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a96f5e35a1fcb2/Desktop/dataaa/"/>
    </mc:Choice>
  </mc:AlternateContent>
  <xr:revisionPtr revIDLastSave="2083" documentId="13_ncr:1_{3A93E069-CE87-4AE4-8680-CC294CD82077}" xr6:coauthVersionLast="47" xr6:coauthVersionMax="47" xr10:uidLastSave="{A08236F7-04C9-4A3A-90EE-7CB50F80E432}"/>
  <bookViews>
    <workbookView xWindow="-108" yWindow="-108" windowWidth="23256" windowHeight="12456" firstSheet="6" activeTab="11" xr2:uid="{3E021BA2-A5F8-4D5D-8686-6FBBF5155C9E}"/>
  </bookViews>
  <sheets>
    <sheet name="All_India_Index_Upto_April23 (1" sheetId="2" r:id="rId1"/>
    <sheet name="Notes" sheetId="12" r:id="rId2"/>
    <sheet name="Categorial data" sheetId="13" r:id="rId3"/>
    <sheet name="Y-o-Y Data" sheetId="20" r:id="rId4"/>
    <sheet name="Covid Pandemic" sheetId="24" r:id="rId5"/>
    <sheet name="Crude Oil Price" sheetId="27" r:id="rId6"/>
    <sheet name="Analysis-1" sheetId="14" r:id="rId7"/>
    <sheet name="Analysis-2" sheetId="22" r:id="rId8"/>
    <sheet name="Analysis-3" sheetId="16" r:id="rId9"/>
    <sheet name="Analysis-4" sheetId="26" r:id="rId10"/>
    <sheet name="Analysis-5" sheetId="33" r:id="rId11"/>
    <sheet name="Analysis-6" sheetId="34" r:id="rId12"/>
  </sheets>
  <definedNames>
    <definedName name="_xlnm._FilterDatabase" localSheetId="2" hidden="1">'Categorial data'!$A$1:$L$373</definedName>
    <definedName name="_xlnm._FilterDatabase" localSheetId="4" hidden="1">'Covid Pandemic'!$A$3:$E$258</definedName>
    <definedName name="ExternalData_1" localSheetId="0" hidden="1">'All_India_Index_Upto_April23 (1'!$A$1:$AD$373</definedName>
  </definedNames>
  <calcPr calcId="191029"/>
  <pivotCaches>
    <pivotCache cacheId="0" r:id="rId13"/>
    <pivotCache cacheId="2" r:id="rId14"/>
    <pivotCache cacheId="3" r:id="rId15"/>
    <pivotCache cacheId="4" r:id="rId16"/>
    <pivotCache cacheId="2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4" l="1"/>
  <c r="O12" i="34"/>
  <c r="O11" i="34"/>
  <c r="O10" i="34"/>
  <c r="O9" i="34"/>
  <c r="O8" i="34"/>
  <c r="O7" i="34"/>
  <c r="O6" i="34"/>
  <c r="O5" i="34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7" i="33"/>
  <c r="F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6" i="33"/>
  <c r="M45" i="26" l="1"/>
  <c r="M46" i="26"/>
  <c r="M47" i="26"/>
  <c r="M48" i="26"/>
  <c r="L48" i="26"/>
  <c r="L45" i="26"/>
  <c r="L46" i="26"/>
  <c r="L47" i="26"/>
  <c r="L44" i="26"/>
  <c r="M44" i="26"/>
  <c r="J45" i="26"/>
  <c r="J46" i="26"/>
  <c r="J47" i="26"/>
  <c r="J48" i="26"/>
  <c r="J49" i="26"/>
  <c r="J50" i="26"/>
  <c r="J51" i="26"/>
  <c r="J52" i="26"/>
  <c r="J44" i="26"/>
  <c r="I52" i="26"/>
  <c r="I45" i="26"/>
  <c r="I46" i="26"/>
  <c r="I47" i="26"/>
  <c r="I48" i="26"/>
  <c r="I49" i="26"/>
  <c r="I50" i="26"/>
  <c r="I51" i="26"/>
  <c r="I44" i="26"/>
  <c r="G45" i="26"/>
  <c r="G47" i="26"/>
  <c r="G48" i="26"/>
  <c r="G46" i="26"/>
  <c r="G44" i="26"/>
  <c r="F44" i="26"/>
  <c r="C47" i="26"/>
  <c r="C48" i="26"/>
  <c r="C49" i="26"/>
  <c r="C50" i="26"/>
  <c r="C51" i="26"/>
  <c r="C52" i="26"/>
  <c r="C46" i="26"/>
  <c r="N14" i="16"/>
  <c r="O14" i="16"/>
  <c r="P14" i="16"/>
  <c r="N15" i="16"/>
  <c r="O15" i="16"/>
  <c r="P15" i="16"/>
  <c r="N16" i="16"/>
  <c r="O16" i="16"/>
  <c r="P16" i="16"/>
  <c r="N17" i="16"/>
  <c r="O17" i="16"/>
  <c r="P17" i="16"/>
  <c r="N18" i="16"/>
  <c r="O18" i="16"/>
  <c r="P18" i="16"/>
  <c r="N19" i="16"/>
  <c r="O19" i="16"/>
  <c r="P19" i="16"/>
  <c r="N20" i="16"/>
  <c r="O20" i="16"/>
  <c r="P20" i="16"/>
  <c r="N21" i="16"/>
  <c r="O21" i="16"/>
  <c r="P21" i="16"/>
  <c r="N22" i="16"/>
  <c r="O22" i="16"/>
  <c r="P22" i="16"/>
  <c r="N23" i="16"/>
  <c r="O23" i="16"/>
  <c r="P23" i="16"/>
  <c r="N24" i="16"/>
  <c r="O24" i="16"/>
  <c r="P24" i="16"/>
  <c r="O13" i="16"/>
  <c r="P13" i="16"/>
  <c r="N13" i="16"/>
  <c r="M14" i="16"/>
  <c r="M15" i="16"/>
  <c r="M16" i="16"/>
  <c r="M17" i="16"/>
  <c r="M18" i="16"/>
  <c r="M19" i="16"/>
  <c r="M20" i="16"/>
  <c r="M21" i="16"/>
  <c r="M22" i="16"/>
  <c r="M23" i="16"/>
  <c r="M24" i="16"/>
  <c r="M13" i="16"/>
  <c r="M5" i="26" l="1"/>
  <c r="M6" i="26"/>
  <c r="M7" i="26"/>
  <c r="M8" i="26"/>
  <c r="M4" i="26"/>
  <c r="F5" i="26"/>
  <c r="F6" i="26"/>
  <c r="F7" i="26"/>
  <c r="F8" i="26"/>
  <c r="F9" i="26"/>
  <c r="F10" i="26"/>
  <c r="F11" i="26"/>
  <c r="F12" i="26"/>
  <c r="F4" i="26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D17" i="22"/>
  <c r="D18" i="22"/>
  <c r="D19" i="22"/>
  <c r="D20" i="22"/>
  <c r="D21" i="22"/>
  <c r="D22" i="22"/>
  <c r="D16" i="22"/>
  <c r="L5" i="22"/>
  <c r="L6" i="22"/>
  <c r="L7" i="22"/>
  <c r="L8" i="22"/>
  <c r="L9" i="22"/>
  <c r="L10" i="22"/>
  <c r="L11" i="22"/>
  <c r="L12" i="22"/>
  <c r="L4" i="22"/>
  <c r="F14" i="14" l="1"/>
  <c r="F15" i="14"/>
  <c r="F16" i="14"/>
  <c r="F17" i="14"/>
  <c r="F18" i="14"/>
  <c r="F19" i="14"/>
  <c r="F20" i="14"/>
  <c r="F21" i="14"/>
  <c r="F22" i="14"/>
  <c r="E14" i="14"/>
  <c r="E15" i="14"/>
  <c r="E16" i="14"/>
  <c r="E17" i="14"/>
  <c r="E18" i="14"/>
  <c r="E19" i="14"/>
  <c r="E20" i="14"/>
  <c r="E21" i="14"/>
  <c r="E22" i="14"/>
  <c r="E13" i="14"/>
  <c r="B23" i="14"/>
  <c r="L3" i="13"/>
  <c r="J7" i="14" s="1"/>
  <c r="L4" i="13"/>
  <c r="J8" i="14" s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2" i="13"/>
  <c r="K3" i="13"/>
  <c r="K4" i="13"/>
  <c r="I8" i="14" s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I7" i="14" s="1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2" i="13"/>
  <c r="J3" i="13"/>
  <c r="H7" i="14" s="1"/>
  <c r="J4" i="13"/>
  <c r="H8" i="14" s="1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2" i="13"/>
  <c r="I3" i="13"/>
  <c r="I4" i="13"/>
  <c r="G8" i="14" s="1"/>
  <c r="I5" i="13"/>
  <c r="I6" i="13"/>
  <c r="G7" i="14" s="1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2" i="13"/>
  <c r="H3" i="13"/>
  <c r="F7" i="14" s="1"/>
  <c r="H4" i="13"/>
  <c r="F8" i="14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2" i="13"/>
  <c r="G3" i="13"/>
  <c r="E7" i="14" s="1"/>
  <c r="G4" i="13"/>
  <c r="E8" i="14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2" i="13"/>
  <c r="C8" i="14" l="1"/>
  <c r="C7" i="14"/>
  <c r="B8" i="14"/>
  <c r="B6" i="14"/>
  <c r="B7" i="14"/>
  <c r="D7" i="14"/>
  <c r="C6" i="14"/>
  <c r="D8" i="14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D382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E375" i="2"/>
  <c r="D376" i="2"/>
  <c r="D375" i="2"/>
  <c r="AD263" i="2"/>
  <c r="AD376" i="2" s="1"/>
  <c r="AC263" i="2"/>
  <c r="L263" i="13" s="1"/>
  <c r="J6" i="14" s="1"/>
  <c r="J9" i="14" s="1"/>
  <c r="AB263" i="2"/>
  <c r="AB382" i="2" s="1"/>
  <c r="AA263" i="2"/>
  <c r="Z263" i="2"/>
  <c r="J263" i="13" s="1"/>
  <c r="H6" i="14" s="1"/>
  <c r="H9" i="14" s="1"/>
  <c r="Y263" i="2"/>
  <c r="X263" i="2"/>
  <c r="W263" i="2"/>
  <c r="V263" i="2"/>
  <c r="F263" i="13" s="1"/>
  <c r="D6" i="14" s="1"/>
  <c r="AA376" i="2" l="1"/>
  <c r="AA378" i="2" s="1"/>
  <c r="AA379" i="2" s="1"/>
  <c r="K263" i="13"/>
  <c r="I6" i="14" s="1"/>
  <c r="I9" i="14" s="1"/>
  <c r="W376" i="2"/>
  <c r="G263" i="13"/>
  <c r="E6" i="14" s="1"/>
  <c r="E9" i="14" s="1"/>
  <c r="H263" i="13"/>
  <c r="F6" i="14" s="1"/>
  <c r="F9" i="14" s="1"/>
  <c r="Y382" i="2"/>
  <c r="I263" i="13"/>
  <c r="G6" i="14" s="1"/>
  <c r="G9" i="14" s="1"/>
  <c r="C9" i="14"/>
  <c r="B9" i="14"/>
  <c r="D9" i="14"/>
  <c r="W382" i="2"/>
  <c r="I378" i="2"/>
  <c r="I379" i="2" s="1"/>
  <c r="Q378" i="2"/>
  <c r="Q379" i="2" s="1"/>
  <c r="D378" i="2"/>
  <c r="D380" i="2" s="1"/>
  <c r="P378" i="2"/>
  <c r="P380" i="2" s="1"/>
  <c r="H378" i="2"/>
  <c r="H380" i="2" s="1"/>
  <c r="AA382" i="2"/>
  <c r="R378" i="2"/>
  <c r="R379" i="2" s="1"/>
  <c r="J378" i="2"/>
  <c r="J379" i="2" s="1"/>
  <c r="AD378" i="2"/>
  <c r="AD380" i="2" s="1"/>
  <c r="AC376" i="2"/>
  <c r="W378" i="2"/>
  <c r="W379" i="2" s="1"/>
  <c r="G378" i="2"/>
  <c r="G380" i="2" s="1"/>
  <c r="AD382" i="2"/>
  <c r="AB376" i="2"/>
  <c r="N378" i="2"/>
  <c r="N379" i="2" s="1"/>
  <c r="F378" i="2"/>
  <c r="F380" i="2" s="1"/>
  <c r="AC382" i="2"/>
  <c r="V376" i="2"/>
  <c r="O378" i="2"/>
  <c r="O379" i="2" s="1"/>
  <c r="V382" i="2"/>
  <c r="U378" i="2"/>
  <c r="U380" i="2" s="1"/>
  <c r="M378" i="2"/>
  <c r="M380" i="2" s="1"/>
  <c r="E378" i="2"/>
  <c r="E380" i="2" s="1"/>
  <c r="Q380" i="2"/>
  <c r="Z376" i="2"/>
  <c r="T378" i="2"/>
  <c r="T380" i="2" s="1"/>
  <c r="L378" i="2"/>
  <c r="L380" i="2" s="1"/>
  <c r="Y376" i="2"/>
  <c r="S378" i="2"/>
  <c r="S380" i="2" s="1"/>
  <c r="K378" i="2"/>
  <c r="K380" i="2" s="1"/>
  <c r="Z382" i="2"/>
  <c r="X376" i="2"/>
  <c r="X382" i="2"/>
  <c r="AA380" i="2" l="1"/>
  <c r="I380" i="2"/>
  <c r="W380" i="2"/>
  <c r="J380" i="2"/>
  <c r="R380" i="2"/>
  <c r="P379" i="2"/>
  <c r="D379" i="2"/>
  <c r="U379" i="2"/>
  <c r="S379" i="2"/>
  <c r="F379" i="2"/>
  <c r="AD379" i="2"/>
  <c r="H379" i="2"/>
  <c r="G379" i="2"/>
  <c r="E379" i="2"/>
  <c r="K379" i="2"/>
  <c r="L379" i="2"/>
  <c r="X378" i="2"/>
  <c r="X379" i="2" s="1"/>
  <c r="V378" i="2"/>
  <c r="V379" i="2" s="1"/>
  <c r="M379" i="2"/>
  <c r="O380" i="2"/>
  <c r="AB378" i="2"/>
  <c r="AB379" i="2" s="1"/>
  <c r="T379" i="2"/>
  <c r="N380" i="2"/>
  <c r="AC378" i="2"/>
  <c r="AC379" i="2" s="1"/>
  <c r="Z378" i="2"/>
  <c r="Z379" i="2" s="1"/>
  <c r="Y378" i="2"/>
  <c r="Y379" i="2" s="1"/>
  <c r="Z380" i="2" l="1"/>
  <c r="V380" i="2"/>
  <c r="X380" i="2"/>
  <c r="AC380" i="2"/>
  <c r="Y380" i="2"/>
  <c r="AB3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6CEEE-6F14-48E3-A5FA-725F4B6C2E2C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<sst xmlns="http://schemas.openxmlformats.org/spreadsheetml/2006/main" count="2410" uniqueCount="139">
  <si>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</si>
  <si>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</si>
  <si>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</si>
  <si>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</si>
  <si>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</si>
  <si>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</si>
  <si>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</si>
  <si>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</si>
  <si>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</si>
  <si>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</si>
  <si>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</si>
  <si>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</si>
  <si>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</si>
  <si>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</si>
  <si>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</si>
  <si>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</si>
  <si>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</si>
  <si>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</si>
  <si>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</si>
  <si>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</si>
  <si>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</si>
  <si>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</si>
  <si>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</si>
  <si>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</si>
  <si>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</si>
  <si>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</si>
  <si>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</si>
  <si>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</si>
  <si>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</si>
  <si>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</si>
  <si>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</si>
  <si>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</si>
  <si>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</si>
  <si>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</si>
  <si>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</si>
  <si>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</si>
  <si>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</si>
  <si>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</si>
  <si>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</si>
  <si>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</si>
  <si>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</si>
  <si>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</si>
  <si>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</si>
  <si>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</si>
  <si>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</si>
  <si>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</si>
  <si>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</si>
  <si>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Quartile Q1</t>
  </si>
  <si>
    <t>Quartile Q3</t>
  </si>
  <si>
    <t>Q1-1.5*IQR</t>
  </si>
  <si>
    <t>IQR=Q3-Q1</t>
  </si>
  <si>
    <t>Q3+1.5*IQR</t>
  </si>
  <si>
    <t>Average</t>
  </si>
  <si>
    <t>Food and Beverages</t>
  </si>
  <si>
    <t>Meat and Fish</t>
  </si>
  <si>
    <t>Milk products</t>
  </si>
  <si>
    <t>Prepared meals, snacks, sweets etc</t>
  </si>
  <si>
    <t>Fuel and Light</t>
  </si>
  <si>
    <t>Transport and Communication</t>
  </si>
  <si>
    <t>Recreation and Amusement</t>
  </si>
  <si>
    <t>Categories Data</t>
  </si>
  <si>
    <t>Food And Beverages</t>
  </si>
  <si>
    <t>Household Goods and Services</t>
  </si>
  <si>
    <t>HouseHold goods and services</t>
  </si>
  <si>
    <t xml:space="preserve">Health </t>
  </si>
  <si>
    <t xml:space="preserve">Personal Care and Effects </t>
  </si>
  <si>
    <t>Recreation and Amusements</t>
  </si>
  <si>
    <t>General Index</t>
  </si>
  <si>
    <t>Fashion</t>
  </si>
  <si>
    <t>Housing Utilities</t>
  </si>
  <si>
    <t>HouseHold Goods and Services</t>
  </si>
  <si>
    <t>Health and Personal Care</t>
  </si>
  <si>
    <t>Grand Total</t>
  </si>
  <si>
    <t>Categories</t>
  </si>
  <si>
    <t>Index Value</t>
  </si>
  <si>
    <t>100% of Contribution</t>
  </si>
  <si>
    <t>Contribution</t>
  </si>
  <si>
    <t>1. Which broader category has the highest contribution towards CPI calculation.</t>
  </si>
  <si>
    <t>2.Contribution is calculated by evaluating the underlying index value for broader category and should add to 100% when contribution from different broader categories are added.</t>
  </si>
  <si>
    <t>1. Investigate trends in the price of broader food bucket category and evaluate month-on-month changes. Highlight month with highest and lowest food inflation</t>
  </si>
  <si>
    <t>2. Identify the absolute changes in inflation over the same 12 months period and identify the biggest individual category contributor ( Only within broader food category) towards inflation</t>
  </si>
  <si>
    <t>Food Category</t>
  </si>
  <si>
    <t>Sum of Food Category</t>
  </si>
  <si>
    <t xml:space="preserve"> Food and Beverages</t>
  </si>
  <si>
    <t xml:space="preserve"> Fashion</t>
  </si>
  <si>
    <t xml:space="preserve"> Housing Utilities</t>
  </si>
  <si>
    <t xml:space="preserve"> HouseHold Goods and Services</t>
  </si>
  <si>
    <t xml:space="preserve"> Health and Personal Care</t>
  </si>
  <si>
    <t xml:space="preserve"> Transport and Communication</t>
  </si>
  <si>
    <t xml:space="preserve"> Recreation and Amusement</t>
  </si>
  <si>
    <t xml:space="preserve"> Education</t>
  </si>
  <si>
    <t xml:space="preserve"> Miscellaneous</t>
  </si>
  <si>
    <t>Annual_Inflation_Rate</t>
  </si>
  <si>
    <t>Sum of all Buckets</t>
  </si>
  <si>
    <t>Before May'20</t>
  </si>
  <si>
    <t>After May'20</t>
  </si>
  <si>
    <t>Row Labels</t>
  </si>
  <si>
    <t>Sum of Categories</t>
  </si>
  <si>
    <t>2021-2023</t>
  </si>
  <si>
    <t>Import of Crude Oil</t>
  </si>
  <si>
    <t>Sum of Price</t>
  </si>
  <si>
    <t>The Trend chart of the annual inflation rate from 2017 to 2023. The Data shows a relatively stable inflation trend</t>
  </si>
  <si>
    <t>until 2019, followed by a significant rise in 2020. However, the most striking observation is the extreme deflation</t>
  </si>
  <si>
    <t xml:space="preserve"> of -133%, but since 2023 contains only 5 months of data, the full-year trends is uncertain.</t>
  </si>
  <si>
    <t>Insights</t>
  </si>
  <si>
    <t>Insights:</t>
  </si>
  <si>
    <t>5. The data demonstrates seasonal fluctuations, with strong growth in mid-2022, a decline towards the end of 2022, and a recovery phase in early to mid-2023.</t>
  </si>
  <si>
    <t>Here it representing the Rural data trends over time. The Graph clearly showing</t>
  </si>
  <si>
    <t xml:space="preserve"> December 2022 and Feburary 2023 and a recovery towards May 2023</t>
  </si>
  <si>
    <t>2. June 2022 shows the highest food inflation across all sectors (Rural: 0.97, Rural+Urban: 1.03, Urban: 1.12)</t>
  </si>
  <si>
    <t>1. The food inflation fluctuate over time, showing periods of positive and negative growth.</t>
  </si>
  <si>
    <t>3. December 2022 and February 2023 exhibit the lowest food inflation, with December seeing a significant drop (Rural: -0.46, Rural+Urban: -0.58, Urban: -0.80).</t>
  </si>
  <si>
    <t>4. February 2023 also has second  lowest food inflation values in all sectors, particularly Rural (-0.77).</t>
  </si>
  <si>
    <t xml:space="preserve"> fluctuations, with a highest food Infaltion in june 2022, a lowest  food infaltion in</t>
  </si>
  <si>
    <t>Here it representing the Urban data trends over time. The Graph clearly showing</t>
  </si>
  <si>
    <t xml:space="preserve"> December 2022 is 0.80 and a recovery towards May 2023</t>
  </si>
  <si>
    <t xml:space="preserve"> December 2022  and February 2023 and a recovery towards May 2023</t>
  </si>
  <si>
    <t>1. The sum of categories increased consistently from 63,614.80 in 2013 to 77,746.60 in 2018, indicating growth in food, healthcare, and essential services</t>
  </si>
  <si>
    <t>2. 2018 marked the highest value before COVID-19, showing strong momentum.</t>
  </si>
  <si>
    <t>3. A small drop in 2019 suggests early signs of decresing in categories</t>
  </si>
  <si>
    <t>4. The categories collapsed to 14,105.40 in 2020, signaling the sudden and severe impact of the pandemic.</t>
  </si>
  <si>
    <t>1. After the massive drop in early 2020 (14,105.40), there was a strong rebound by the end of the year (65,844.47).</t>
  </si>
  <si>
    <t>2. 2021 saw a major jump to 93,526.50, followed by a peak in 2022 at 99,099.70.</t>
  </si>
  <si>
    <t>Inflataion Rate</t>
  </si>
  <si>
    <t xml:space="preserve">                        🚨 2020 → Drastic decline due to COVID-19.</t>
  </si>
  <si>
    <t xml:space="preserve">                        ⚠️ 2019 → Early signs of slowdown.</t>
  </si>
  <si>
    <t xml:space="preserve">                        ✅ 2013-2018 → Strong and steady growth.</t>
  </si>
  <si>
    <t>✅ 2020 → Initial recovery after pandemic shock</t>
  </si>
  <si>
    <t>📈 2021-2022 → Strongest rebound and peak growth</t>
  </si>
  <si>
    <t>⚠️ 2023 → Decline, Due to 5 months data. Full-year is Uncertain</t>
  </si>
  <si>
    <t>Crude Oil Inflation Rate</t>
  </si>
  <si>
    <t>Year/Month</t>
  </si>
  <si>
    <t>Crude Oil Price</t>
  </si>
  <si>
    <t>Inflation Rate</t>
  </si>
  <si>
    <t>towards overall CPI</t>
  </si>
  <si>
    <t>The above graph reflects that Food and Beverages is the bucket contributing highest</t>
  </si>
  <si>
    <t>March 2021 (+28.07%) and March 2022 (+29.48%) saw the highest inflation rates in the dataset, likely driven by post-pandemic recovery and</t>
  </si>
  <si>
    <t xml:space="preserve"> geopolitical tensions. </t>
  </si>
  <si>
    <t>August 2022 (-18.79%) recorded the steepest decline,  possibly due to falling global demand or increased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</si>
</sst>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rial"/>
      <family val="2"/>
    </font>
    <font>
      <sz val="11"/>
      <name val="Times New Roman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9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9" fontId="0" fillId="0" borderId="1" xfId="2" applyFont="1" applyBorder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0" fillId="0" borderId="0" xfId="0" pivotButton="1"/>
    <xf numFmtId="0" fontId="2" fillId="3" borderId="1" xfId="0" applyFont="1" applyFill="1" applyBorder="1"/>
    <xf numFmtId="10" fontId="0" fillId="0" borderId="1" xfId="2" applyNumberFormat="1" applyFont="1" applyBorder="1"/>
    <xf numFmtId="9" fontId="0" fillId="0" borderId="0" xfId="2" applyFont="1"/>
    <xf numFmtId="43" fontId="0" fillId="0" borderId="0" xfId="0" applyNumberFormat="1"/>
    <xf numFmtId="9" fontId="0" fillId="0" borderId="0" xfId="2" applyFont="1" applyBorder="1"/>
    <xf numFmtId="43" fontId="0" fillId="4" borderId="0" xfId="1" applyFont="1" applyFill="1"/>
    <xf numFmtId="0" fontId="0" fillId="4" borderId="0" xfId="0" applyFill="1"/>
    <xf numFmtId="43" fontId="0" fillId="4" borderId="0" xfId="1" applyFont="1" applyFill="1" applyBorder="1"/>
    <xf numFmtId="9" fontId="0" fillId="4" borderId="0" xfId="2" applyFont="1" applyFill="1" applyBorder="1"/>
    <xf numFmtId="0" fontId="0" fillId="5" borderId="0" xfId="0" applyFill="1"/>
    <xf numFmtId="43" fontId="0" fillId="5" borderId="0" xfId="0" applyNumberFormat="1" applyFill="1"/>
    <xf numFmtId="0" fontId="0" fillId="4" borderId="1" xfId="0" applyFill="1" applyBorder="1"/>
    <xf numFmtId="9" fontId="0" fillId="4" borderId="1" xfId="2" applyFont="1" applyFill="1" applyBorder="1"/>
    <xf numFmtId="43" fontId="0" fillId="4" borderId="1" xfId="1" applyFont="1" applyFill="1" applyBorder="1"/>
    <xf numFmtId="0" fontId="0" fillId="5" borderId="1" xfId="0" applyFill="1" applyBorder="1"/>
    <xf numFmtId="9" fontId="0" fillId="0" borderId="1" xfId="2" applyFont="1" applyFill="1" applyBorder="1"/>
    <xf numFmtId="0" fontId="0" fillId="6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Alignment="1">
      <alignment horizontal="left"/>
    </xf>
    <xf numFmtId="0" fontId="2" fillId="7" borderId="0" xfId="0" applyFont="1" applyFill="1"/>
    <xf numFmtId="2" fontId="2" fillId="7" borderId="0" xfId="0" applyNumberFormat="1" applyFont="1" applyFill="1"/>
    <xf numFmtId="43" fontId="0" fillId="0" borderId="0" xfId="1" applyFont="1"/>
    <xf numFmtId="0" fontId="2" fillId="7" borderId="1" xfId="0" applyFont="1" applyFill="1" applyBorder="1"/>
    <xf numFmtId="0" fontId="4" fillId="2" borderId="0" xfId="0" applyFont="1" applyFill="1"/>
    <xf numFmtId="0" fontId="3" fillId="2" borderId="0" xfId="0" applyFont="1" applyFill="1"/>
    <xf numFmtId="0" fontId="2" fillId="0" borderId="0" xfId="0" applyFont="1"/>
    <xf numFmtId="0" fontId="7" fillId="2" borderId="0" xfId="0" applyFont="1" applyFill="1"/>
    <xf numFmtId="1" fontId="6" fillId="4" borderId="0" xfId="3" applyNumberFormat="1" applyFont="1" applyFill="1" applyAlignment="1">
      <alignment horizontal="right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0" fillId="2" borderId="1" xfId="0" applyFill="1" applyBorder="1"/>
    <xf numFmtId="0" fontId="0" fillId="0" borderId="8" xfId="0" applyBorder="1"/>
    <xf numFmtId="0" fontId="0" fillId="0" borderId="11" xfId="0" applyBorder="1"/>
    <xf numFmtId="0" fontId="2" fillId="4" borderId="0" xfId="0" applyFont="1" applyFill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2" fontId="0" fillId="4" borderId="0" xfId="0" applyNumberFormat="1" applyFill="1"/>
    <xf numFmtId="2" fontId="0" fillId="0" borderId="1" xfId="2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1" xfId="0" applyFill="1" applyBorder="1"/>
    <xf numFmtId="2" fontId="0" fillId="0" borderId="1" xfId="0" applyNumberFormat="1" applyBorder="1"/>
    <xf numFmtId="43" fontId="0" fillId="0" borderId="0" xfId="1" applyFont="1" applyBorder="1"/>
    <xf numFmtId="43" fontId="0" fillId="0" borderId="12" xfId="1" applyFont="1" applyBorder="1"/>
    <xf numFmtId="2" fontId="0" fillId="0" borderId="1" xfId="1" applyNumberFormat="1" applyFont="1" applyBorder="1"/>
    <xf numFmtId="0" fontId="0" fillId="8" borderId="1" xfId="0" applyFill="1" applyBorder="1" applyAlignment="1">
      <alignment horizontal="left"/>
    </xf>
    <xf numFmtId="43" fontId="0" fillId="8" borderId="1" xfId="1" applyFont="1" applyFill="1" applyBorder="1"/>
    <xf numFmtId="43" fontId="0" fillId="0" borderId="1" xfId="0" applyNumberFormat="1" applyBorder="1"/>
    <xf numFmtId="43" fontId="0" fillId="8" borderId="1" xfId="0" applyNumberFormat="1" applyFill="1" applyBorder="1"/>
    <xf numFmtId="0" fontId="2" fillId="2" borderId="1" xfId="0" applyFont="1" applyFill="1" applyBorder="1"/>
    <xf numFmtId="43" fontId="0" fillId="0" borderId="13" xfId="1" applyFont="1" applyBorder="1"/>
    <xf numFmtId="0" fontId="2" fillId="9" borderId="0" xfId="0" applyFont="1" applyFill="1"/>
    <xf numFmtId="0" fontId="2" fillId="10" borderId="1" xfId="0" applyFont="1" applyFill="1" applyBorder="1"/>
    <xf numFmtId="0" fontId="0" fillId="9" borderId="1" xfId="0" applyFill="1" applyBorder="1"/>
    <xf numFmtId="0" fontId="2" fillId="2" borderId="13" xfId="0" applyFont="1" applyFill="1" applyBorder="1"/>
    <xf numFmtId="0" fontId="2" fillId="0" borderId="0" xfId="0" applyFont="1" applyBorder="1"/>
    <xf numFmtId="0" fontId="0" fillId="2" borderId="1" xfId="0" applyFill="1" applyBorder="1" applyAlignment="1">
      <alignment horizontal="left"/>
    </xf>
    <xf numFmtId="9" fontId="0" fillId="2" borderId="1" xfId="2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2" borderId="0" xfId="0" applyFont="1" applyFill="1"/>
    <xf numFmtId="0" fontId="0" fillId="12" borderId="0" xfId="0" applyFill="1"/>
  </cellXfs>
  <cellStyles count="4">
    <cellStyle name="Comma" xfId="1" builtinId="3"/>
    <cellStyle name="Normal" xfId="0" builtinId="0"/>
    <cellStyle name="Normal 2 2 3 5" xfId="3" xr:uid="{492FC62D-5FC3-48EB-BA43-71BF9D04F2E1}"/>
    <cellStyle name="Per cent" xfId="2" builtinId="5"/>
  </cellStyles>
  <dxfs count="7">
    <dxf>
      <fill>
        <patternFill>
          <bgColor rgb="FFFF0000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Categories</a:t>
            </a:r>
            <a:r>
              <a:rPr lang="en-IN" baseline="0"/>
              <a:t> vs Contribution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'Analysis-1'!$F$13</c:f>
              <c:strCache>
                <c:ptCount val="1"/>
                <c:pt idx="0">
                  <c:v>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'Analysis-1'!$E$14:$E$22</c:f>
              <c:strCache>
                <c:ptCount val="9"/>
                <c:pt idx="0">
                  <c:v>Food and Beverages</c:v>
                </c:pt>
                <c:pt idx="1">
                  <c:v>Fashion</c:v>
                </c:pt>
                <c:pt idx="2">
                  <c:v>Housing Utilities</c:v>
                </c:pt>
                <c:pt idx="3">
                  <c:v>HouseHold Goods and Services</c:v>
                </c:pt>
                <c:pt idx="4">
                  <c:v>Health and Personal Care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Miscellaneous</c:v>
                </c:pt>
              </c:strCache>
            </c:strRef>
          </c:cat>
          <c:val>
            <c:numRef>
              <c:f>'Analysis-1'!$F$14:$F$22</c:f>
              <c:numCache>
                <c:formatCode>0%</c:formatCode>
                <c:ptCount val="9"/>
                <c:pt idx="0">
                  <c:v>0.51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7-4E08-9A8D-B5CFA8D95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1474976"/>
        <c:axId val="621476416"/>
      </c:barChart>
      <c:catAx>
        <c:axId val="6214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16"/>
        <c:crosses val="autoZero"/>
        <c:auto val="1"/>
        <c:lblAlgn val="ctr"/>
        <c:lblOffset val="100"/>
        <c:noMultiLvlLbl val="0"/>
      </c:catAx>
      <c:valAx>
        <c:axId val="621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'Analysis-5'!$F$5</c:f>
              <c:strCache>
                <c:ptCount val="1"/>
                <c:pt idx="0">
                  <c:v>Crude Oil Inflation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'Analysis-5'!$E$6:$E$41</c:f>
              <c:strCache>
                <c:ptCount val="36"/>
                <c:pt idx="0">
                  <c:v>2021January</c:v>
                </c:pt>
                <c:pt idx="1">
                  <c:v>2021February</c:v>
                </c:pt>
                <c:pt idx="2">
                  <c:v>2021March</c:v>
                </c:pt>
                <c:pt idx="3">
                  <c:v>2021April</c:v>
                </c:pt>
                <c:pt idx="4">
                  <c:v>2021May</c:v>
                </c:pt>
                <c:pt idx="5">
                  <c:v>2021June</c:v>
                </c:pt>
                <c:pt idx="6">
                  <c:v>2021July</c:v>
                </c:pt>
                <c:pt idx="7">
                  <c:v>2021August</c:v>
                </c:pt>
                <c:pt idx="8">
                  <c:v>2021September</c:v>
                </c:pt>
                <c:pt idx="9">
                  <c:v>2021October</c:v>
                </c:pt>
                <c:pt idx="10">
                  <c:v>2021November</c:v>
                </c:pt>
                <c:pt idx="11">
                  <c:v>2021December</c:v>
                </c:pt>
                <c:pt idx="12">
                  <c:v>2022January</c:v>
                </c:pt>
                <c:pt idx="13">
                  <c:v>2022February</c:v>
                </c:pt>
                <c:pt idx="14">
                  <c:v>2022March</c:v>
                </c:pt>
                <c:pt idx="15">
                  <c:v>2022April</c:v>
                </c:pt>
                <c:pt idx="16">
                  <c:v>2022May</c:v>
                </c:pt>
                <c:pt idx="17">
                  <c:v>2022June</c:v>
                </c:pt>
                <c:pt idx="18">
                  <c:v>2022July</c:v>
                </c:pt>
                <c:pt idx="19">
                  <c:v>2022August</c:v>
                </c:pt>
                <c:pt idx="20">
                  <c:v>2022September</c:v>
                </c:pt>
                <c:pt idx="21">
                  <c:v>2022October</c:v>
                </c:pt>
                <c:pt idx="22">
                  <c:v>2022November</c:v>
                </c:pt>
                <c:pt idx="23">
                  <c:v>2022December</c:v>
                </c:pt>
                <c:pt idx="24">
                  <c:v>2023January</c:v>
                </c:pt>
                <c:pt idx="25">
                  <c:v>2023February</c:v>
                </c:pt>
                <c:pt idx="26">
                  <c:v>2023March</c:v>
                </c:pt>
                <c:pt idx="27">
                  <c:v>2023April</c:v>
                </c:pt>
                <c:pt idx="28">
                  <c:v>2023May</c:v>
                </c:pt>
                <c:pt idx="29">
                  <c:v>2023June</c:v>
                </c:pt>
                <c:pt idx="30">
                  <c:v>2023July</c:v>
                </c:pt>
                <c:pt idx="31">
                  <c:v>2023August</c:v>
                </c:pt>
                <c:pt idx="32">
                  <c:v>2023September</c:v>
                </c:pt>
                <c:pt idx="33">
                  <c:v>2023October</c:v>
                </c:pt>
                <c:pt idx="34">
                  <c:v>2023November</c:v>
                </c:pt>
                <c:pt idx="35">
                  <c:v>2023December</c:v>
                </c:pt>
              </c:strCache>
            </c:strRef>
          </c:cat>
          <c:val>
            <c:numRef>
              <c:f>'Analysis-5'!$F$6:$F$41</c:f>
              <c:numCache>
                <c:formatCode>0.00</c:formatCode>
                <c:ptCount val="36"/>
                <c:pt idx="0" formatCode="_(* #,##0.00_);_(* \(#,##0.00\);_(* &quot;-&quot;??_);_(@_)">
                  <c:v>7.3427914110429553</c:v>
                </c:pt>
                <c:pt idx="1">
                  <c:v>-14.216824432934452</c:v>
                </c:pt>
                <c:pt idx="2">
                  <c:v>28.065792213200076</c:v>
                </c:pt>
                <c:pt idx="3">
                  <c:v>2.9100959193627043</c:v>
                </c:pt>
                <c:pt idx="4">
                  <c:v>-3.9494470774091628</c:v>
                </c:pt>
                <c:pt idx="5">
                  <c:v>0.44407894736842624</c:v>
                </c:pt>
                <c:pt idx="6">
                  <c:v>-2.6363189782217118</c:v>
                </c:pt>
                <c:pt idx="7">
                  <c:v>13.202152707702661</c:v>
                </c:pt>
                <c:pt idx="8">
                  <c:v>2.6741940276333342</c:v>
                </c:pt>
                <c:pt idx="9">
                  <c:v>4.2540876862972041</c:v>
                </c:pt>
                <c:pt idx="10">
                  <c:v>9.6460791117279712</c:v>
                </c:pt>
                <c:pt idx="11">
                  <c:v>3.5063291139240458</c:v>
                </c:pt>
                <c:pt idx="12">
                  <c:v>6.0168766051119018</c:v>
                </c:pt>
                <c:pt idx="13">
                  <c:v>0.86515168992963432</c:v>
                </c:pt>
                <c:pt idx="14">
                  <c:v>29.483074107959744</c:v>
                </c:pt>
                <c:pt idx="15">
                  <c:v>13.760819643172596</c:v>
                </c:pt>
                <c:pt idx="16">
                  <c:v>-7.1195652173913162</c:v>
                </c:pt>
                <c:pt idx="17">
                  <c:v>1.8891582379001965</c:v>
                </c:pt>
                <c:pt idx="18">
                  <c:v>5.6280252686848797</c:v>
                </c:pt>
                <c:pt idx="19">
                  <c:v>-18.788349514563105</c:v>
                </c:pt>
                <c:pt idx="20">
                  <c:v>-8.9996174445294539</c:v>
                </c:pt>
                <c:pt idx="21">
                  <c:v>4.2459274829216938</c:v>
                </c:pt>
                <c:pt idx="22">
                  <c:v>1.0686561145276765</c:v>
                </c:pt>
                <c:pt idx="23">
                  <c:v>-5.9850374064837908</c:v>
                </c:pt>
                <c:pt idx="24">
                  <c:v>-1.9204244031830262</c:v>
                </c:pt>
                <c:pt idx="25">
                  <c:v>-7.1938554738208484</c:v>
                </c:pt>
                <c:pt idx="26">
                  <c:v>4.4527334188133736</c:v>
                </c:pt>
                <c:pt idx="27">
                  <c:v>-0.55797344046423392</c:v>
                </c:pt>
                <c:pt idx="28">
                  <c:v>-1.8965323757154053</c:v>
                </c:pt>
                <c:pt idx="29">
                  <c:v>-5.536490505605129</c:v>
                </c:pt>
                <c:pt idx="30">
                  <c:v>3.3058852022281475</c:v>
                </c:pt>
                <c:pt idx="31">
                  <c:v>6.0485288946196185</c:v>
                </c:pt>
                <c:pt idx="32">
                  <c:v>4.4213551453527414E-2</c:v>
                </c:pt>
                <c:pt idx="33">
                  <c:v>9.1039664125510935</c:v>
                </c:pt>
                <c:pt idx="34">
                  <c:v>-3.4329113924050638</c:v>
                </c:pt>
                <c:pt idx="35">
                  <c:v>-0.63968120805369066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9-4AB9-81FE-9D5CFA78E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4588360"/>
        <c:axId val="1254590520"/>
      </c:barChart>
      <c:catAx>
        <c:axId val="12545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90520"/>
        <c:crosses val="autoZero"/>
        <c:auto val="1"/>
        <c:lblAlgn val="ctr"/>
        <c:lblOffset val="100"/>
        <c:noMultiLvlLbl val="0"/>
      </c:catAx>
      <c:valAx>
        <c:axId val="12545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'Analysis-6'!$O$4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'Analysis-6'!$N$5:$N$13</c:f>
              <c:strCache>
                <c:ptCount val="9"/>
                <c:pt idx="0">
                  <c:v>Food and Beverages</c:v>
                </c:pt>
                <c:pt idx="1">
                  <c:v>Fashion</c:v>
                </c:pt>
                <c:pt idx="2">
                  <c:v>Housing Utilities</c:v>
                </c:pt>
                <c:pt idx="3">
                  <c:v>HouseHold Goods and Services</c:v>
                </c:pt>
                <c:pt idx="4">
                  <c:v>Health and Personal Care</c:v>
                </c:pt>
                <c:pt idx="5">
                  <c:v>Transport and Communication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Miscellaneous</c:v>
                </c:pt>
              </c:strCache>
            </c:strRef>
          </c:cat>
          <c:val>
            <c:numRef>
              <c:f>'Analysis-6'!$O$5:$O$13</c:f>
              <c:numCache>
                <c:formatCode>0%</c:formatCode>
                <c:ptCount val="9"/>
                <c:pt idx="0">
                  <c:v>0.71489975384627036</c:v>
                </c:pt>
                <c:pt idx="1">
                  <c:v>0.67957025655118808</c:v>
                </c:pt>
                <c:pt idx="2">
                  <c:v>0.68753162319112382</c:v>
                </c:pt>
                <c:pt idx="3">
                  <c:v>0.65648598505085898</c:v>
                </c:pt>
                <c:pt idx="4">
                  <c:v>0.5897968307948106</c:v>
                </c:pt>
                <c:pt idx="5">
                  <c:v>0.77542898595560039</c:v>
                </c:pt>
                <c:pt idx="6">
                  <c:v>0.72316703750160294</c:v>
                </c:pt>
                <c:pt idx="7">
                  <c:v>0.6017728432783529</c:v>
                </c:pt>
                <c:pt idx="8">
                  <c:v>0.68747369904988509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371-AA84-41F9DDCA4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2916216"/>
        <c:axId val="652918016"/>
      </c:barChart>
      <c:catAx>
        <c:axId val="652916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8016"/>
        <c:crosses val="autoZero"/>
        <c:auto val="1"/>
        <c:lblAlgn val="ctr"/>
        <c:lblOffset val="100"/>
        <c:noMultiLvlLbl val="0"/>
      </c:catAx>
      <c:valAx>
        <c:axId val="6529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'Analysis-2'!$G$14</c:f>
              <c:strCache>
                <c:ptCount val="1"/>
                <c:pt idx="0">
                  <c:v>Annual_Inflation_Rate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'Analysis-2'!$F$15:$F$21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'Analysis-2'!$G$15:$G$21</c:f>
              <c:numCache>
                <c:formatCode>0%</c:formatCode>
                <c:ptCount val="7"/>
                <c:pt idx="0">
                  <c:v>2.5468347344342675E-2</c:v>
                </c:pt>
                <c:pt idx="1">
                  <c:v>3.0876438125526012E-2</c:v>
                </c:pt>
                <c:pt idx="2">
                  <c:v>-5.2976300400123126E-2</c:v>
                </c:pt>
                <c:pt idx="3">
                  <c:v>0.13333823242871964</c:v>
                </c:pt>
                <c:pt idx="4">
                  <c:v>6.6487341864390995E-2</c:v>
                </c:pt>
                <c:pt idx="5">
                  <c:v>6.1752485407169572E-2</c:v>
                </c:pt>
                <c:pt idx="6">
                  <c:v>-1.3269255024420803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8-4406-858E-D93EDE799F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7487120"/>
        <c:axId val="847487480"/>
      </c:scatterChart>
      <c:valAx>
        <c:axId val="8474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7480"/>
        <c:crosses val="autoZero"/>
        <c:crossBetween val="midCat"/>
      </c:valAx>
      <c:valAx>
        <c:axId val="8474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'Analysis-3'!$N$12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'Analysis-3'!$M$13:$M$24</c:f>
              <c:strCache>
                <c:ptCount val="12"/>
                <c:pt idx="0">
                  <c:v>2022June</c:v>
                </c:pt>
                <c:pt idx="1">
                  <c:v>2022July</c:v>
                </c:pt>
                <c:pt idx="2">
                  <c:v>2022August</c:v>
                </c:pt>
                <c:pt idx="3">
                  <c:v>2022September</c:v>
                </c:pt>
                <c:pt idx="4">
                  <c:v>2022October</c:v>
                </c:pt>
                <c:pt idx="5">
                  <c:v>2022November</c:v>
                </c:pt>
                <c:pt idx="6">
                  <c:v>2022December</c:v>
                </c:pt>
                <c:pt idx="7">
                  <c:v>2023January</c:v>
                </c:pt>
                <c:pt idx="8">
                  <c:v>2023February</c:v>
                </c:pt>
                <c:pt idx="9">
                  <c:v>2023March</c:v>
                </c:pt>
                <c:pt idx="10">
                  <c:v>2023April</c:v>
                </c:pt>
                <c:pt idx="11">
                  <c:v>2023May</c:v>
                </c:pt>
              </c:strCache>
            </c:strRef>
          </c:cat>
          <c:val>
            <c:numRef>
              <c:f>'Analysis-3'!$N$13:$N$24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5-48D1-8D98-6E91B4523D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784976"/>
        <c:axId val="1018785336"/>
      </c:lineChart>
      <c:catAx>
        <c:axId val="1018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5336"/>
        <c:crosses val="autoZero"/>
        <c:auto val="1"/>
        <c:lblAlgn val="ctr"/>
        <c:lblOffset val="100"/>
        <c:noMultiLvlLbl val="0"/>
      </c:catAx>
      <c:valAx>
        <c:axId val="10187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'Analysis-3'!$P$12</c:f>
              <c:strCache>
                <c:ptCount val="1"/>
                <c:pt idx="0">
                  <c:v>Urban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'Analysis-3'!$M$13:$M$24</c:f>
              <c:strCache>
                <c:ptCount val="12"/>
                <c:pt idx="0">
                  <c:v>2022June</c:v>
                </c:pt>
                <c:pt idx="1">
                  <c:v>2022July</c:v>
                </c:pt>
                <c:pt idx="2">
                  <c:v>2022August</c:v>
                </c:pt>
                <c:pt idx="3">
                  <c:v>2022September</c:v>
                </c:pt>
                <c:pt idx="4">
                  <c:v>2022October</c:v>
                </c:pt>
                <c:pt idx="5">
                  <c:v>2022November</c:v>
                </c:pt>
                <c:pt idx="6">
                  <c:v>2022December</c:v>
                </c:pt>
                <c:pt idx="7">
                  <c:v>2023January</c:v>
                </c:pt>
                <c:pt idx="8">
                  <c:v>2023February</c:v>
                </c:pt>
                <c:pt idx="9">
                  <c:v>2023March</c:v>
                </c:pt>
                <c:pt idx="10">
                  <c:v>2023April</c:v>
                </c:pt>
                <c:pt idx="11">
                  <c:v>2023May</c:v>
                </c:pt>
              </c:strCache>
            </c:strRef>
          </c:cat>
          <c:val>
            <c:numRef>
              <c:f>'Analysis-3'!$P$13:$P$24</c:f>
              <c:numCache>
                <c:formatCode>0.00</c:formatCode>
                <c:ptCount val="12"/>
                <c:pt idx="0">
                  <c:v>1.1183803377243473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B-4D9B-922D-E3769E1035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6029160"/>
        <c:axId val="486029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'Analysis-3'!$N$12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'Analysis-3'!$M$13:$M$24</c15:sqref>
                        </c15:formulaRef>
                      </c:ext>
                    </c:extLst>
                    <c:strCache>
                      <c:ptCount val="12"/>
                      <c:pt idx="0">
                        <c:v>2022June</c:v>
                      </c:pt>
                      <c:pt idx="1">
                        <c:v>2022July</c:v>
                      </c:pt>
                      <c:pt idx="2">
                        <c:v>2022August</c:v>
                      </c:pt>
                      <c:pt idx="3">
                        <c:v>2022September</c:v>
                      </c:pt>
                      <c:pt idx="4">
                        <c:v>2022October</c:v>
                      </c:pt>
                      <c:pt idx="5">
                        <c:v>2022November</c:v>
                      </c:pt>
                      <c:pt idx="6">
                        <c:v>2022December</c:v>
                      </c:pt>
                      <c:pt idx="7">
                        <c:v>2023January</c:v>
                      </c:pt>
                      <c:pt idx="8">
                        <c:v>2023February</c:v>
                      </c:pt>
                      <c:pt idx="9">
                        <c:v>2023March</c:v>
                      </c:pt>
                      <c:pt idx="10">
                        <c:v>2023April</c:v>
                      </c:pt>
                      <c:pt idx="11">
                        <c:v>2023May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'Analysis-3'!$N$13:$N$24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0.96551104724268</c:v>
                      </c:pt>
                      <c:pt idx="1">
                        <c:v>0.18680781034558636</c:v>
                      </c:pt>
                      <c:pt idx="2">
                        <c:v>0.1465038845726849</c:v>
                      </c:pt>
                      <c:pt idx="3">
                        <c:v>0.5319620533735463</c:v>
                      </c:pt>
                      <c:pt idx="4">
                        <c:v>0.73639650762853059</c:v>
                      </c:pt>
                      <c:pt idx="5">
                        <c:v>0.14007441453271255</c:v>
                      </c:pt>
                      <c:pt idx="6">
                        <c:v>-0.46334746688813699</c:v>
                      </c:pt>
                      <c:pt idx="7">
                        <c:v>0.26788459004876219</c:v>
                      </c:pt>
                      <c:pt idx="8">
                        <c:v>-0.76646811492643885</c:v>
                      </c:pt>
                      <c:pt idx="9">
                        <c:v>4.413646996529276E-3</c:v>
                      </c:pt>
                      <c:pt idx="10">
                        <c:v>0.37072998499424642</c:v>
                      </c:pt>
                      <c:pt idx="11">
                        <c:v>0.72552985665292902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AB-4D9B-922D-E3769E1035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'Analysis-3'!$O$12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'Analysis-3'!$M$13:$M$24</c15:sqref>
                        </c15:formulaRef>
                      </c:ext>
                    </c:extLst>
                    <c:strCache>
                      <c:ptCount val="12"/>
                      <c:pt idx="0">
                        <c:v>2022June</c:v>
                      </c:pt>
                      <c:pt idx="1">
                        <c:v>2022July</c:v>
                      </c:pt>
                      <c:pt idx="2">
                        <c:v>2022August</c:v>
                      </c:pt>
                      <c:pt idx="3">
                        <c:v>2022September</c:v>
                      </c:pt>
                      <c:pt idx="4">
                        <c:v>2022October</c:v>
                      </c:pt>
                      <c:pt idx="5">
                        <c:v>2022November</c:v>
                      </c:pt>
                      <c:pt idx="6">
                        <c:v>2022December</c:v>
                      </c:pt>
                      <c:pt idx="7">
                        <c:v>2023January</c:v>
                      </c:pt>
                      <c:pt idx="8">
                        <c:v>2023February</c:v>
                      </c:pt>
                      <c:pt idx="9">
                        <c:v>2023March</c:v>
                      </c:pt>
                      <c:pt idx="10">
                        <c:v>2023April</c:v>
                      </c:pt>
                      <c:pt idx="11">
                        <c:v>2023May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'Analysis-3'!$O$13:$O$24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1.0272901871454732</c:v>
                      </c:pt>
                      <c:pt idx="1">
                        <c:v>0.19452672531942572</c:v>
                      </c:pt>
                      <c:pt idx="2">
                        <c:v>0.12796187618585758</c:v>
                      </c:pt>
                      <c:pt idx="3">
                        <c:v>0.51560021152828384</c:v>
                      </c:pt>
                      <c:pt idx="4">
                        <c:v>0.7190144241308295</c:v>
                      </c:pt>
                      <c:pt idx="5">
                        <c:v>-2.1764680276846731E-2</c:v>
                      </c:pt>
                      <c:pt idx="6">
                        <c:v>-0.58342041100662179</c:v>
                      </c:pt>
                      <c:pt idx="7">
                        <c:v>0.40728737847068963</c:v>
                      </c:pt>
                      <c:pt idx="8">
                        <c:v>-0.59318707201116194</c:v>
                      </c:pt>
                      <c:pt idx="9">
                        <c:v>4.3876968978943031E-3</c:v>
                      </c:pt>
                      <c:pt idx="10">
                        <c:v>0.45630045630048033</c:v>
                      </c:pt>
                      <c:pt idx="11">
                        <c:v>0.75559049615652185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AB-4D9B-922D-E3769E1035C4}"/>
                  </c:ext>
                </c:extLst>
              </c15:ser>
            </c15:filteredLineSeries>
          </c:ext>
        </c:extLst>
      </c:lineChart>
      <c:catAx>
        <c:axId val="48602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29520"/>
        <c:crosses val="autoZero"/>
        <c:auto val="1"/>
        <c:lblAlgn val="ctr"/>
        <c:lblOffset val="100"/>
        <c:noMultiLvlLbl val="0"/>
      </c:catAx>
      <c:valAx>
        <c:axId val="486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2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'Analysis-3'!$O$12</c:f>
              <c:strCache>
                <c:ptCount val="1"/>
                <c:pt idx="0">
                  <c:v>Rural+Urban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'Analysis-3'!$M$13:$M$24</c:f>
              <c:strCache>
                <c:ptCount val="12"/>
                <c:pt idx="0">
                  <c:v>2022June</c:v>
                </c:pt>
                <c:pt idx="1">
                  <c:v>2022July</c:v>
                </c:pt>
                <c:pt idx="2">
                  <c:v>2022August</c:v>
                </c:pt>
                <c:pt idx="3">
                  <c:v>2022September</c:v>
                </c:pt>
                <c:pt idx="4">
                  <c:v>2022October</c:v>
                </c:pt>
                <c:pt idx="5">
                  <c:v>2022November</c:v>
                </c:pt>
                <c:pt idx="6">
                  <c:v>2022December</c:v>
                </c:pt>
                <c:pt idx="7">
                  <c:v>2023January</c:v>
                </c:pt>
                <c:pt idx="8">
                  <c:v>2023February</c:v>
                </c:pt>
                <c:pt idx="9">
                  <c:v>2023March</c:v>
                </c:pt>
                <c:pt idx="10">
                  <c:v>2023April</c:v>
                </c:pt>
                <c:pt idx="11">
                  <c:v>2023May</c:v>
                </c:pt>
              </c:strCache>
            </c:strRef>
          </c:cat>
          <c:val>
            <c:numRef>
              <c:f>'Analysis-3'!$O$13:$O$24</c:f>
              <c:numCache>
                <c:formatCode>0.00</c:formatCode>
                <c:ptCount val="12"/>
                <c:pt idx="0">
                  <c:v>1.0272901871454732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C-4560-95E4-C9EC589C39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8738536"/>
        <c:axId val="101873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'Analysis-3'!$N$12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'Analysis-3'!$M$13:$M$24</c15:sqref>
                        </c15:formulaRef>
                      </c:ext>
                    </c:extLst>
                    <c:strCache>
                      <c:ptCount val="12"/>
                      <c:pt idx="0">
                        <c:v>2022June</c:v>
                      </c:pt>
                      <c:pt idx="1">
                        <c:v>2022July</c:v>
                      </c:pt>
                      <c:pt idx="2">
                        <c:v>2022August</c:v>
                      </c:pt>
                      <c:pt idx="3">
                        <c:v>2022September</c:v>
                      </c:pt>
                      <c:pt idx="4">
                        <c:v>2022October</c:v>
                      </c:pt>
                      <c:pt idx="5">
                        <c:v>2022November</c:v>
                      </c:pt>
                      <c:pt idx="6">
                        <c:v>2022December</c:v>
                      </c:pt>
                      <c:pt idx="7">
                        <c:v>2023January</c:v>
                      </c:pt>
                      <c:pt idx="8">
                        <c:v>2023February</c:v>
                      </c:pt>
                      <c:pt idx="9">
                        <c:v>2023March</c:v>
                      </c:pt>
                      <c:pt idx="10">
                        <c:v>2023April</c:v>
                      </c:pt>
                      <c:pt idx="11">
                        <c:v>2023May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'Analysis-3'!$N$13:$N$24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0.96551104724268</c:v>
                      </c:pt>
                      <c:pt idx="1">
                        <c:v>0.18680781034558636</c:v>
                      </c:pt>
                      <c:pt idx="2">
                        <c:v>0.1465038845726849</c:v>
                      </c:pt>
                      <c:pt idx="3">
                        <c:v>0.5319620533735463</c:v>
                      </c:pt>
                      <c:pt idx="4">
                        <c:v>0.73639650762853059</c:v>
                      </c:pt>
                      <c:pt idx="5">
                        <c:v>0.14007441453271255</c:v>
                      </c:pt>
                      <c:pt idx="6">
                        <c:v>-0.46334746688813699</c:v>
                      </c:pt>
                      <c:pt idx="7">
                        <c:v>0.26788459004876219</c:v>
                      </c:pt>
                      <c:pt idx="8">
                        <c:v>-0.76646811492643885</c:v>
                      </c:pt>
                      <c:pt idx="9">
                        <c:v>4.413646996529276E-3</c:v>
                      </c:pt>
                      <c:pt idx="10">
                        <c:v>0.37072998499424642</c:v>
                      </c:pt>
                      <c:pt idx="11">
                        <c:v>0.72552985665292902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DC-4560-95E4-C9EC589C39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'Analysis-3'!$P$12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'Analysis-3'!$M$13:$M$24</c15:sqref>
                        </c15:formulaRef>
                      </c:ext>
                    </c:extLst>
                    <c:strCache>
                      <c:ptCount val="12"/>
                      <c:pt idx="0">
                        <c:v>2022June</c:v>
                      </c:pt>
                      <c:pt idx="1">
                        <c:v>2022July</c:v>
                      </c:pt>
                      <c:pt idx="2">
                        <c:v>2022August</c:v>
                      </c:pt>
                      <c:pt idx="3">
                        <c:v>2022September</c:v>
                      </c:pt>
                      <c:pt idx="4">
                        <c:v>2022October</c:v>
                      </c:pt>
                      <c:pt idx="5">
                        <c:v>2022November</c:v>
                      </c:pt>
                      <c:pt idx="6">
                        <c:v>2022December</c:v>
                      </c:pt>
                      <c:pt idx="7">
                        <c:v>2023January</c:v>
                      </c:pt>
                      <c:pt idx="8">
                        <c:v>2023February</c:v>
                      </c:pt>
                      <c:pt idx="9">
                        <c:v>2023March</c:v>
                      </c:pt>
                      <c:pt idx="10">
                        <c:v>2023April</c:v>
                      </c:pt>
                      <c:pt idx="11">
                        <c:v>2023May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'Analysis-3'!$P$13:$P$24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1.1183803377243473</c:v>
                      </c:pt>
                      <c:pt idx="1">
                        <c:v>0.17923497267759164</c:v>
                      </c:pt>
                      <c:pt idx="2">
                        <c:v>9.1639029499036004E-2</c:v>
                      </c:pt>
                      <c:pt idx="3">
                        <c:v>0.55369054366308901</c:v>
                      </c:pt>
                      <c:pt idx="4">
                        <c:v>0.6893860561914712</c:v>
                      </c:pt>
                      <c:pt idx="5">
                        <c:v>-0.34017999397149767</c:v>
                      </c:pt>
                      <c:pt idx="6">
                        <c:v>-0.80366401659178899</c:v>
                      </c:pt>
                      <c:pt idx="7">
                        <c:v>0.6272323373116363</c:v>
                      </c:pt>
                      <c:pt idx="8">
                        <c:v>-0.30300406891180215</c:v>
                      </c:pt>
                      <c:pt idx="9">
                        <c:v>8.6835706842772163E-3</c:v>
                      </c:pt>
                      <c:pt idx="10">
                        <c:v>0.62082139446037088</c:v>
                      </c:pt>
                      <c:pt idx="11">
                        <c:v>0.75074427233894092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DC-4560-95E4-C9EC589C39F1}"/>
                  </c:ext>
                </c:extLst>
              </c15:ser>
            </c15:filteredLineSeries>
          </c:ext>
        </c:extLst>
      </c:lineChart>
      <c:catAx>
        <c:axId val="10187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9256"/>
        <c:crosses val="autoZero"/>
        <c:auto val="1"/>
        <c:lblAlgn val="ctr"/>
        <c:lblOffset val="100"/>
        <c:noMultiLvlLbl val="0"/>
      </c:catAx>
      <c:valAx>
        <c:axId val="10187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Before</a:t>
            </a:r>
            <a:r>
              <a:rPr lang="en-US" b="1" baseline="0"/>
              <a:t> May'20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'Analysis-4'!$B$15</c:f>
              <c:strCache>
                <c:ptCount val="1"/>
                <c:pt idx="0">
                  <c:v>Sum of Categories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'Analysis-4'!$A$16:$A$23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'Analysis-4'!$B$16:$B$23</c:f>
              <c:numCache>
                <c:formatCode>_(* #,##0.00_);_(* \(#,##0.00\);_(* "-"??_);_(@_)</c:formatCode>
                <c:ptCount val="8"/>
                <c:pt idx="0">
                  <c:v>63614.8</c:v>
                </c:pt>
                <c:pt idx="1">
                  <c:v>67543.999999999985</c:v>
                </c:pt>
                <c:pt idx="2">
                  <c:v>70859.000000000015</c:v>
                </c:pt>
                <c:pt idx="3">
                  <c:v>75407.599999999991</c:v>
                </c:pt>
                <c:pt idx="4">
                  <c:v>76444.699999999983</c:v>
                </c:pt>
                <c:pt idx="5">
                  <c:v>77746.599999999991</c:v>
                </c:pt>
                <c:pt idx="6">
                  <c:v>74079.599999999991</c:v>
                </c:pt>
                <c:pt idx="7">
                  <c:v>14105.399999999998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8-44E0-BD92-9945DC5A6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4663728"/>
        <c:axId val="1074668048"/>
      </c:scatterChart>
      <c:valAx>
        <c:axId val="10746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048"/>
        <c:crosses val="autoZero"/>
        <c:crossBetween val="midCat"/>
      </c:valAx>
      <c:valAx>
        <c:axId val="10746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May'20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'Analysis-4'!$J$10</c:f>
              <c:strCache>
                <c:ptCount val="1"/>
                <c:pt idx="0">
                  <c:v>Sum of Categories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'Analysis-4'!$I$11:$I$14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'Analysis-4'!$J$11:$J$14</c:f>
              <c:numCache>
                <c:formatCode>_(* #,##0.00_);_(* \(#,##0.00\);_(* "-"??_);_(@_)</c:formatCode>
                <c:ptCount val="4"/>
                <c:pt idx="0">
                  <c:v>65844.469641779331</c:v>
                </c:pt>
                <c:pt idx="1">
                  <c:v>93526.5</c:v>
                </c:pt>
                <c:pt idx="2">
                  <c:v>99099.700000000012</c:v>
                </c:pt>
                <c:pt idx="3">
                  <c:v>42351.4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0-4145-BE33-85BE9C3EC6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74668768"/>
        <c:axId val="1074664088"/>
      </c:scatterChart>
      <c:valAx>
        <c:axId val="10746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4088"/>
        <c:crosses val="autoZero"/>
        <c:crossBetween val="midCat"/>
      </c:valAx>
      <c:valAx>
        <c:axId val="10746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  <a:r>
              <a:rPr lang="en-US" baseline="0"/>
              <a:t> May'20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'Analysis-4'!$J$44</c:f>
              <c:strCache>
                <c:ptCount val="1"/>
                <c:pt idx="0">
                  <c:v>Inflataion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'Analysis-4'!$I$45:$I$52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xVal>
          <c:yVal>
            <c:numRef>
              <c:f>'Analysis-4'!$J$45:$J$52</c:f>
              <c:numCache>
                <c:formatCode>0.00</c:formatCode>
                <c:ptCount val="8"/>
                <c:pt idx="0" formatCode="General">
                  <c:v>4.2</c:v>
                </c:pt>
                <c:pt idx="1">
                  <c:v>6.1765501109804362</c:v>
                </c:pt>
                <c:pt idx="2">
                  <c:v>4.9079118796636703</c:v>
                </c:pt>
                <c:pt idx="3">
                  <c:v>6.4192269154235539</c:v>
                </c:pt>
                <c:pt idx="4">
                  <c:v>1.3753255640014952</c:v>
                </c:pt>
                <c:pt idx="5">
                  <c:v>1.7030611670920404</c:v>
                </c:pt>
                <c:pt idx="6">
                  <c:v>-4.716604970506749</c:v>
                </c:pt>
                <c:pt idx="7">
                  <c:v>-80.959130448868521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9-41E0-BC7C-F5107E4FB3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5073056"/>
        <c:axId val="1085069816"/>
      </c:scatterChart>
      <c:valAx>
        <c:axId val="10850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9816"/>
        <c:crosses val="autoZero"/>
        <c:crossBetween val="midCat"/>
      </c:valAx>
      <c:valAx>
        <c:axId val="10850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After</a:t>
            </a:r>
            <a:r>
              <a:rPr lang="en-US" baseline="0"/>
              <a:t> May'20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'Analysis-4'!$M$44</c:f>
              <c:strCache>
                <c:ptCount val="1"/>
                <c:pt idx="0">
                  <c:v> Inflataion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'Analysis-4'!$L$45:$L$48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'Analysis-4'!$M$45:$M$48</c:f>
              <c:numCache>
                <c:formatCode>_(* #,##0.00_);_(* \(#,##0.00\);_(* "-"??_);_(@_)</c:formatCode>
                <c:ptCount val="4"/>
                <c:pt idx="0">
                  <c:v>-0.11116596685485156</c:v>
                </c:pt>
                <c:pt idx="1">
                  <c:v>0.42041541998625187</c:v>
                </c:pt>
                <c:pt idx="2">
                  <c:v>5.9589528101661154E-2</c:v>
                </c:pt>
                <c:pt idx="3">
                  <c:v>-0.5726384640922223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1-4AA5-AD5D-AF921FF1F2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5087456"/>
        <c:axId val="1085095376"/>
      </c:lineChart>
      <c:catAx>
        <c:axId val="10850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5376"/>
        <c:crosses val="autoZero"/>
        <c:auto val="1"/>
        <c:lblAlgn val="ctr"/>
        <c:lblOffset val="100"/>
        <c:noMultiLvlLbl val="0"/>
      </c:catAx>
      <c:valAx>
        <c:axId val="1085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179070</xdr:rowOff>
    </xdr:from>
    <xdr:to>
      <xdr:col>9</xdr:col>
      <xdr:colOff>601980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BCEE7-09ED-1EFE-F914-91C5FA90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12</xdr:row>
      <xdr:rowOff>60960</xdr:rowOff>
    </xdr:from>
    <xdr:to>
      <xdr:col>12</xdr:col>
      <xdr:colOff>797858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D8E8B-308F-7D7A-F05D-F61231317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25</xdr:row>
      <xdr:rowOff>133350</xdr:rowOff>
    </xdr:from>
    <xdr:to>
      <xdr:col>9</xdr:col>
      <xdr:colOff>655320</xdr:colOff>
      <xdr:row>40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E6D412-94AC-495E-6F2A-C4B331CB0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25</xdr:row>
      <xdr:rowOff>133350</xdr:rowOff>
    </xdr:from>
    <xdr:to>
      <xdr:col>16</xdr:col>
      <xdr:colOff>495300</xdr:colOff>
      <xdr:row>40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6279A6-7C85-254B-4168-051021E2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25</xdr:row>
      <xdr:rowOff>125730</xdr:rowOff>
    </xdr:from>
    <xdr:to>
      <xdr:col>25</xdr:col>
      <xdr:colOff>30480</xdr:colOff>
      <xdr:row>40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0AFC9C-94FE-C594-57F4-FCA6C295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327209</xdr:colOff>
      <xdr:row>14</xdr:row>
      <xdr:rowOff>44822</xdr:rowOff>
    </xdr:from>
    <xdr:to>
      <xdr:col>8</xdr:col>
      <xdr:colOff>313765</xdr:colOff>
      <xdr:row>33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C2C7B-0010-E92C-D9D4-0F4E7AD5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372035</xdr:colOff>
      <xdr:row>14</xdr:row>
      <xdr:rowOff>53788</xdr:rowOff>
    </xdr:from>
    <xdr:to>
      <xdr:col>13</xdr:col>
      <xdr:colOff>206189</xdr:colOff>
      <xdr:row>33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09DDD7-4D9A-F240-57C8-1E450E4D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17928</xdr:rowOff>
    </xdr:from>
    <xdr:to>
      <xdr:col>3</xdr:col>
      <xdr:colOff>681318</xdr:colOff>
      <xdr:row>69</xdr:row>
      <xdr:rowOff>71716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E983-6D83-104F-38C1-57726882C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85164</xdr:colOff>
      <xdr:row>53</xdr:row>
      <xdr:rowOff>107577</xdr:rowOff>
    </xdr:from>
    <xdr:to>
      <xdr:col>9</xdr:col>
      <xdr:colOff>1537446</xdr:colOff>
      <xdr:row>68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2639C-277E-CDDF-06BA-F417B2D6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179070</xdr:rowOff>
    </xdr:from>
    <xdr:to>
      <xdr:col>20</xdr:col>
      <xdr:colOff>601980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B6A69-88CE-F732-F4D2-D1CB0420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13</xdr:row>
      <xdr:rowOff>64770</xdr:rowOff>
    </xdr:from>
    <xdr:to>
      <xdr:col>17</xdr:col>
      <xdr:colOff>243840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F10C5-9225-5DC1-E180-BFAD5AD6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iddaluru" refreshedDate="45687.679843287035" createdVersion="8" refreshedVersion="8" minRefreshableVersion="3" recordCount="114" xr:uid="{0FF78B7C-649F-4724-91D6-93B99C3C60B8}">
  <cacheSource type="worksheet">
    <worksheetSource ref="H3:L117" sheet="Covid Pandemic"/>
  </cacheSource>
  <cacheFields count="5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Month" numFmtId="0">
      <sharedItems/>
    </cacheField>
    <cacheField name="Food and Beverages" numFmtId="2">
      <sharedItems containsSemiMixedTypes="0" containsString="0" containsNumber="1" minValue="1812.4" maxValue="2335.1"/>
    </cacheField>
    <cacheField name="Health and Personal Care" numFmtId="2">
      <sharedItems containsSemiMixedTypes="0" containsString="0" containsNumber="1" minValue="269.75" maxValue="372.70000000000005"/>
    </cacheField>
    <cacheField name="Transport and Communication" numFmtId="2">
      <sharedItems containsSemiMixedTypes="0" containsString="0" containsNumber="1" minValue="125.47777777777777" maxValue="16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iddaluru" refreshedDate="45687.679844791666" createdVersion="8" refreshedVersion="8" minRefreshableVersion="3" recordCount="88" xr:uid="{329AC275-42BE-4F0B-A7F5-0CF56688CA95}">
  <cacheSource type="worksheet">
    <worksheetSource ref="A1:K89" sheet="Y-o-Y Data"/>
  </cacheSource>
  <cacheFields count="11">
    <cacheField name="Sector" numFmtId="0">
      <sharedItems count="1">
        <s v="Rural+Urban"/>
      </sharedItems>
    </cacheField>
    <cacheField name="Year" numFmtId="0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</cacheField>
    <cacheField name="Food and Beverages" numFmtId="2">
      <sharedItems containsSemiMixedTypes="0" containsString="0" containsNumber="1" minValue="1675.2" maxValue="2306.9"/>
    </cacheField>
    <cacheField name="Fashion" numFmtId="2">
      <sharedItems containsSemiMixedTypes="0" containsString="0" containsNumber="1" minValue="384.9" maxValue="553.20000000000005"/>
    </cacheField>
    <cacheField name="Housing Utilities" numFmtId="2">
      <sharedItems containsSemiMixedTypes="0" containsString="0" containsNumber="1" minValue="246.10000000000002" maxValue="358.4"/>
    </cacheField>
    <cacheField name="HouseHold Goods and Services" numFmtId="2">
      <sharedItems containsSemiMixedTypes="0" containsString="0" containsNumber="1" minValue="124.2" maxValue="175.2"/>
    </cacheField>
    <cacheField name="Health and Personal Care" numFmtId="2">
      <sharedItems containsSemiMixedTypes="0" containsString="0" containsNumber="1" minValue="236.5" maxValue="370.9"/>
    </cacheField>
    <cacheField name="Transport and Communication" numFmtId="2">
      <sharedItems containsSemiMixedTypes="0" containsString="0" containsNumber="1" minValue="110.9" maxValue="164.8"/>
    </cacheField>
    <cacheField name="Recreation and Amusement" numFmtId="2">
      <sharedItems containsSemiMixedTypes="0" containsString="0" containsNumber="1" minValue="119.8" maxValue="171.2"/>
    </cacheField>
    <cacheField name="Education" numFmtId="2">
      <sharedItems containsSemiMixedTypes="0" containsString="0" containsNumber="1" minValue="126.3" maxValue="177.1"/>
    </cacheField>
    <cacheField name="Miscellaneous" numFmtId="2">
      <sharedItems containsSemiMixedTypes="0" containsString="0" containsNumber="1" minValue="244.8" maxValue="354.7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iddaluru" refreshedDate="45687.679845601851" createdVersion="8" refreshedVersion="8" minRefreshableVersion="3" recordCount="39" xr:uid="{C4F87273-F334-45A6-A981-124E62C23087}">
  <cacheSource type="worksheet">
    <worksheetSource ref="A5:D44" sheet="Analysis-3"/>
  </cacheSource>
  <cacheFields count="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" numFmtId="0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Food Category" numFmtId="2">
      <sharedItems containsSemiMixedTypes="0" containsString="0" containsNumber="1" minValue="2226.8000000000002" maxValue="2335.1"/>
    </cacheField>
  </cacheFields>
  <extLst>
    <ext xmlns:x14="http://schemas.microsoft.com/office/spreadsheetml/2009/9/main" uri="{725AE2AE-9491-48be-B2B4-4EB974FC3084}">
      <x14:pivotCacheDefinition pivotCacheId="1681883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iddaluru" refreshedDate="45687.934907175928" createdVersion="8" refreshedVersion="8" minRefreshableVersion="3" recordCount="36" xr:uid="{56817173-F0A4-4388-A7DC-AC25C9B2527D}">
  <cacheSource type="worksheet">
    <worksheetSource ref="A7:C43" sheet="Crude Oil Price"/>
  </cacheSource>
  <cacheFields count="3">
    <cacheField name="Year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rice" numFmtId="43">
      <sharedItems containsSemiMixedTypes="0" containsString="0" containsNumber="1" minValue="48.03" maxValue="128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iddaluru" refreshedDate="45688.573564351849" createdVersion="8" refreshedVersion="8" minRefreshableVersion="3" recordCount="255" xr:uid="{7A98C722-BAFB-4F9D-AC63-16EF83664B85}">
  <cacheSource type="worksheet">
    <worksheetSource ref="A3:E258" sheet="Covid Pandemic"/>
  </cacheSource>
  <cacheFields count="5">
    <cacheField name="Year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  <s v="Marcrh" u="1"/>
      </sharedItems>
    </cacheField>
    <cacheField name="Food and Beverages" numFmtId="2">
      <sharedItems containsSemiMixedTypes="0" containsString="0" containsNumber="1" minValue="1371.6999999999998" maxValue="1956.7"/>
    </cacheField>
    <cacheField name="Health and Personal Care" numFmtId="2">
      <sharedItems containsSemiMixedTypes="0" containsString="0" containsNumber="1" minValue="207.8" maxValue="299.60000000000002"/>
    </cacheField>
    <cacheField name="Transport and Communication" numFmtId="2">
      <sharedItems containsSemiMixedTypes="0" containsString="0" containsNumber="1" minValue="103.2" maxValue="136.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s v="April"/>
    <n v="1916.3000000000002"/>
    <n v="287.97777777777782"/>
    <n v="130.41111111111113"/>
  </r>
  <r>
    <x v="0"/>
    <s v="April"/>
    <n v="1943.2666665999998"/>
    <n v="278.23333333333335"/>
    <n v="125.47777777777777"/>
  </r>
  <r>
    <x v="0"/>
    <s v="April"/>
    <n v="1964.6672727"/>
    <n v="300.87636363636364"/>
    <n v="135.36636363636364"/>
  </r>
  <r>
    <x v="0"/>
    <s v="May"/>
    <n v="1812.4"/>
    <n v="292.60795224977039"/>
    <n v="130.00502295684112"/>
  </r>
  <r>
    <x v="0"/>
    <s v="May"/>
    <n v="1825.42"/>
    <n v="269.75"/>
    <n v="125.57000000000001"/>
  </r>
  <r>
    <x v="0"/>
    <s v="May"/>
    <n v="1816.6999999999998"/>
    <n v="273.81000000000006"/>
    <n v="128.13"/>
  </r>
  <r>
    <x v="0"/>
    <s v="June"/>
    <n v="1951"/>
    <n v="309.39999999999998"/>
    <n v="141.4"/>
  </r>
  <r>
    <x v="0"/>
    <s v="June"/>
    <n v="1994.9999999999998"/>
    <n v="300.29999999999995"/>
    <n v="129.30000000000001"/>
  </r>
  <r>
    <x v="0"/>
    <s v="June"/>
    <n v="1966.8000000000002"/>
    <n v="306"/>
    <n v="135"/>
  </r>
  <r>
    <x v="0"/>
    <s v="July"/>
    <n v="1951"/>
    <n v="309.39999999999998"/>
    <n v="141.4"/>
  </r>
  <r>
    <x v="0"/>
    <s v="July"/>
    <n v="1994.9999999999998"/>
    <n v="300.29999999999995"/>
    <n v="129.30000000000001"/>
  </r>
  <r>
    <x v="0"/>
    <s v="July"/>
    <n v="1966.8000000000002"/>
    <n v="306"/>
    <n v="135"/>
  </r>
  <r>
    <x v="0"/>
    <s v="August"/>
    <n v="1978.6"/>
    <n v="312.39999999999998"/>
    <n v="143.6"/>
  </r>
  <r>
    <x v="0"/>
    <s v="August"/>
    <n v="2024.8999999999999"/>
    <n v="303.89999999999998"/>
    <n v="133.9"/>
  </r>
  <r>
    <x v="0"/>
    <s v="August"/>
    <n v="1995.1999999999998"/>
    <n v="309.3"/>
    <n v="138.5"/>
  </r>
  <r>
    <x v="0"/>
    <s v="September"/>
    <n v="1987.3999999999999"/>
    <n v="316.5"/>
    <n v="144.6"/>
  </r>
  <r>
    <x v="0"/>
    <s v="September"/>
    <n v="2041.6000000000001"/>
    <n v="309.8"/>
    <n v="135.1"/>
  </r>
  <r>
    <x v="0"/>
    <s v="September"/>
    <n v="2007"/>
    <n v="314"/>
    <n v="139.6"/>
  </r>
  <r>
    <x v="0"/>
    <s v="October"/>
    <n v="2030.9"/>
    <n v="315.7"/>
    <n v="146.4"/>
  </r>
  <r>
    <x v="0"/>
    <s v="October"/>
    <n v="2080.1999999999998"/>
    <n v="309.10000000000002"/>
    <n v="135.4"/>
  </r>
  <r>
    <x v="0"/>
    <s v="October"/>
    <n v="2048.6000000000004"/>
    <n v="313.3"/>
    <n v="140.6"/>
  </r>
  <r>
    <x v="0"/>
    <s v="November"/>
    <n v="2082.4"/>
    <n v="316.60000000000002"/>
    <n v="146.1"/>
  </r>
  <r>
    <x v="0"/>
    <s v="November"/>
    <n v="2120.6999999999998"/>
    <n v="309.89999999999998"/>
    <n v="135.19999999999999"/>
  </r>
  <r>
    <x v="0"/>
    <s v="November"/>
    <n v="2095.6"/>
    <n v="314.10000000000002"/>
    <n v="140.4"/>
  </r>
  <r>
    <x v="0"/>
    <s v="December"/>
    <n v="2100.5"/>
    <n v="318.2"/>
    <n v="146.4"/>
  </r>
  <r>
    <x v="0"/>
    <s v="December"/>
    <n v="2125.4"/>
    <n v="310.8"/>
    <n v="135.5"/>
  </r>
  <r>
    <x v="0"/>
    <s v="December"/>
    <n v="2109.1"/>
    <n v="315.39999999999998"/>
    <n v="140.69999999999999"/>
  </r>
  <r>
    <x v="1"/>
    <s v="January"/>
    <n v="2065.6999999999998"/>
    <n v="318.7"/>
    <n v="147.5"/>
  </r>
  <r>
    <x v="1"/>
    <s v="January"/>
    <n v="2097"/>
    <n v="311.79999999999995"/>
    <n v="136.9"/>
  </r>
  <r>
    <x v="1"/>
    <s v="January"/>
    <n v="2076.5"/>
    <n v="316.10000000000002"/>
    <n v="141.9"/>
  </r>
  <r>
    <x v="1"/>
    <s v="February"/>
    <n v="2025.3"/>
    <n v="319.5"/>
    <n v="150.19999999999999"/>
  </r>
  <r>
    <x v="1"/>
    <s v="February"/>
    <n v="2066"/>
    <n v="313"/>
    <n v="140.5"/>
  </r>
  <r>
    <x v="1"/>
    <s v="February"/>
    <n v="2039.3000000000002"/>
    <n v="317.10000000000002"/>
    <n v="145.1"/>
  </r>
  <r>
    <x v="1"/>
    <s v="March"/>
    <n v="2025.7"/>
    <n v="317.7"/>
    <n v="151.30000000000001"/>
  </r>
  <r>
    <x v="1"/>
    <s v="March"/>
    <n v="2064.4999999999995"/>
    <n v="311.8"/>
    <n v="141.69999999999999"/>
  </r>
  <r>
    <x v="1"/>
    <s v="March"/>
    <n v="2039.3999999999999"/>
    <n v="315.5"/>
    <n v="146.19999999999999"/>
  </r>
  <r>
    <x v="1"/>
    <s v="April"/>
    <n v="2049.5"/>
    <n v="319.89999999999998"/>
    <n v="151.69999999999999"/>
  </r>
  <r>
    <x v="1"/>
    <s v="April"/>
    <n v="2089.6"/>
    <n v="314.10000000000002"/>
    <n v="142.1"/>
  </r>
  <r>
    <x v="1"/>
    <s v="April"/>
    <n v="2064.1"/>
    <n v="317.70000000000005"/>
    <n v="146.6"/>
  </r>
  <r>
    <x v="1"/>
    <s v="May"/>
    <n v="2095.2999999999997"/>
    <n v="328.4"/>
    <n v="153.19999999999999"/>
  </r>
  <r>
    <x v="1"/>
    <s v="May"/>
    <n v="2124.7000000000003"/>
    <n v="317.89999999999998"/>
    <n v="145"/>
  </r>
  <r>
    <x v="1"/>
    <s v="May"/>
    <n v="2105.7000000000003"/>
    <n v="324.39999999999998"/>
    <n v="148.9"/>
  </r>
  <r>
    <x v="1"/>
    <s v="June"/>
    <n v="2122.6"/>
    <n v="329.1"/>
    <n v="154.19999999999999"/>
  </r>
  <r>
    <x v="1"/>
    <s v="June"/>
    <n v="2154.1999999999998"/>
    <n v="318.8"/>
    <n v="147.5"/>
  </r>
  <r>
    <x v="1"/>
    <s v="June"/>
    <n v="2133.9"/>
    <n v="325.10000000000002"/>
    <n v="150.69999999999999"/>
  </r>
  <r>
    <x v="1"/>
    <s v="July"/>
    <n v="2132.4"/>
    <n v="330.8"/>
    <n v="157.1"/>
  </r>
  <r>
    <x v="1"/>
    <s v="July"/>
    <n v="2171.8000000000002"/>
    <n v="321.10000000000002"/>
    <n v="149.5"/>
  </r>
  <r>
    <x v="1"/>
    <s v="July"/>
    <n v="2147"/>
    <n v="327.10000000000002"/>
    <n v="153.1"/>
  </r>
  <r>
    <x v="1"/>
    <s v="August"/>
    <n v="2130.8000000000002"/>
    <n v="331.4"/>
    <n v="157.69999999999999"/>
  </r>
  <r>
    <x v="1"/>
    <s v="August"/>
    <n v="2157.9"/>
    <n v="322.39999999999998"/>
    <n v="150.4"/>
  </r>
  <r>
    <x v="1"/>
    <s v="August"/>
    <n v="2142"/>
    <n v="328.4"/>
    <n v="154"/>
  </r>
  <r>
    <x v="1"/>
    <s v="September"/>
    <n v="2133.6"/>
    <n v="332.1"/>
    <n v="157.80000000000001"/>
  </r>
  <r>
    <x v="1"/>
    <s v="September"/>
    <n v="2157.9"/>
    <n v="322.39999999999998"/>
    <n v="150.5"/>
  </r>
  <r>
    <x v="1"/>
    <s v="September"/>
    <n v="2142"/>
    <n v="328.4"/>
    <n v="154"/>
  </r>
  <r>
    <x v="1"/>
    <s v="October"/>
    <n v="2164.1999999999998"/>
    <n v="333.6"/>
    <n v="159.5"/>
  </r>
  <r>
    <x v="1"/>
    <s v="October"/>
    <n v="2198.4000000000005"/>
    <n v="323.8"/>
    <n v="152.19999999999999"/>
  </r>
  <r>
    <x v="1"/>
    <s v="October"/>
    <n v="2175.5"/>
    <n v="329.9"/>
    <n v="155.69999999999999"/>
  </r>
  <r>
    <x v="1"/>
    <s v="November"/>
    <n v="2182"/>
    <n v="335.8"/>
    <n v="158.9"/>
  </r>
  <r>
    <x v="1"/>
    <s v="November"/>
    <n v="2217.8999999999996"/>
    <n v="326"/>
    <n v="151.19999999999999"/>
  </r>
  <r>
    <x v="1"/>
    <s v="November"/>
    <n v="2194.1"/>
    <n v="332.1"/>
    <n v="154.80000000000001"/>
  </r>
  <r>
    <x v="1"/>
    <s v="December"/>
    <n v="2168.1999999999998"/>
    <n v="336.8"/>
    <n v="160.1"/>
  </r>
  <r>
    <x v="1"/>
    <s v="December"/>
    <n v="2206.3000000000002"/>
    <n v="327.5"/>
    <n v="151.80000000000001"/>
  </r>
  <r>
    <x v="1"/>
    <s v="December"/>
    <n v="2180.9"/>
    <n v="333.2"/>
    <n v="155.69999999999999"/>
  </r>
  <r>
    <x v="2"/>
    <s v="January"/>
    <n v="2153"/>
    <n v="337.9"/>
    <n v="160.80000000000001"/>
  </r>
  <r>
    <x v="2"/>
    <s v="January"/>
    <n v="2186.6999999999998"/>
    <n v="328.9"/>
    <n v="152.69999999999999"/>
  </r>
  <r>
    <x v="2"/>
    <s v="January"/>
    <n v="2164.1999999999998"/>
    <n v="334.4"/>
    <n v="156.5"/>
  </r>
  <r>
    <x v="2"/>
    <s v="February"/>
    <n v="2150.4"/>
    <n v="339.8"/>
    <n v="161.19999999999999"/>
  </r>
  <r>
    <x v="2"/>
    <s v="February"/>
    <n v="2183.5"/>
    <n v="331.4"/>
    <n v="153.1"/>
  </r>
  <r>
    <x v="2"/>
    <s v="February"/>
    <n v="2161.2000000000003"/>
    <n v="336.6"/>
    <n v="156.9"/>
  </r>
  <r>
    <x v="2"/>
    <s v="March"/>
    <n v="2179.1000000000004"/>
    <n v="343.4"/>
    <n v="162"/>
  </r>
  <r>
    <x v="2"/>
    <s v="March"/>
    <n v="2196.3000000000002"/>
    <n v="335"/>
    <n v="154.19999999999999"/>
  </r>
  <r>
    <x v="2"/>
    <s v="March"/>
    <n v="2184.2000000000003"/>
    <n v="340.2"/>
    <n v="157.9"/>
  </r>
  <r>
    <x v="2"/>
    <s v="April"/>
    <n v="2206.6"/>
    <n v="346"/>
    <n v="166.2"/>
  </r>
  <r>
    <x v="2"/>
    <s v="April"/>
    <n v="2230.4"/>
    <n v="337.4"/>
    <n v="159.30000000000001"/>
  </r>
  <r>
    <x v="2"/>
    <s v="April"/>
    <n v="2214.3000000000002"/>
    <n v="342.8"/>
    <n v="162.6"/>
  </r>
  <r>
    <x v="2"/>
    <s v="May"/>
    <n v="2226.8000000000002"/>
    <n v="346.2"/>
    <n v="167.1"/>
  </r>
  <r>
    <x v="2"/>
    <s v="May"/>
    <n v="2262.2000000000003"/>
    <n v="338.29999999999995"/>
    <n v="159.4"/>
  </r>
  <r>
    <x v="2"/>
    <s v="May"/>
    <n v="2238.9000000000005"/>
    <n v="343.20000000000005"/>
    <n v="163"/>
  </r>
  <r>
    <x v="2"/>
    <s v="June"/>
    <n v="2248.3000000000002"/>
    <n v="347.7"/>
    <n v="165.5"/>
  </r>
  <r>
    <x v="2"/>
    <s v="June"/>
    <n v="2287.5"/>
    <n v="340.1"/>
    <n v="157.19999999999999"/>
  </r>
  <r>
    <x v="2"/>
    <s v="June"/>
    <n v="2261.9"/>
    <n v="344.8"/>
    <n v="161.1"/>
  </r>
  <r>
    <x v="2"/>
    <s v="July"/>
    <n v="2252.5"/>
    <n v="348.5"/>
    <n v="166.3"/>
  </r>
  <r>
    <x v="2"/>
    <s v="July"/>
    <n v="2291.6"/>
    <n v="341.5"/>
    <n v="157.4"/>
  </r>
  <r>
    <x v="2"/>
    <s v="July"/>
    <n v="2266.3000000000002"/>
    <n v="345.79999999999995"/>
    <n v="161.6"/>
  </r>
  <r>
    <x v="2"/>
    <s v="August"/>
    <n v="2255.7999999999997"/>
    <n v="350.5"/>
    <n v="166.6"/>
  </r>
  <r>
    <x v="2"/>
    <s v="August"/>
    <n v="2293.6999999999998"/>
    <n v="344"/>
    <n v="157.69999999999999"/>
  </r>
  <r>
    <x v="2"/>
    <s v="August"/>
    <n v="2269.2000000000003"/>
    <n v="348"/>
    <n v="161.9"/>
  </r>
  <r>
    <x v="2"/>
    <s v="September"/>
    <n v="2267.8000000000002"/>
    <n v="351"/>
    <n v="166.9"/>
  </r>
  <r>
    <x v="2"/>
    <s v="September"/>
    <n v="2306.4"/>
    <n v="344.9"/>
    <n v="158.19999999999999"/>
  </r>
  <r>
    <x v="2"/>
    <s v="September"/>
    <n v="2280.9"/>
    <n v="348.70000000000005"/>
    <n v="162.30000000000001"/>
  </r>
  <r>
    <x v="2"/>
    <s v="October"/>
    <n v="2284.5"/>
    <n v="353.2"/>
    <n v="167.4"/>
  </r>
  <r>
    <x v="2"/>
    <s v="October"/>
    <n v="2322.3000000000002"/>
    <n v="347"/>
    <n v="158.80000000000001"/>
  </r>
  <r>
    <x v="2"/>
    <s v="October"/>
    <n v="2297.3000000000002"/>
    <n v="350.79999999999995"/>
    <n v="162.9"/>
  </r>
  <r>
    <x v="2"/>
    <s v="November"/>
    <n v="2287.6999999999998"/>
    <n v="355.70000000000005"/>
    <n v="167.5"/>
  </r>
  <r>
    <x v="2"/>
    <s v="November"/>
    <n v="2314.4"/>
    <n v="349.6"/>
    <n v="158.9"/>
  </r>
  <r>
    <x v="2"/>
    <s v="November"/>
    <n v="2296.8000000000002"/>
    <n v="353.4"/>
    <n v="163"/>
  </r>
  <r>
    <x v="2"/>
    <s v="December"/>
    <n v="2277.1"/>
    <n v="359.2"/>
    <n v="167.8"/>
  </r>
  <r>
    <x v="2"/>
    <s v="December"/>
    <n v="2295.7999999999997"/>
    <n v="353.2"/>
    <n v="159.4"/>
  </r>
  <r>
    <x v="2"/>
    <s v="December"/>
    <n v="2283.4"/>
    <n v="356.9"/>
    <n v="163.4"/>
  </r>
  <r>
    <x v="3"/>
    <s v="January"/>
    <n v="2283.2000000000003"/>
    <n v="363.1"/>
    <n v="168.2"/>
  </r>
  <r>
    <x v="3"/>
    <s v="January"/>
    <n v="2310.2000000000003"/>
    <n v="357.3"/>
    <n v="159.5"/>
  </r>
  <r>
    <x v="3"/>
    <s v="January"/>
    <n v="2292.6999999999998"/>
    <n v="360.9"/>
    <n v="163.6"/>
  </r>
  <r>
    <x v="3"/>
    <s v="February"/>
    <n v="2265.6999999999998"/>
    <n v="367.29999999999995"/>
    <n v="169"/>
  </r>
  <r>
    <x v="3"/>
    <s v="February"/>
    <n v="2303.1999999999998"/>
    <n v="362.20000000000005"/>
    <n v="159.80000000000001"/>
  </r>
  <r>
    <x v="3"/>
    <s v="February"/>
    <n v="2279.1"/>
    <n v="365.4"/>
    <n v="164.2"/>
  </r>
  <r>
    <x v="3"/>
    <s v="March"/>
    <n v="2265.8000000000002"/>
    <n v="367.29999999999995"/>
    <n v="169"/>
  </r>
  <r>
    <x v="3"/>
    <s v="March"/>
    <n v="2303.4"/>
    <n v="362.3"/>
    <n v="159.80000000000001"/>
  </r>
  <r>
    <x v="3"/>
    <s v="March"/>
    <n v="2279.1999999999998"/>
    <n v="365.4"/>
    <n v="164.2"/>
  </r>
  <r>
    <x v="3"/>
    <s v="April"/>
    <n v="2274.1999999999998"/>
    <n v="371"/>
    <n v="169.4"/>
  </r>
  <r>
    <x v="3"/>
    <s v="April"/>
    <n v="2317.7000000000003"/>
    <n v="365.9"/>
    <n v="160.1"/>
  </r>
  <r>
    <x v="3"/>
    <s v="April"/>
    <n v="2289.6000000000004"/>
    <n v="369"/>
    <n v="164.5"/>
  </r>
  <r>
    <x v="3"/>
    <s v="May"/>
    <n v="2290.7000000000007"/>
    <n v="372.70000000000005"/>
    <n v="169.7"/>
  </r>
  <r>
    <x v="3"/>
    <s v="May"/>
    <n v="2335.1"/>
    <n v="367.79999999999995"/>
    <n v="160.4"/>
  </r>
  <r>
    <x v="3"/>
    <s v="May"/>
    <n v="2306.9"/>
    <n v="370.9"/>
    <n v="164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691.7"/>
    <n v="384.9"/>
    <n v="246.10000000000002"/>
    <n v="124.2"/>
    <n v="236.5"/>
    <n v="111.1"/>
    <n v="119.8"/>
    <n v="126.3"/>
    <n v="244.8"/>
  </r>
  <r>
    <x v="0"/>
    <x v="0"/>
    <n v="1678.1"/>
    <n v="386.9"/>
    <n v="247.5"/>
    <n v="124.6"/>
    <n v="239.1"/>
    <n v="111.4"/>
    <n v="120.3"/>
    <n v="126.6"/>
    <n v="245.1"/>
  </r>
  <r>
    <x v="0"/>
    <x v="0"/>
    <n v="1675.2"/>
    <n v="387.9"/>
    <n v="247.3"/>
    <n v="125.1"/>
    <n v="240.2"/>
    <n v="110.9"/>
    <n v="120.6"/>
    <n v="126.9"/>
    <n v="245.3"/>
  </r>
  <r>
    <x v="0"/>
    <x v="0"/>
    <n v="1701.3"/>
    <n v="389.20000000000005"/>
    <n v="247.89999999999998"/>
    <n v="125.5"/>
    <n v="241.3"/>
    <n v="112.1"/>
    <n v="121.1"/>
    <n v="127.7"/>
    <n v="247.3"/>
  </r>
  <r>
    <x v="0"/>
    <x v="0"/>
    <n v="1730.4"/>
    <n v="390.4"/>
    <n v="248.7"/>
    <n v="126"/>
    <n v="242.9"/>
    <n v="112.8"/>
    <n v="121.5"/>
    <n v="128.5"/>
    <n v="249.3"/>
  </r>
  <r>
    <x v="0"/>
    <x v="0"/>
    <n v="1760.6"/>
    <n v="392.1"/>
    <n v="248.8"/>
    <n v="126.4"/>
    <n v="243.5"/>
    <n v="114.2"/>
    <n v="121.7"/>
    <n v="129.69999999999999"/>
    <n v="251.6"/>
  </r>
  <r>
    <x v="0"/>
    <x v="0"/>
    <n v="1783.5"/>
    <n v="393.8"/>
    <n v="249.8"/>
    <n v="126.9"/>
    <n v="245"/>
    <n v="113.9"/>
    <n v="122.4"/>
    <n v="130.80000000000001"/>
    <n v="253"/>
  </r>
  <r>
    <x v="0"/>
    <x v="0"/>
    <n v="1777.9"/>
    <n v="395.49999999999994"/>
    <n v="250.89999999999998"/>
    <n v="127.4"/>
    <n v="246.3"/>
    <n v="113.1"/>
    <n v="122.7"/>
    <n v="131.69999999999999"/>
    <n v="253.2"/>
  </r>
  <r>
    <x v="0"/>
    <x v="0"/>
    <n v="1763.6999999999998"/>
    <n v="397"/>
    <n v="252"/>
    <n v="127.9"/>
    <n v="247.5"/>
    <n v="114.3"/>
    <n v="122.9"/>
    <n v="131.80000000000001"/>
    <n v="253.7"/>
  </r>
  <r>
    <x v="0"/>
    <x v="0"/>
    <n v="1766.7999999999995"/>
    <n v="399.1"/>
    <n v="253"/>
    <n v="128.4"/>
    <n v="248.2"/>
    <n v="115.2"/>
    <n v="123.5"/>
    <n v="132.4"/>
    <n v="254.8"/>
  </r>
  <r>
    <x v="0"/>
    <x v="0"/>
    <n v="1759.8"/>
    <n v="400.1"/>
    <n v="254.1"/>
    <n v="128.6"/>
    <n v="249"/>
    <n v="115.7"/>
    <n v="124"/>
    <n v="132.80000000000001"/>
    <n v="255"/>
  </r>
  <r>
    <x v="0"/>
    <x v="0"/>
    <n v="1740.7"/>
    <n v="401.5"/>
    <n v="255.1"/>
    <n v="129.19999999999999"/>
    <n v="248"/>
    <n v="116"/>
    <n v="124.2"/>
    <n v="133.1"/>
    <n v="254.3"/>
  </r>
  <r>
    <x v="0"/>
    <x v="1"/>
    <n v="1727.2999999999995"/>
    <n v="402.4"/>
    <n v="256.39999999999998"/>
    <n v="129.4"/>
    <n v="248.8"/>
    <n v="117"/>
    <n v="124.2"/>
    <n v="133.30000000000001"/>
    <n v="254.70000000000002"/>
  </r>
  <r>
    <x v="0"/>
    <x v="1"/>
    <n v="1722.3000000000002"/>
    <n v="403"/>
    <n v="258.39999999999998"/>
    <n v="129.69999999999999"/>
    <n v="250"/>
    <n v="117.4"/>
    <n v="124.6"/>
    <n v="133.4"/>
    <n v="255.39999999999998"/>
  </r>
  <r>
    <x v="0"/>
    <x v="1"/>
    <n v="1718.9"/>
    <n v="404.29999999999995"/>
    <n v="260.2"/>
    <n v="130.1"/>
    <n v="250.39999999999998"/>
    <n v="117.6"/>
    <n v="125"/>
    <n v="133.80000000000001"/>
    <n v="256"/>
  </r>
  <r>
    <x v="0"/>
    <x v="1"/>
    <n v="1718.4"/>
    <n v="406.1"/>
    <n v="261.5"/>
    <n v="130.4"/>
    <n v="251.2"/>
    <n v="116.6"/>
    <n v="125.1"/>
    <n v="134.5"/>
    <n v="256.2"/>
  </r>
  <r>
    <x v="0"/>
    <x v="1"/>
    <n v="1719.6000000000001"/>
    <n v="406.8"/>
    <n v="261.5"/>
    <n v="130.9"/>
    <n v="251.4"/>
    <n v="116.7"/>
    <n v="125.7"/>
    <n v="134.80000000000001"/>
    <n v="256.7"/>
  </r>
  <r>
    <x v="0"/>
    <x v="1"/>
    <n v="1734.7"/>
    <n v="407.7"/>
    <n v="260.20000000000005"/>
    <n v="131.19999999999999"/>
    <n v="251.9"/>
    <n v="116.5"/>
    <n v="125.9"/>
    <n v="135.4"/>
    <n v="257.5"/>
  </r>
  <r>
    <x v="0"/>
    <x v="1"/>
    <n v="1769.3999999999999"/>
    <n v="409.7"/>
    <n v="262"/>
    <n v="131.9"/>
    <n v="253"/>
    <n v="116"/>
    <n v="126.6"/>
    <n v="136.80000000000001"/>
    <n v="260.10000000000002"/>
  </r>
  <r>
    <x v="0"/>
    <x v="1"/>
    <n v="1783.8"/>
    <n v="412.6"/>
    <n v="264.20000000000005"/>
    <n v="132.80000000000001"/>
    <n v="254.7"/>
    <n v="117.3"/>
    <n v="127.3"/>
    <n v="137.6"/>
    <n v="262.2"/>
  </r>
  <r>
    <x v="0"/>
    <x v="1"/>
    <n v="1769.9999999999998"/>
    <n v="414.5"/>
    <n v="266.7"/>
    <n v="133.30000000000001"/>
    <n v="256.3"/>
    <n v="118.3"/>
    <n v="127.9"/>
    <n v="137.4"/>
    <n v="262.7"/>
  </r>
  <r>
    <x v="0"/>
    <x v="1"/>
    <n v="1779.6999999999998"/>
    <n v="416.90000000000003"/>
    <n v="269.5"/>
    <n v="133.6"/>
    <n v="257.5"/>
    <n v="117.8"/>
    <n v="128.4"/>
    <n v="137.9"/>
    <n v="263.8"/>
  </r>
  <r>
    <x v="0"/>
    <x v="1"/>
    <n v="1808.2"/>
    <n v="419.6"/>
    <n v="273.89999999999998"/>
    <n v="134.4"/>
    <n v="259.39999999999998"/>
    <n v="118.3"/>
    <n v="128.9"/>
    <n v="138.6"/>
    <n v="266"/>
  </r>
  <r>
    <x v="0"/>
    <x v="1"/>
    <n v="1794.9999999999998"/>
    <n v="420.2"/>
    <n v="275.7"/>
    <n v="134.69999999999999"/>
    <n v="259.60000000000002"/>
    <n v="118.5"/>
    <n v="129"/>
    <n v="138.5"/>
    <n v="265.79999999999995"/>
  </r>
  <r>
    <x v="0"/>
    <x v="2"/>
    <n v="1779.9"/>
    <n v="421.3"/>
    <n v="277"/>
    <n v="134.9"/>
    <n v="260.60000000000002"/>
    <n v="119.3"/>
    <n v="129.69999999999999"/>
    <n v="139"/>
    <n v="266"/>
  </r>
  <r>
    <x v="0"/>
    <x v="2"/>
    <n v="1760.3999999999996"/>
    <n v="422"/>
    <n v="278"/>
    <n v="135.19999999999999"/>
    <n v="261.5"/>
    <n v="120.2"/>
    <n v="129.9"/>
    <n v="139"/>
    <n v="266"/>
  </r>
  <r>
    <x v="0"/>
    <x v="2"/>
    <n v="1756"/>
    <n v="423.6"/>
    <n v="278.5"/>
    <n v="135.6"/>
    <n v="262.5"/>
    <n v="121"/>
    <n v="130.4"/>
    <n v="139.80000000000001"/>
    <n v="266.8"/>
  </r>
  <r>
    <x v="0"/>
    <x v="2"/>
    <n v="1757.1000000000001"/>
    <n v="426"/>
    <n v="279.39999999999998"/>
    <n v="136.6"/>
    <n v="264.39999999999998"/>
    <n v="121.9"/>
    <n v="131.30000000000001"/>
    <n v="141.4"/>
    <n v="268.39999999999998"/>
  </r>
  <r>
    <x v="0"/>
    <x v="2"/>
    <n v="1759.8"/>
    <n v="428.09999999999997"/>
    <n v="280.10000000000002"/>
    <n v="137.4"/>
    <n v="265.89999999999998"/>
    <n v="122.9"/>
    <n v="131.80000000000001"/>
    <n v="142.1"/>
    <n v="269.89999999999998"/>
  </r>
  <r>
    <x v="0"/>
    <x v="2"/>
    <n v="1774.1000000000001"/>
    <n v="429.7"/>
    <n v="280.60000000000002"/>
    <n v="137.9"/>
    <n v="266.29999999999995"/>
    <n v="123.7"/>
    <n v="132.6"/>
    <n v="142.80000000000001"/>
    <n v="271.10000000000002"/>
  </r>
  <r>
    <x v="0"/>
    <x v="2"/>
    <n v="1795.3"/>
    <n v="430.80000000000007"/>
    <n v="283.29999999999995"/>
    <n v="138.6"/>
    <n v="267.10000000000002"/>
    <n v="123.6"/>
    <n v="133.1"/>
    <n v="144.69999999999999"/>
    <n v="273"/>
  </r>
  <r>
    <x v="0"/>
    <x v="2"/>
    <n v="1798.7000000000003"/>
    <n v="432.20000000000005"/>
    <n v="285.5"/>
    <n v="139.4"/>
    <n v="267.79999999999995"/>
    <n v="124.3"/>
    <n v="133.6"/>
    <n v="146"/>
    <n v="274.3"/>
  </r>
  <r>
    <x v="0"/>
    <x v="2"/>
    <n v="1779.5"/>
    <n v="433.29999999999995"/>
    <n v="287.60000000000002"/>
    <n v="139.69999999999999"/>
    <n v="269.3"/>
    <n v="126"/>
    <n v="134.5"/>
    <n v="146.19999999999999"/>
    <n v="274.89999999999998"/>
  </r>
  <r>
    <x v="0"/>
    <x v="2"/>
    <n v="1776.2"/>
    <n v="434"/>
    <n v="292.20000000000005"/>
    <n v="142.19999999999999"/>
    <n v="274.10000000000002"/>
    <n v="125.5"/>
    <n v="136.5"/>
    <n v="147.80000000000001"/>
    <n v="277.10000000000002"/>
  </r>
  <r>
    <x v="0"/>
    <x v="2"/>
    <n v="1775.7000000000003"/>
    <n v="433.8"/>
    <n v="292"/>
    <n v="142.19999999999999"/>
    <n v="274.10000000000002"/>
    <n v="125.5"/>
    <n v="136.5"/>
    <n v="147.80000000000001"/>
    <n v="277.10000000000002"/>
  </r>
  <r>
    <x v="0"/>
    <x v="2"/>
    <n v="1762.7999999999997"/>
    <n v="434.3"/>
    <n v="289.2"/>
    <n v="143.19999999999999"/>
    <n v="277.10000000000002"/>
    <n v="123.6"/>
    <n v="136.80000000000001"/>
    <n v="150.1"/>
    <n v="276.89999999999998"/>
  </r>
  <r>
    <x v="0"/>
    <x v="3"/>
    <n v="1753.3999999999999"/>
    <n v="433"/>
    <n v="287.2"/>
    <n v="143.6"/>
    <n v="277.89999999999998"/>
    <n v="123.3"/>
    <n v="136.69999999999999"/>
    <n v="150.19999999999999"/>
    <n v="276.5"/>
  </r>
  <r>
    <x v="0"/>
    <x v="3"/>
    <n v="1757.1"/>
    <n v="433.9"/>
    <n v="286.89999999999998"/>
    <n v="143.69999999999999"/>
    <n v="279.7"/>
    <n v="123.9"/>
    <n v="137.1"/>
    <n v="150.30000000000001"/>
    <n v="277.3"/>
  </r>
  <r>
    <x v="0"/>
    <x v="3"/>
    <n v="1762.9"/>
    <n v="434.5"/>
    <n v="288.7"/>
    <n v="143.80000000000001"/>
    <n v="279.60000000000002"/>
    <n v="124.6"/>
    <n v="137.69999999999999"/>
    <n v="150.30000000000001"/>
    <n v="278.10000000000002"/>
  </r>
  <r>
    <x v="0"/>
    <x v="3"/>
    <n v="1791.9000000000003"/>
    <n v="436.1"/>
    <n v="290.39999999999998"/>
    <n v="143.69999999999999"/>
    <n v="280.3"/>
    <n v="124.9"/>
    <n v="139.19999999999999"/>
    <n v="151.6"/>
    <n v="280.2"/>
  </r>
  <r>
    <x v="0"/>
    <x v="3"/>
    <n v="1814.1000000000001"/>
    <n v="436.4"/>
    <n v="290.60000000000002"/>
    <n v="143.80000000000001"/>
    <n v="281.70000000000005"/>
    <n v="124.6"/>
    <n v="139.6"/>
    <n v="152.5"/>
    <n v="281.5"/>
  </r>
  <r>
    <x v="0"/>
    <x v="3"/>
    <n v="1837.5"/>
    <n v="437"/>
    <n v="289.89999999999998"/>
    <n v="144.19999999999999"/>
    <n v="283.60000000000002"/>
    <n v="125.6"/>
    <n v="140.5"/>
    <n v="154"/>
    <n v="283.7"/>
  </r>
  <r>
    <x v="0"/>
    <x v="3"/>
    <n v="1846.5"/>
    <n v="437.6"/>
    <n v="290.10000000000002"/>
    <n v="144.5"/>
    <n v="286.89999999999998"/>
    <n v="125.8"/>
    <n v="140.9"/>
    <n v="154.9"/>
    <n v="285.2"/>
  </r>
  <r>
    <x v="0"/>
    <x v="3"/>
    <n v="1857.6999999999998"/>
    <n v="437.69999999999993"/>
    <n v="291.39999999999998"/>
    <n v="144.6"/>
    <n v="288.7"/>
    <n v="126.1"/>
    <n v="141.30000000000001"/>
    <n v="155.19999999999999"/>
    <n v="286.5"/>
  </r>
  <r>
    <x v="0"/>
    <x v="3"/>
    <n v="1885.5999999999997"/>
    <n v="438.40000000000003"/>
    <n v="293.60000000000002"/>
    <n v="145"/>
    <n v="289.39999999999998"/>
    <n v="126.3"/>
    <n v="141.69999999999999"/>
    <n v="155.4"/>
    <n v="288.2"/>
  </r>
  <r>
    <x v="0"/>
    <x v="3"/>
    <n v="1910.9"/>
    <n v="439.5"/>
    <n v="295.8"/>
    <n v="145.30000000000001"/>
    <n v="290.20000000000005"/>
    <n v="126.6"/>
    <n v="142.1"/>
    <n v="155.5"/>
    <n v="289.89999999999998"/>
  </r>
  <r>
    <x v="0"/>
    <x v="3"/>
    <n v="1946.1000000000001"/>
    <n v="440.6"/>
    <n v="296.5"/>
    <n v="145.80000000000001"/>
    <n v="290.8"/>
    <n v="129.80000000000001"/>
    <n v="142.30000000000001"/>
    <n v="155.69999999999999"/>
    <n v="292.89999999999998"/>
  </r>
  <r>
    <x v="0"/>
    <x v="4"/>
    <n v="1940.3999999999999"/>
    <n v="441.2"/>
    <n v="298.5"/>
    <n v="146.19999999999999"/>
    <n v="293.5"/>
    <n v="130.9"/>
    <n v="142.80000000000001"/>
    <n v="156.1"/>
    <n v="293.60000000000002"/>
  </r>
  <r>
    <x v="0"/>
    <x v="4"/>
    <n v="1911.6"/>
    <n v="442"/>
    <n v="302"/>
    <n v="146.4"/>
    <n v="295.10000000000002"/>
    <n v="130.30000000000001"/>
    <n v="143.19999999999999"/>
    <n v="156.19999999999999"/>
    <n v="292.7"/>
  </r>
  <r>
    <x v="0"/>
    <x v="4"/>
    <n v="1895.4"/>
    <n v="442.90000000000003"/>
    <n v="303.39999999999998"/>
    <n v="146.4"/>
    <n v="297.5"/>
    <n v="129.9"/>
    <n v="143.69999999999999"/>
    <n v="156.1"/>
    <n v="292.39999999999998"/>
  </r>
  <r>
    <x v="0"/>
    <x v="4"/>
    <n v="1964.6672727"/>
    <n v="445.69363636363636"/>
    <n v="299.7"/>
    <n v="146.72090909090909"/>
    <n v="300.87636363636364"/>
    <n v="135.36636363636364"/>
    <n v="145.14181818181817"/>
    <n v="155.82"/>
    <n v="298.57545454545459"/>
  </r>
  <r>
    <x v="0"/>
    <x v="4"/>
    <n v="1816.6999999999998"/>
    <n v="425.43000000000006"/>
    <n v="277.57000000000005"/>
    <n v="137.43"/>
    <n v="273.81000000000006"/>
    <n v="128.13"/>
    <n v="134.26"/>
    <n v="140.32"/>
    <n v="274.43"/>
  </r>
  <r>
    <x v="0"/>
    <x v="4"/>
    <n v="1966.8000000000002"/>
    <n v="448.29999999999995"/>
    <n v="296.60000000000002"/>
    <n v="146.4"/>
    <n v="306"/>
    <n v="135"/>
    <n v="148.30000000000001"/>
    <n v="156.4"/>
    <n v="298.8"/>
  </r>
  <r>
    <x v="0"/>
    <x v="4"/>
    <n v="1966.8000000000002"/>
    <n v="448.29999999999995"/>
    <n v="296.60000000000002"/>
    <n v="146.4"/>
    <n v="306"/>
    <n v="135"/>
    <n v="148.30000000000001"/>
    <n v="156.4"/>
    <n v="298.8"/>
  </r>
  <r>
    <x v="0"/>
    <x v="4"/>
    <n v="1995.1999999999998"/>
    <n v="448.2"/>
    <n v="298.5"/>
    <n v="148.4"/>
    <n v="309.3"/>
    <n v="138.5"/>
    <n v="146"/>
    <n v="158.5"/>
    <n v="302.89999999999998"/>
  </r>
  <r>
    <x v="0"/>
    <x v="4"/>
    <n v="2007"/>
    <n v="449.70000000000005"/>
    <n v="299.20000000000005"/>
    <n v="148.69999999999999"/>
    <n v="314"/>
    <n v="139.6"/>
    <n v="146.6"/>
    <n v="157.5"/>
    <n v="304.7"/>
  </r>
  <r>
    <x v="0"/>
    <x v="4"/>
    <n v="2048.6000000000004"/>
    <n v="450.59999999999997"/>
    <n v="299.60000000000002"/>
    <n v="148.69999999999999"/>
    <n v="313.3"/>
    <n v="140.6"/>
    <n v="146.5"/>
    <n v="158.5"/>
    <n v="306.8"/>
  </r>
  <r>
    <x v="0"/>
    <x v="4"/>
    <n v="2095.6"/>
    <n v="452.00000000000006"/>
    <n v="301.60000000000002"/>
    <n v="149.19999999999999"/>
    <n v="314.10000000000002"/>
    <n v="140.4"/>
    <n v="148.4"/>
    <n v="158.6"/>
    <n v="309.10000000000002"/>
  </r>
  <r>
    <x v="0"/>
    <x v="4"/>
    <n v="2109.1"/>
    <n v="454"/>
    <n v="303"/>
    <n v="149.69999999999999"/>
    <n v="315.39999999999998"/>
    <n v="140.69999999999999"/>
    <n v="148.5"/>
    <n v="159.4"/>
    <n v="310.10000000000002"/>
  </r>
  <r>
    <x v="0"/>
    <x v="5"/>
    <n v="2076.5"/>
    <n v="455.8"/>
    <n v="305.60000000000002"/>
    <n v="150"/>
    <n v="316.10000000000002"/>
    <n v="141.9"/>
    <n v="149.6"/>
    <n v="159.19999999999999"/>
    <n v="309.20000000000005"/>
  </r>
  <r>
    <x v="0"/>
    <x v="5"/>
    <n v="2039.3000000000002"/>
    <n v="460.40000000000003"/>
    <n v="312.20000000000005"/>
    <n v="150.9"/>
    <n v="317.10000000000002"/>
    <n v="145.1"/>
    <n v="151.5"/>
    <n v="159.5"/>
    <n v="310"/>
  </r>
  <r>
    <x v="0"/>
    <x v="5"/>
    <n v="2039.3999999999999"/>
    <n v="462.1"/>
    <n v="315.39999999999998"/>
    <n v="151.19999999999999"/>
    <n v="315.5"/>
    <n v="146.19999999999999"/>
    <n v="152.6"/>
    <n v="160.19999999999999"/>
    <n v="310.60000000000002"/>
  </r>
  <r>
    <x v="0"/>
    <x v="5"/>
    <n v="2064.1"/>
    <n v="464.6"/>
    <n v="317"/>
    <n v="151.80000000000001"/>
    <n v="317.70000000000005"/>
    <n v="146.6"/>
    <n v="153.19999999999999"/>
    <n v="160.30000000000001"/>
    <n v="312.20000000000005"/>
  </r>
  <r>
    <x v="0"/>
    <x v="5"/>
    <n v="2105.7000000000003"/>
    <n v="474.29999999999995"/>
    <n v="321"/>
    <n v="154.69999999999999"/>
    <n v="324.39999999999998"/>
    <n v="148.9"/>
    <n v="155.80000000000001"/>
    <n v="161.19999999999999"/>
    <n v="317.20000000000005"/>
  </r>
  <r>
    <x v="0"/>
    <x v="5"/>
    <n v="2133.9"/>
    <n v="474.7"/>
    <n v="320.3"/>
    <n v="154.80000000000001"/>
    <n v="325.10000000000002"/>
    <n v="150.69999999999999"/>
    <n v="154.9"/>
    <n v="161.69999999999999"/>
    <n v="318.89999999999998"/>
  </r>
  <r>
    <x v="0"/>
    <x v="5"/>
    <n v="2147"/>
    <n v="477.29999999999995"/>
    <n v="322.2"/>
    <n v="155.80000000000001"/>
    <n v="327.10000000000002"/>
    <n v="153.1"/>
    <n v="155.30000000000001"/>
    <n v="163.19999999999999"/>
    <n v="321.5"/>
  </r>
  <r>
    <x v="0"/>
    <x v="5"/>
    <n v="2142"/>
    <n v="483"/>
    <n v="324.7"/>
    <n v="157.5"/>
    <n v="328.4"/>
    <n v="154"/>
    <n v="157.6"/>
    <n v="163.80000000000001"/>
    <n v="323.2"/>
  </r>
  <r>
    <x v="0"/>
    <x v="5"/>
    <n v="2142"/>
    <n v="483.2"/>
    <n v="324.7"/>
    <n v="157.5"/>
    <n v="328.4"/>
    <n v="154"/>
    <n v="157.69999999999999"/>
    <n v="163.69999999999999"/>
    <n v="323.2"/>
  </r>
  <r>
    <x v="0"/>
    <x v="5"/>
    <n v="2175.5"/>
    <n v="486.3"/>
    <n v="327.79999999999995"/>
    <n v="158.4"/>
    <n v="329.9"/>
    <n v="155.69999999999999"/>
    <n v="158.6"/>
    <n v="163.9"/>
    <n v="326.5"/>
  </r>
  <r>
    <x v="0"/>
    <x v="5"/>
    <n v="2194.1"/>
    <n v="490.40000000000003"/>
    <n v="328.1"/>
    <n v="159.30000000000001"/>
    <n v="332.1"/>
    <n v="154.80000000000001"/>
    <n v="159.80000000000001"/>
    <n v="164.3"/>
    <n v="328.1"/>
  </r>
  <r>
    <x v="0"/>
    <x v="5"/>
    <n v="2180.9"/>
    <n v="494.2"/>
    <n v="327.5"/>
    <n v="160.19999999999999"/>
    <n v="333.2"/>
    <n v="155.69999999999999"/>
    <n v="160.6"/>
    <n v="164.4"/>
    <n v="328.2"/>
  </r>
  <r>
    <x v="0"/>
    <x v="6"/>
    <n v="2164.1999999999998"/>
    <n v="499.1"/>
    <n v="328.7"/>
    <n v="161.1"/>
    <n v="334.4"/>
    <n v="156.5"/>
    <n v="161.19999999999999"/>
    <n v="164.7"/>
    <n v="328.4"/>
  </r>
  <r>
    <x v="0"/>
    <x v="6"/>
    <n v="2161.2000000000003"/>
    <n v="502.80000000000007"/>
    <n v="331.2"/>
    <n v="161.80000000000001"/>
    <n v="336.6"/>
    <n v="156.9"/>
    <n v="162.1"/>
    <n v="165.4"/>
    <n v="329.6"/>
  </r>
  <r>
    <x v="0"/>
    <x v="6"/>
    <n v="2184.2000000000003"/>
    <n v="507.79999999999995"/>
    <n v="332.5"/>
    <n v="162.80000000000001"/>
    <n v="340.2"/>
    <n v="157.9"/>
    <n v="163.30000000000001"/>
    <n v="166"/>
    <n v="332.29999999999995"/>
  </r>
  <r>
    <x v="0"/>
    <x v="6"/>
    <n v="2214.3000000000002"/>
    <n v="513.20000000000005"/>
    <n v="339.2"/>
    <n v="164"/>
    <n v="342.8"/>
    <n v="162.6"/>
    <n v="164.4"/>
    <n v="166.9"/>
    <n v="336.9"/>
  </r>
  <r>
    <x v="0"/>
    <x v="6"/>
    <n v="2238.9000000000005"/>
    <n v="518.6"/>
    <n v="342.1"/>
    <n v="165.2"/>
    <n v="343.20000000000005"/>
    <n v="163"/>
    <n v="165.1"/>
    <n v="167.9"/>
    <n v="339.2"/>
  </r>
  <r>
    <x v="0"/>
    <x v="6"/>
    <n v="2261.9"/>
    <n v="523"/>
    <n v="342.8"/>
    <n v="166.4"/>
    <n v="344.8"/>
    <n v="161.1"/>
    <n v="165.8"/>
    <n v="169"/>
    <n v="340.1"/>
  </r>
  <r>
    <x v="0"/>
    <x v="6"/>
    <n v="2266.3000000000002"/>
    <n v="526.90000000000009"/>
    <n v="347.4"/>
    <n v="167.4"/>
    <n v="345.79999999999995"/>
    <n v="161.6"/>
    <n v="166.3"/>
    <n v="171.4"/>
    <n v="341.8"/>
  </r>
  <r>
    <x v="0"/>
    <x v="6"/>
    <n v="2269.2000000000003"/>
    <n v="530.70000000000005"/>
    <n v="347.8"/>
    <n v="168.5"/>
    <n v="348"/>
    <n v="161.9"/>
    <n v="166.9"/>
    <n v="172.3"/>
    <n v="343.4"/>
  </r>
  <r>
    <x v="0"/>
    <x v="6"/>
    <n v="2280.9"/>
    <n v="535.1"/>
    <n v="349"/>
    <n v="169.5"/>
    <n v="348.70000000000005"/>
    <n v="162.30000000000001"/>
    <n v="167.6"/>
    <n v="173.1"/>
    <n v="345"/>
  </r>
  <r>
    <x v="0"/>
    <x v="6"/>
    <n v="2297.3000000000002"/>
    <n v="538.20000000000005"/>
    <n v="351.7"/>
    <n v="170.4"/>
    <n v="350.79999999999995"/>
    <n v="162.9"/>
    <n v="168.2"/>
    <n v="173.4"/>
    <n v="347.2"/>
  </r>
  <r>
    <x v="0"/>
    <x v="6"/>
    <n v="2296.8000000000002"/>
    <n v="541.4"/>
    <n v="353.1"/>
    <n v="171.4"/>
    <n v="353.4"/>
    <n v="163"/>
    <n v="168.5"/>
    <n v="173.7"/>
    <n v="347.6"/>
  </r>
  <r>
    <x v="0"/>
    <x v="6"/>
    <n v="2283.4"/>
    <n v="544"/>
    <n v="352.7"/>
    <n v="172.1"/>
    <n v="356.9"/>
    <n v="163.4"/>
    <n v="168.9"/>
    <n v="174.1"/>
    <n v="347.7"/>
  </r>
  <r>
    <x v="0"/>
    <x v="7"/>
    <n v="2292.6999999999998"/>
    <n v="546.29999999999995"/>
    <n v="354.1"/>
    <n v="172.9"/>
    <n v="360.9"/>
    <n v="163.6"/>
    <n v="169.5"/>
    <n v="174.3"/>
    <n v="349.3"/>
  </r>
  <r>
    <x v="0"/>
    <x v="7"/>
    <n v="2279.1"/>
    <n v="550"/>
    <n v="355.6"/>
    <n v="174.2"/>
    <n v="365.4"/>
    <n v="164.2"/>
    <n v="170.3"/>
    <n v="175"/>
    <n v="351.29999999999995"/>
  </r>
  <r>
    <x v="0"/>
    <x v="7"/>
    <n v="2279.1999999999998"/>
    <n v="549.9"/>
    <n v="355.4"/>
    <n v="174.2"/>
    <n v="365.4"/>
    <n v="164.2"/>
    <n v="170.3"/>
    <n v="175"/>
    <n v="351.29999999999995"/>
  </r>
  <r>
    <x v="0"/>
    <x v="7"/>
    <n v="2289.6000000000004"/>
    <n v="551.79999999999995"/>
    <n v="356.9"/>
    <n v="174.6"/>
    <n v="369"/>
    <n v="164.5"/>
    <n v="170.7"/>
    <n v="176.4"/>
    <n v="353.1"/>
  </r>
  <r>
    <x v="0"/>
    <x v="7"/>
    <n v="2306.9"/>
    <n v="553.20000000000005"/>
    <n v="358.4"/>
    <n v="175.2"/>
    <n v="370.9"/>
    <n v="164.8"/>
    <n v="171.2"/>
    <n v="177.1"/>
    <n v="354.79999999999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2226.8000000000002"/>
  </r>
  <r>
    <x v="1"/>
    <x v="0"/>
    <x v="0"/>
    <n v="2262.1999999999998"/>
  </r>
  <r>
    <x v="2"/>
    <x v="0"/>
    <x v="0"/>
    <n v="2238.9"/>
  </r>
  <r>
    <x v="0"/>
    <x v="0"/>
    <x v="1"/>
    <n v="2248.3000000000002"/>
  </r>
  <r>
    <x v="1"/>
    <x v="0"/>
    <x v="1"/>
    <n v="2287.5"/>
  </r>
  <r>
    <x v="2"/>
    <x v="0"/>
    <x v="1"/>
    <n v="2261.9"/>
  </r>
  <r>
    <x v="0"/>
    <x v="0"/>
    <x v="2"/>
    <n v="2252.5"/>
  </r>
  <r>
    <x v="1"/>
    <x v="0"/>
    <x v="2"/>
    <n v="2291.6"/>
  </r>
  <r>
    <x v="2"/>
    <x v="0"/>
    <x v="2"/>
    <n v="2266.3000000000002"/>
  </r>
  <r>
    <x v="0"/>
    <x v="0"/>
    <x v="3"/>
    <n v="2255.7999999999997"/>
  </r>
  <r>
    <x v="1"/>
    <x v="0"/>
    <x v="3"/>
    <n v="2293.6999999999998"/>
  </r>
  <r>
    <x v="2"/>
    <x v="0"/>
    <x v="3"/>
    <n v="2269.2000000000003"/>
  </r>
  <r>
    <x v="0"/>
    <x v="0"/>
    <x v="4"/>
    <n v="2267.8000000000002"/>
  </r>
  <r>
    <x v="1"/>
    <x v="0"/>
    <x v="4"/>
    <n v="2306.4"/>
  </r>
  <r>
    <x v="2"/>
    <x v="0"/>
    <x v="4"/>
    <n v="2280.9"/>
  </r>
  <r>
    <x v="0"/>
    <x v="0"/>
    <x v="5"/>
    <n v="2284.5"/>
  </r>
  <r>
    <x v="1"/>
    <x v="0"/>
    <x v="5"/>
    <n v="2322.3000000000002"/>
  </r>
  <r>
    <x v="2"/>
    <x v="0"/>
    <x v="5"/>
    <n v="2297.3000000000002"/>
  </r>
  <r>
    <x v="0"/>
    <x v="0"/>
    <x v="6"/>
    <n v="2287.6999999999998"/>
  </r>
  <r>
    <x v="1"/>
    <x v="0"/>
    <x v="6"/>
    <n v="2314.4"/>
  </r>
  <r>
    <x v="2"/>
    <x v="0"/>
    <x v="6"/>
    <n v="2296.8000000000002"/>
  </r>
  <r>
    <x v="0"/>
    <x v="0"/>
    <x v="7"/>
    <n v="2277.1"/>
  </r>
  <r>
    <x v="1"/>
    <x v="0"/>
    <x v="7"/>
    <n v="2295.7999999999997"/>
  </r>
  <r>
    <x v="2"/>
    <x v="0"/>
    <x v="7"/>
    <n v="2283.4"/>
  </r>
  <r>
    <x v="0"/>
    <x v="1"/>
    <x v="8"/>
    <n v="2283.2000000000003"/>
  </r>
  <r>
    <x v="1"/>
    <x v="1"/>
    <x v="8"/>
    <n v="2310.2000000000003"/>
  </r>
  <r>
    <x v="2"/>
    <x v="1"/>
    <x v="8"/>
    <n v="2292.6999999999998"/>
  </r>
  <r>
    <x v="0"/>
    <x v="1"/>
    <x v="9"/>
    <n v="2265.6999999999998"/>
  </r>
  <r>
    <x v="1"/>
    <x v="1"/>
    <x v="9"/>
    <n v="2303.1999999999998"/>
  </r>
  <r>
    <x v="2"/>
    <x v="1"/>
    <x v="9"/>
    <n v="2279.1"/>
  </r>
  <r>
    <x v="0"/>
    <x v="1"/>
    <x v="10"/>
    <n v="2265.8000000000002"/>
  </r>
  <r>
    <x v="1"/>
    <x v="1"/>
    <x v="10"/>
    <n v="2303.4"/>
  </r>
  <r>
    <x v="2"/>
    <x v="1"/>
    <x v="10"/>
    <n v="2279.1999999999998"/>
  </r>
  <r>
    <x v="0"/>
    <x v="1"/>
    <x v="11"/>
    <n v="2274.1999999999998"/>
  </r>
  <r>
    <x v="1"/>
    <x v="1"/>
    <x v="11"/>
    <n v="2317.7000000000003"/>
  </r>
  <r>
    <x v="2"/>
    <x v="1"/>
    <x v="11"/>
    <n v="2289.6000000000004"/>
  </r>
  <r>
    <x v="0"/>
    <x v="1"/>
    <x v="0"/>
    <n v="2290.7000000000007"/>
  </r>
  <r>
    <x v="1"/>
    <x v="1"/>
    <x v="0"/>
    <n v="2335.1"/>
  </r>
  <r>
    <x v="2"/>
    <x v="1"/>
    <x v="0"/>
    <n v="2306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55.99"/>
  </r>
  <r>
    <x v="0"/>
    <x v="1"/>
    <n v="48.03"/>
  </r>
  <r>
    <x v="0"/>
    <x v="2"/>
    <n v="61.51"/>
  </r>
  <r>
    <x v="0"/>
    <x v="3"/>
    <n v="63.3"/>
  </r>
  <r>
    <x v="0"/>
    <x v="4"/>
    <n v="60.8"/>
  </r>
  <r>
    <x v="0"/>
    <x v="5"/>
    <n v="61.07"/>
  </r>
  <r>
    <x v="0"/>
    <x v="6"/>
    <n v="59.46"/>
  </r>
  <r>
    <x v="0"/>
    <x v="7"/>
    <n v="67.31"/>
  </r>
  <r>
    <x v="0"/>
    <x v="8"/>
    <n v="69.11"/>
  </r>
  <r>
    <x v="0"/>
    <x v="9"/>
    <n v="72.05"/>
  </r>
  <r>
    <x v="0"/>
    <x v="10"/>
    <n v="79"/>
  </r>
  <r>
    <x v="0"/>
    <x v="11"/>
    <n v="81.77"/>
  </r>
  <r>
    <x v="1"/>
    <x v="0"/>
    <n v="86.69"/>
  </r>
  <r>
    <x v="1"/>
    <x v="1"/>
    <n v="87.44"/>
  </r>
  <r>
    <x v="1"/>
    <x v="2"/>
    <n v="113.22"/>
  </r>
  <r>
    <x v="1"/>
    <x v="3"/>
    <n v="128.80000000000001"/>
  </r>
  <r>
    <x v="1"/>
    <x v="4"/>
    <n v="119.63"/>
  </r>
  <r>
    <x v="1"/>
    <x v="5"/>
    <n v="121.89"/>
  </r>
  <r>
    <x v="1"/>
    <x v="6"/>
    <n v="128.75"/>
  </r>
  <r>
    <x v="1"/>
    <x v="7"/>
    <n v="104.56"/>
  </r>
  <r>
    <x v="1"/>
    <x v="8"/>
    <n v="95.15"/>
  </r>
  <r>
    <x v="1"/>
    <x v="9"/>
    <n v="99.19"/>
  </r>
  <r>
    <x v="1"/>
    <x v="10"/>
    <n v="100.25"/>
  </r>
  <r>
    <x v="1"/>
    <x v="11"/>
    <n v="94.25"/>
  </r>
  <r>
    <x v="2"/>
    <x v="0"/>
    <n v="92.44"/>
  </r>
  <r>
    <x v="2"/>
    <x v="1"/>
    <n v="85.79"/>
  </r>
  <r>
    <x v="2"/>
    <x v="2"/>
    <n v="89.61"/>
  </r>
  <r>
    <x v="2"/>
    <x v="3"/>
    <n v="89.11"/>
  </r>
  <r>
    <x v="2"/>
    <x v="4"/>
    <n v="87.42"/>
  </r>
  <r>
    <x v="2"/>
    <x v="5"/>
    <n v="82.58"/>
  </r>
  <r>
    <x v="2"/>
    <x v="6"/>
    <n v="85.31"/>
  </r>
  <r>
    <x v="2"/>
    <x v="7"/>
    <n v="90.47"/>
  </r>
  <r>
    <x v="2"/>
    <x v="8"/>
    <n v="90.51"/>
  </r>
  <r>
    <x v="2"/>
    <x v="9"/>
    <n v="98.75"/>
  </r>
  <r>
    <x v="2"/>
    <x v="10"/>
    <n v="95.36"/>
  </r>
  <r>
    <x v="2"/>
    <x v="11"/>
    <n v="94.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1371.6999999999998"/>
    <n v="208.7"/>
    <n v="103.2"/>
  </r>
  <r>
    <x v="0"/>
    <x v="0"/>
    <n v="1376.4"/>
    <n v="208.39999999999998"/>
    <n v="103.9"/>
  </r>
  <r>
    <x v="0"/>
    <x v="0"/>
    <n v="1373.3000000000002"/>
    <n v="208.5"/>
    <n v="104.4"/>
  </r>
  <r>
    <x v="0"/>
    <x v="1"/>
    <n v="1380.3999999999999"/>
    <n v="209"/>
    <n v="104.2"/>
  </r>
  <r>
    <x v="0"/>
    <x v="1"/>
    <n v="1390.6000000000001"/>
    <n v="209"/>
    <n v="104.6"/>
  </r>
  <r>
    <x v="0"/>
    <x v="1"/>
    <n v="1384.2"/>
    <n v="209"/>
    <n v="105.5"/>
  </r>
  <r>
    <x v="0"/>
    <x v="2"/>
    <n v="1382.2"/>
    <n v="209"/>
    <n v="105.1"/>
  </r>
  <r>
    <x v="0"/>
    <x v="2"/>
    <n v="1386.8"/>
    <n v="209.4"/>
    <n v="104.4"/>
  </r>
  <r>
    <x v="0"/>
    <x v="2"/>
    <n v="1384.0000000000002"/>
    <n v="209.2"/>
    <n v="105"/>
  </r>
  <r>
    <x v="0"/>
    <x v="3"/>
    <n v="1385.8"/>
    <n v="207.8"/>
    <n v="104.7"/>
  </r>
  <r>
    <x v="0"/>
    <x v="3"/>
    <n v="1397.6999999999998"/>
    <n v="208.9"/>
    <n v="104.1"/>
  </r>
  <r>
    <x v="0"/>
    <x v="3"/>
    <n v="1390.2"/>
    <n v="208.2"/>
    <n v="103.9"/>
  </r>
  <r>
    <x v="0"/>
    <x v="4"/>
    <n v="1394"/>
    <n v="207.8"/>
    <n v="104"/>
  </r>
  <r>
    <x v="0"/>
    <x v="4"/>
    <n v="1417.1999999999998"/>
    <n v="208.8"/>
    <n v="105"/>
  </r>
  <r>
    <x v="0"/>
    <x v="4"/>
    <n v="1402.1999999999998"/>
    <n v="208.2"/>
    <n v="105.2"/>
  </r>
  <r>
    <x v="0"/>
    <x v="5"/>
    <n v="1420"/>
    <n v="208.8"/>
    <n v="105.1"/>
  </r>
  <r>
    <x v="0"/>
    <x v="5"/>
    <n v="1464.6000000000001"/>
    <n v="209.8"/>
    <n v="106.8"/>
  </r>
  <r>
    <x v="0"/>
    <x v="5"/>
    <n v="1436"/>
    <n v="209.2"/>
    <n v="107.3"/>
  </r>
  <r>
    <x v="0"/>
    <x v="6"/>
    <n v="1445.8999999999996"/>
    <n v="209.4"/>
    <n v="107.1"/>
  </r>
  <r>
    <x v="0"/>
    <x v="6"/>
    <n v="1489.4"/>
    <n v="210.3"/>
    <n v="107.8"/>
  </r>
  <r>
    <x v="0"/>
    <x v="6"/>
    <n v="1461.3999999999999"/>
    <n v="209.8"/>
    <n v="108.1"/>
  </r>
  <r>
    <x v="0"/>
    <x v="7"/>
    <n v="1462.5"/>
    <n v="212.5"/>
    <n v="108"/>
  </r>
  <r>
    <x v="0"/>
    <x v="7"/>
    <n v="1506.1000000000001"/>
    <n v="213.6"/>
    <n v="109.3"/>
  </r>
  <r>
    <x v="0"/>
    <x v="7"/>
    <n v="1477.4"/>
    <n v="212.9"/>
    <n v="110.4"/>
  </r>
  <r>
    <x v="0"/>
    <x v="8"/>
    <n v="1488.5000000000002"/>
    <n v="215"/>
    <n v="109.9"/>
  </r>
  <r>
    <x v="0"/>
    <x v="8"/>
    <n v="1500.4"/>
    <n v="214.8"/>
    <n v="109.3"/>
  </r>
  <r>
    <x v="0"/>
    <x v="8"/>
    <n v="1491.6999999999998"/>
    <n v="214.89999999999998"/>
    <n v="109.7"/>
  </r>
  <r>
    <x v="0"/>
    <x v="9"/>
    <n v="1508"/>
    <n v="216.4"/>
    <n v="109.5"/>
  </r>
  <r>
    <x v="0"/>
    <x v="9"/>
    <n v="1517.1999999999998"/>
    <n v="215.5"/>
    <n v="109.6"/>
  </r>
  <r>
    <x v="0"/>
    <x v="9"/>
    <n v="1510.2000000000003"/>
    <n v="216"/>
    <n v="109.5"/>
  </r>
  <r>
    <x v="0"/>
    <x v="10"/>
    <n v="1536.8"/>
    <n v="217.9"/>
    <n v="109.5"/>
  </r>
  <r>
    <x v="0"/>
    <x v="10"/>
    <n v="1544.6"/>
    <n v="216.5"/>
    <n v="109.9"/>
  </r>
  <r>
    <x v="0"/>
    <x v="10"/>
    <n v="1538.8"/>
    <n v="217.39999999999998"/>
    <n v="109.7"/>
  </r>
  <r>
    <x v="0"/>
    <x v="11"/>
    <n v="1509"/>
    <n v="218.2"/>
    <n v="109.8"/>
  </r>
  <r>
    <x v="0"/>
    <x v="11"/>
    <n v="1504.4"/>
    <n v="216.7"/>
    <n v="110.5"/>
  </r>
  <r>
    <x v="0"/>
    <x v="11"/>
    <n v="1507.3000000000002"/>
    <n v="217.60000000000002"/>
    <n v="110.8"/>
  </r>
  <r>
    <x v="1"/>
    <x v="0"/>
    <n v="1486.6000000000001"/>
    <n v="218.89999999999998"/>
    <n v="110.7"/>
  </r>
  <r>
    <x v="1"/>
    <x v="0"/>
    <n v="1484.3"/>
    <n v="217.7"/>
    <n v="110.8"/>
  </r>
  <r>
    <x v="1"/>
    <x v="0"/>
    <n v="1485.7999999999997"/>
    <n v="218.5"/>
    <n v="111.3"/>
  </r>
  <r>
    <x v="1"/>
    <x v="1"/>
    <n v="1482.2"/>
    <n v="219.60000000000002"/>
    <n v="111.1"/>
  </r>
  <r>
    <x v="1"/>
    <x v="1"/>
    <n v="1476"/>
    <n v="219.10000000000002"/>
    <n v="111.2"/>
  </r>
  <r>
    <x v="1"/>
    <x v="1"/>
    <n v="1480.1"/>
    <n v="219.4"/>
    <n v="111.6"/>
  </r>
  <r>
    <x v="1"/>
    <x v="2"/>
    <n v="1491.4"/>
    <n v="220.3"/>
    <n v="111.4"/>
  </r>
  <r>
    <x v="1"/>
    <x v="2"/>
    <n v="1483"/>
    <n v="220"/>
    <n v="111.2"/>
  </r>
  <r>
    <x v="1"/>
    <x v="2"/>
    <n v="1488.2999999999997"/>
    <n v="220.2"/>
    <n v="111.2"/>
  </r>
  <r>
    <x v="1"/>
    <x v="3"/>
    <n v="1504.1000000000001"/>
    <n v="220.7"/>
    <n v="111.2"/>
  </r>
  <r>
    <x v="1"/>
    <x v="3"/>
    <n v="1504.0000000000002"/>
    <n v="220.1"/>
    <n v="111.4"/>
  </r>
  <r>
    <x v="1"/>
    <x v="3"/>
    <n v="1504.1"/>
    <n v="220.5"/>
    <n v="111.3"/>
  </r>
  <r>
    <x v="1"/>
    <x v="4"/>
    <n v="1513.8999999999999"/>
    <n v="221"/>
    <n v="111.3"/>
  </r>
  <r>
    <x v="1"/>
    <x v="4"/>
    <n v="1525.3000000000002"/>
    <n v="220.5"/>
    <n v="112.2"/>
  </r>
  <r>
    <x v="1"/>
    <x v="4"/>
    <n v="1518.5000000000005"/>
    <n v="220.89999999999998"/>
    <n v="111.5"/>
  </r>
  <r>
    <x v="1"/>
    <x v="5"/>
    <n v="1525.6999999999998"/>
    <n v="220.8"/>
    <n v="111.8"/>
  </r>
  <r>
    <x v="1"/>
    <x v="5"/>
    <n v="1547"/>
    <n v="220.10000000000002"/>
    <n v="113.2"/>
  </r>
  <r>
    <x v="1"/>
    <x v="5"/>
    <n v="1533.7000000000003"/>
    <n v="220.6"/>
    <n v="113"/>
  </r>
  <r>
    <x v="1"/>
    <x v="6"/>
    <n v="1563.2"/>
    <n v="222.2"/>
    <n v="113.1"/>
  </r>
  <r>
    <x v="1"/>
    <x v="6"/>
    <n v="1599.5"/>
    <n v="221.2"/>
    <n v="113.2"/>
  </r>
  <r>
    <x v="1"/>
    <x v="6"/>
    <n v="1576.3"/>
    <n v="221.9"/>
    <n v="112.5"/>
  </r>
  <r>
    <x v="1"/>
    <x v="7"/>
    <n v="1582.2999999999997"/>
    <n v="223.4"/>
    <n v="112.8"/>
  </r>
  <r>
    <x v="1"/>
    <x v="7"/>
    <n v="1617"/>
    <n v="222.7"/>
    <n v="112.8"/>
  </r>
  <r>
    <x v="1"/>
    <x v="7"/>
    <n v="1594.4999999999998"/>
    <n v="223.2"/>
    <n v="111.2"/>
  </r>
  <r>
    <x v="1"/>
    <x v="8"/>
    <n v="1583.2"/>
    <n v="223.6"/>
    <n v="112"/>
  </r>
  <r>
    <x v="1"/>
    <x v="8"/>
    <n v="1593.7000000000003"/>
    <n v="222.3"/>
    <n v="112.6"/>
  </r>
  <r>
    <x v="1"/>
    <x v="8"/>
    <n v="1586.0999999999997"/>
    <n v="223.2"/>
    <n v="111"/>
  </r>
  <r>
    <x v="1"/>
    <x v="9"/>
    <n v="1581.1999999999998"/>
    <n v="224.6"/>
    <n v="111.8"/>
  </r>
  <r>
    <x v="1"/>
    <x v="9"/>
    <n v="1587.5"/>
    <n v="222.7"/>
    <n v="112"/>
  </r>
  <r>
    <x v="1"/>
    <x v="9"/>
    <n v="1582.7"/>
    <n v="223.89999999999998"/>
    <n v="109.7"/>
  </r>
  <r>
    <x v="1"/>
    <x v="10"/>
    <n v="1582"/>
    <n v="224.7"/>
    <n v="110.8"/>
  </r>
  <r>
    <x v="1"/>
    <x v="10"/>
    <n v="1587.8"/>
    <n v="222.6"/>
    <n v="111.5"/>
  </r>
  <r>
    <x v="1"/>
    <x v="10"/>
    <n v="1583.2"/>
    <n v="223.89999999999998"/>
    <n v="108.8"/>
  </r>
  <r>
    <x v="1"/>
    <x v="11"/>
    <n v="1569.6"/>
    <n v="225.60000000000002"/>
    <n v="110.1"/>
  </r>
  <r>
    <x v="1"/>
    <x v="11"/>
    <n v="1577.1999999999998"/>
    <n v="223.60000000000002"/>
    <n v="111"/>
  </r>
  <r>
    <x v="1"/>
    <x v="11"/>
    <n v="1571.6999999999998"/>
    <n v="224.89999999999998"/>
    <n v="107.9"/>
  </r>
  <r>
    <x v="2"/>
    <x v="0"/>
    <n v="1568.1"/>
    <n v="226.8"/>
    <n v="109.4"/>
  </r>
  <r>
    <x v="2"/>
    <x v="0"/>
    <n v="1574.8999999999999"/>
    <n v="225.10000000000002"/>
    <n v="110.9"/>
  </r>
  <r>
    <x v="2"/>
    <x v="0"/>
    <n v="1569.3"/>
    <n v="226.2"/>
    <n v="106.8"/>
  </r>
  <r>
    <x v="2"/>
    <x v="1"/>
    <n v="1570.5999999999997"/>
    <n v="228.5"/>
    <n v="108.7"/>
  </r>
  <r>
    <x v="2"/>
    <x v="1"/>
    <n v="1571.1000000000001"/>
    <n v="225.8"/>
    <n v="111.6"/>
  </r>
  <r>
    <x v="2"/>
    <x v="1"/>
    <n v="1569.3999999999996"/>
    <n v="227.5"/>
    <n v="108.4"/>
  </r>
  <r>
    <x v="2"/>
    <x v="2"/>
    <n v="1571.5"/>
    <n v="229"/>
    <n v="109.9"/>
  </r>
  <r>
    <x v="2"/>
    <x v="2"/>
    <n v="1568.0000000000002"/>
    <n v="225.6"/>
    <n v="111.9"/>
  </r>
  <r>
    <x v="2"/>
    <x v="2"/>
    <n v="1569.1"/>
    <n v="227.7"/>
    <n v="108.4"/>
  </r>
  <r>
    <x v="2"/>
    <x v="3"/>
    <n v="1577.2"/>
    <n v="230.2"/>
    <n v="110.1"/>
  </r>
  <r>
    <x v="2"/>
    <x v="3"/>
    <n v="1576.1"/>
    <n v="226.39999999999998"/>
    <n v="113.3"/>
  </r>
  <r>
    <x v="2"/>
    <x v="3"/>
    <n v="1575.7"/>
    <n v="228.8"/>
    <n v="110.8"/>
  </r>
  <r>
    <x v="2"/>
    <x v="4"/>
    <n v="1587.7"/>
    <n v="231.7"/>
    <n v="112"/>
  </r>
  <r>
    <x v="2"/>
    <x v="4"/>
    <n v="1598.9"/>
    <n v="227.3"/>
    <n v="114.2"/>
  </r>
  <r>
    <x v="2"/>
    <x v="4"/>
    <n v="1590.4"/>
    <n v="230"/>
    <n v="111.7"/>
  </r>
  <r>
    <x v="2"/>
    <x v="5"/>
    <n v="1617.8999999999999"/>
    <n v="233.4"/>
    <n v="112.9"/>
  </r>
  <r>
    <x v="2"/>
    <x v="5"/>
    <n v="1636.6"/>
    <n v="227.9"/>
    <n v="114.1"/>
  </r>
  <r>
    <x v="2"/>
    <x v="5"/>
    <n v="1623.5"/>
    <n v="231.3"/>
    <n v="111.5"/>
  </r>
  <r>
    <x v="2"/>
    <x v="6"/>
    <n v="1625.3"/>
    <n v="233.5"/>
    <n v="112.7"/>
  </r>
  <r>
    <x v="2"/>
    <x v="6"/>
    <n v="1642.8999999999999"/>
    <n v="227.7"/>
    <n v="113.6"/>
  </r>
  <r>
    <x v="2"/>
    <x v="6"/>
    <n v="1630.6000000000001"/>
    <n v="231.3"/>
    <n v="109.9"/>
  </r>
  <r>
    <x v="2"/>
    <x v="7"/>
    <n v="1646.6"/>
    <n v="233.6"/>
    <n v="111.7"/>
  </r>
  <r>
    <x v="2"/>
    <x v="7"/>
    <n v="1658.8999999999999"/>
    <n v="228.6"/>
    <n v="113.8"/>
  </r>
  <r>
    <x v="2"/>
    <x v="7"/>
    <n v="1649.6"/>
    <n v="231.7"/>
    <n v="109.1"/>
  </r>
  <r>
    <x v="2"/>
    <x v="8"/>
    <n v="1657.6000000000001"/>
    <n v="235.10000000000002"/>
    <n v="111.3"/>
  </r>
  <r>
    <x v="2"/>
    <x v="8"/>
    <n v="1664.8"/>
    <n v="230"/>
    <n v="113.8"/>
  </r>
  <r>
    <x v="2"/>
    <x v="8"/>
    <n v="1658.3000000000002"/>
    <n v="233.2"/>
    <n v="109.3"/>
  </r>
  <r>
    <x v="2"/>
    <x v="9"/>
    <n v="1674.6"/>
    <n v="236.2"/>
    <n v="111.4"/>
  </r>
  <r>
    <x v="2"/>
    <x v="9"/>
    <n v="1692.8000000000002"/>
    <n v="231.2"/>
    <n v="114"/>
  </r>
  <r>
    <x v="2"/>
    <x v="9"/>
    <n v="1678.9999999999998"/>
    <n v="234.3"/>
    <n v="109.3"/>
  </r>
  <r>
    <x v="2"/>
    <x v="10"/>
    <n v="1686.3"/>
    <n v="236.8"/>
    <n v="111.5"/>
  </r>
  <r>
    <x v="2"/>
    <x v="10"/>
    <n v="1708.4999999999998"/>
    <n v="231.39999999999998"/>
    <n v="114"/>
  </r>
  <r>
    <x v="2"/>
    <x v="10"/>
    <n v="1692.1"/>
    <n v="234.7"/>
    <n v="109.3"/>
  </r>
  <r>
    <x v="2"/>
    <x v="11"/>
    <n v="1682.3000000000002"/>
    <n v="237.2"/>
    <n v="111.5"/>
  </r>
  <r>
    <x v="2"/>
    <x v="11"/>
    <n v="1698.8"/>
    <n v="231.8"/>
    <n v="113.6"/>
  </r>
  <r>
    <x v="2"/>
    <x v="11"/>
    <n v="1686.1000000000001"/>
    <n v="235.10000000000002"/>
    <n v="108.9"/>
  </r>
  <r>
    <x v="3"/>
    <x v="0"/>
    <n v="1690.1000000000001"/>
    <n v="238.60000000000002"/>
    <n v="111.1"/>
  </r>
  <r>
    <x v="3"/>
    <x v="0"/>
    <n v="1701.4"/>
    <n v="233.1"/>
    <n v="113.9"/>
  </r>
  <r>
    <x v="3"/>
    <x v="0"/>
    <n v="1691.7"/>
    <n v="236.5"/>
    <n v="109.1"/>
  </r>
  <r>
    <x v="3"/>
    <x v="1"/>
    <n v="1682.6"/>
    <n v="241.1"/>
    <n v="111.4"/>
  </r>
  <r>
    <x v="3"/>
    <x v="1"/>
    <n v="1676.1"/>
    <n v="235.7"/>
    <n v="113.6"/>
  </r>
  <r>
    <x v="3"/>
    <x v="1"/>
    <n v="1678.1"/>
    <n v="239.1"/>
    <n v="108.5"/>
  </r>
  <r>
    <x v="3"/>
    <x v="2"/>
    <n v="1682.7000000000003"/>
    <n v="242.2"/>
    <n v="110.9"/>
  </r>
  <r>
    <x v="3"/>
    <x v="2"/>
    <n v="1667.6000000000001"/>
    <n v="236.8"/>
    <n v="114.4"/>
  </r>
  <r>
    <x v="3"/>
    <x v="2"/>
    <n v="1675.2"/>
    <n v="240.2"/>
    <n v="110"/>
  </r>
  <r>
    <x v="3"/>
    <x v="3"/>
    <n v="1701.6000000000004"/>
    <n v="243.60000000000002"/>
    <n v="112.1"/>
  </r>
  <r>
    <x v="3"/>
    <x v="3"/>
    <n v="1706.3"/>
    <n v="237.6"/>
    <n v="115.1"/>
  </r>
  <r>
    <x v="3"/>
    <x v="3"/>
    <n v="1701.3"/>
    <n v="241.3"/>
    <n v="110.7"/>
  </r>
  <r>
    <x v="3"/>
    <x v="4"/>
    <n v="1723.6999999999998"/>
    <n v="245.5"/>
    <n v="112.8"/>
  </r>
  <r>
    <x v="3"/>
    <x v="4"/>
    <n v="1746.7999999999997"/>
    <n v="238.8"/>
    <n v="116.3"/>
  </r>
  <r>
    <x v="3"/>
    <x v="4"/>
    <n v="1730.4"/>
    <n v="242.9"/>
    <n v="112.3"/>
  </r>
  <r>
    <x v="3"/>
    <x v="5"/>
    <n v="1748.6"/>
    <n v="246.10000000000002"/>
    <n v="114.2"/>
  </r>
  <r>
    <x v="3"/>
    <x v="5"/>
    <n v="1787.0000000000002"/>
    <n v="239.39999999999998"/>
    <n v="116.4"/>
  </r>
  <r>
    <x v="3"/>
    <x v="5"/>
    <n v="1760.6"/>
    <n v="243.5"/>
    <n v="111.7"/>
  </r>
  <r>
    <x v="3"/>
    <x v="6"/>
    <n v="1770.2999999999997"/>
    <n v="247.60000000000002"/>
    <n v="113.9"/>
  </r>
  <r>
    <x v="3"/>
    <x v="6"/>
    <n v="1811.5000000000002"/>
    <n v="240.9"/>
    <n v="116"/>
  </r>
  <r>
    <x v="3"/>
    <x v="6"/>
    <n v="1783.5"/>
    <n v="245"/>
    <n v="110.4"/>
  </r>
  <r>
    <x v="3"/>
    <x v="7"/>
    <n v="1777.4999999999998"/>
    <n v="249"/>
    <n v="113.1"/>
  </r>
  <r>
    <x v="3"/>
    <x v="7"/>
    <n v="1783.9999999999995"/>
    <n v="242.10000000000002"/>
    <n v="117"/>
  </r>
  <r>
    <x v="3"/>
    <x v="7"/>
    <n v="1777.9"/>
    <n v="246.3"/>
    <n v="111.8"/>
  </r>
  <r>
    <x v="3"/>
    <x v="8"/>
    <n v="1770.7"/>
    <n v="250.6"/>
    <n v="114.3"/>
  </r>
  <r>
    <x v="3"/>
    <x v="8"/>
    <n v="1756.3999999999996"/>
    <n v="242.60000000000002"/>
    <n v="117.8"/>
  </r>
  <r>
    <x v="3"/>
    <x v="8"/>
    <n v="1763.6999999999998"/>
    <n v="247.5"/>
    <n v="112.8"/>
  </r>
  <r>
    <x v="3"/>
    <x v="9"/>
    <n v="1771.8000000000002"/>
    <n v="251.7"/>
    <n v="115.2"/>
  </r>
  <r>
    <x v="3"/>
    <x v="9"/>
    <n v="1762.8999999999999"/>
    <n v="242.6"/>
    <n v="118.2"/>
  </r>
  <r>
    <x v="3"/>
    <x v="9"/>
    <n v="1766.7999999999995"/>
    <n v="248.2"/>
    <n v="113.4"/>
  </r>
  <r>
    <x v="3"/>
    <x v="10"/>
    <n v="1764.6"/>
    <n v="252.6"/>
    <n v="115.7"/>
  </r>
  <r>
    <x v="3"/>
    <x v="10"/>
    <n v="1755.2"/>
    <n v="243.39999999999998"/>
    <n v="118.6"/>
  </r>
  <r>
    <x v="3"/>
    <x v="10"/>
    <n v="1759.8"/>
    <n v="249"/>
    <n v="113.7"/>
  </r>
  <r>
    <x v="3"/>
    <x v="11"/>
    <n v="1749.1"/>
    <n v="251.6"/>
    <n v="116"/>
  </r>
  <r>
    <x v="3"/>
    <x v="11"/>
    <n v="1729.8"/>
    <n v="242.2"/>
    <n v="119.1"/>
  </r>
  <r>
    <x v="3"/>
    <x v="11"/>
    <n v="1740.7"/>
    <n v="248"/>
    <n v="115.2"/>
  </r>
  <r>
    <x v="4"/>
    <x v="0"/>
    <n v="1737.3000000000002"/>
    <n v="252.2"/>
    <n v="117"/>
  </r>
  <r>
    <x v="4"/>
    <x v="0"/>
    <n v="1713.2"/>
    <n v="243.5"/>
    <n v="119.5"/>
  </r>
  <r>
    <x v="4"/>
    <x v="0"/>
    <n v="1727.2999999999995"/>
    <n v="248.8"/>
    <n v="115.5"/>
  </r>
  <r>
    <x v="4"/>
    <x v="1"/>
    <n v="1734.5000000000002"/>
    <n v="253.3"/>
    <n v="117.4"/>
  </r>
  <r>
    <x v="4"/>
    <x v="1"/>
    <n v="1705.3000000000002"/>
    <n v="244.60000000000002"/>
    <n v="119.8"/>
  </r>
  <r>
    <x v="4"/>
    <x v="1"/>
    <n v="1722.3000000000002"/>
    <n v="250"/>
    <n v="115.6"/>
  </r>
  <r>
    <x v="4"/>
    <x v="2"/>
    <n v="1728.5000000000002"/>
    <n v="253.89999999999998"/>
    <n v="117.6"/>
  </r>
  <r>
    <x v="4"/>
    <x v="2"/>
    <n v="1705.6999999999998"/>
    <n v="244.8"/>
    <n v="119.2"/>
  </r>
  <r>
    <x v="4"/>
    <x v="2"/>
    <n v="1718.9"/>
    <n v="250.39999999999998"/>
    <n v="114.3"/>
  </r>
  <r>
    <x v="4"/>
    <x v="3"/>
    <n v="1726.3"/>
    <n v="254.7"/>
    <n v="116.6"/>
  </r>
  <r>
    <x v="4"/>
    <x v="3"/>
    <n v="1708.1"/>
    <n v="245.60000000000002"/>
    <n v="119.4"/>
  </r>
  <r>
    <x v="4"/>
    <x v="3"/>
    <n v="1718.4"/>
    <n v="251.2"/>
    <n v="114.3"/>
  </r>
  <r>
    <x v="4"/>
    <x v="4"/>
    <n v="1727.4999999999995"/>
    <n v="255.10000000000002"/>
    <n v="116.7"/>
  </r>
  <r>
    <x v="4"/>
    <x v="4"/>
    <n v="1709.6"/>
    <n v="245.6"/>
    <n v="119.4"/>
  </r>
  <r>
    <x v="4"/>
    <x v="4"/>
    <n v="1719.6000000000001"/>
    <n v="251.4"/>
    <n v="113.9"/>
  </r>
  <r>
    <x v="4"/>
    <x v="5"/>
    <n v="1738.8000000000002"/>
    <n v="255.4"/>
    <n v="116.5"/>
  </r>
  <r>
    <x v="4"/>
    <x v="5"/>
    <n v="1731.0000000000002"/>
    <n v="246.3"/>
    <n v="119.1"/>
  </r>
  <r>
    <x v="4"/>
    <x v="5"/>
    <n v="1734.7"/>
    <n v="251.9"/>
    <n v="113.2"/>
  </r>
  <r>
    <x v="4"/>
    <x v="6"/>
    <n v="1772.9"/>
    <n v="256.5"/>
    <n v="116"/>
  </r>
  <r>
    <x v="4"/>
    <x v="6"/>
    <n v="1768.1"/>
    <n v="247.4"/>
    <n v="120.3"/>
  </r>
  <r>
    <x v="4"/>
    <x v="6"/>
    <n v="1769.3999999999999"/>
    <n v="253"/>
    <n v="114.6"/>
  </r>
  <r>
    <x v="4"/>
    <x v="7"/>
    <n v="1792.4999999999998"/>
    <n v="258.39999999999998"/>
    <n v="117.3"/>
  </r>
  <r>
    <x v="4"/>
    <x v="7"/>
    <n v="1772.9999999999998"/>
    <n v="249"/>
    <n v="121.2"/>
  </r>
  <r>
    <x v="4"/>
    <x v="7"/>
    <n v="1783.8"/>
    <n v="254.7"/>
    <n v="115.7"/>
  </r>
  <r>
    <x v="4"/>
    <x v="8"/>
    <n v="1784.3"/>
    <n v="260.10000000000002"/>
    <n v="118.3"/>
  </r>
  <r>
    <x v="4"/>
    <x v="8"/>
    <n v="1749.7"/>
    <n v="250.5"/>
    <n v="121"/>
  </r>
  <r>
    <x v="4"/>
    <x v="8"/>
    <n v="1769.9999999999998"/>
    <n v="256.3"/>
    <n v="115"/>
  </r>
  <r>
    <x v="4"/>
    <x v="9"/>
    <n v="1790.8999999999999"/>
    <n v="261.60000000000002"/>
    <n v="117.8"/>
  </r>
  <r>
    <x v="4"/>
    <x v="9"/>
    <n v="1765.6999999999998"/>
    <n v="251.2"/>
    <n v="121.6"/>
  </r>
  <r>
    <x v="4"/>
    <x v="9"/>
    <n v="1779.6999999999998"/>
    <n v="257.5"/>
    <n v="115.3"/>
  </r>
  <r>
    <x v="4"/>
    <x v="10"/>
    <n v="1817.7000000000003"/>
    <n v="263.89999999999998"/>
    <n v="118.3"/>
  </r>
  <r>
    <x v="4"/>
    <x v="10"/>
    <n v="1796.7"/>
    <n v="252.3"/>
    <n v="122"/>
  </r>
  <r>
    <x v="4"/>
    <x v="10"/>
    <n v="1808.2"/>
    <n v="259.39999999999998"/>
    <n v="115.3"/>
  </r>
  <r>
    <x v="4"/>
    <x v="11"/>
    <n v="1813.6000000000001"/>
    <n v="263.89999999999998"/>
    <n v="118.5"/>
  </r>
  <r>
    <x v="4"/>
    <x v="11"/>
    <n v="1767.5"/>
    <n v="252.79999999999998"/>
    <n v="122.7"/>
  </r>
  <r>
    <x v="4"/>
    <x v="11"/>
    <n v="1794.9999999999998"/>
    <n v="259.60000000000002"/>
    <n v="116.3"/>
  </r>
  <r>
    <x v="5"/>
    <x v="0"/>
    <n v="1800.7"/>
    <n v="264.60000000000002"/>
    <n v="119.3"/>
  </r>
  <r>
    <x v="5"/>
    <x v="0"/>
    <n v="1748.3000000000002"/>
    <n v="254.5"/>
    <n v="123.3"/>
  </r>
  <r>
    <x v="5"/>
    <x v="0"/>
    <n v="1779.9"/>
    <n v="260.60000000000002"/>
    <n v="117.4"/>
  </r>
  <r>
    <x v="5"/>
    <x v="1"/>
    <n v="1781.5"/>
    <n v="265"/>
    <n v="120.2"/>
  </r>
  <r>
    <x v="5"/>
    <x v="1"/>
    <n v="1727.9"/>
    <n v="256"/>
    <n v="124.6"/>
  </r>
  <r>
    <x v="5"/>
    <x v="1"/>
    <n v="1760.3999999999996"/>
    <n v="261.5"/>
    <n v="117.8"/>
  </r>
  <r>
    <x v="5"/>
    <x v="2"/>
    <n v="1781.9999999999998"/>
    <n v="266"/>
    <n v="121"/>
  </r>
  <r>
    <x v="5"/>
    <x v="2"/>
    <n v="1715.5"/>
    <n v="257.2"/>
    <n v="125.3"/>
  </r>
  <r>
    <x v="5"/>
    <x v="2"/>
    <n v="1756"/>
    <n v="262.5"/>
    <n v="118.9"/>
  </r>
  <r>
    <x v="5"/>
    <x v="3"/>
    <n v="1780"/>
    <n v="268"/>
    <n v="121.9"/>
  </r>
  <r>
    <x v="5"/>
    <x v="3"/>
    <n v="1720.0000000000002"/>
    <n v="258.89999999999998"/>
    <n v="126.4"/>
  </r>
  <r>
    <x v="5"/>
    <x v="3"/>
    <n v="1757.1000000000001"/>
    <n v="264.39999999999998"/>
    <n v="119.8"/>
  </r>
  <r>
    <x v="5"/>
    <x v="4"/>
    <n v="1782.4"/>
    <n v="269.60000000000002"/>
    <n v="122.9"/>
  </r>
  <r>
    <x v="5"/>
    <x v="4"/>
    <n v="1722.8999999999999"/>
    <n v="260.10000000000002"/>
    <n v="127.4"/>
  </r>
  <r>
    <x v="5"/>
    <x v="4"/>
    <n v="1759.8"/>
    <n v="265.89999999999998"/>
    <n v="120.4"/>
  </r>
  <r>
    <x v="5"/>
    <x v="5"/>
    <n v="1790.2999999999997"/>
    <n v="269.8"/>
    <n v="123.7"/>
  </r>
  <r>
    <x v="5"/>
    <x v="5"/>
    <n v="1747.3000000000002"/>
    <n v="260.79999999999995"/>
    <n v="127.5"/>
  </r>
  <r>
    <x v="5"/>
    <x v="5"/>
    <n v="1774.1000000000001"/>
    <n v="266.29999999999995"/>
    <n v="120.1"/>
  </r>
  <r>
    <x v="5"/>
    <x v="6"/>
    <n v="1810.5000000000002"/>
    <n v="270.39999999999998"/>
    <n v="123.6"/>
  </r>
  <r>
    <x v="5"/>
    <x v="6"/>
    <n v="1771.1"/>
    <n v="261.79999999999995"/>
    <n v="128.30000000000001"/>
  </r>
  <r>
    <x v="5"/>
    <x v="6"/>
    <n v="1795.3"/>
    <n v="267.10000000000002"/>
    <n v="120.7"/>
  </r>
  <r>
    <x v="5"/>
    <x v="7"/>
    <n v="1818.8"/>
    <n v="270.70000000000005"/>
    <n v="124.3"/>
  </r>
  <r>
    <x v="5"/>
    <x v="7"/>
    <n v="1767.6"/>
    <n v="263.20000000000005"/>
    <n v="129.9"/>
  </r>
  <r>
    <x v="5"/>
    <x v="7"/>
    <n v="1798.7000000000003"/>
    <n v="267.79999999999995"/>
    <n v="122.5"/>
  </r>
  <r>
    <x v="5"/>
    <x v="8"/>
    <n v="1799.8000000000002"/>
    <n v="272"/>
    <n v="126"/>
  </r>
  <r>
    <x v="5"/>
    <x v="8"/>
    <n v="1748.4"/>
    <n v="265"/>
    <n v="130.80000000000001"/>
  </r>
  <r>
    <x v="5"/>
    <x v="8"/>
    <n v="1779.5"/>
    <n v="269.3"/>
    <n v="123.3"/>
  </r>
  <r>
    <x v="5"/>
    <x v="9"/>
    <n v="1782.2"/>
    <n v="279.20000000000005"/>
    <n v="125.5"/>
  </r>
  <r>
    <x v="5"/>
    <x v="9"/>
    <n v="1754.1"/>
    <n v="266.60000000000002"/>
    <n v="130.30000000000001"/>
  </r>
  <r>
    <x v="5"/>
    <x v="9"/>
    <n v="1776.2"/>
    <n v="274.10000000000002"/>
    <n v="121.2"/>
  </r>
  <r>
    <x v="5"/>
    <x v="10"/>
    <n v="1787.4999999999995"/>
    <n v="278.5"/>
    <n v="125.5"/>
  </r>
  <r>
    <x v="5"/>
    <x v="10"/>
    <n v="1757.4999999999998"/>
    <n v="267.3"/>
    <n v="128.9"/>
  </r>
  <r>
    <x v="5"/>
    <x v="10"/>
    <n v="1775.7000000000003"/>
    <n v="274.10000000000002"/>
    <n v="118.8"/>
  </r>
  <r>
    <x v="5"/>
    <x v="11"/>
    <n v="1773.1000000000001"/>
    <n v="282.79999999999995"/>
    <n v="123.6"/>
  </r>
  <r>
    <x v="5"/>
    <x v="11"/>
    <n v="1746.6"/>
    <n v="268.10000000000002"/>
    <n v="128.6"/>
  </r>
  <r>
    <x v="5"/>
    <x v="11"/>
    <n v="1762.7999999999997"/>
    <n v="277.10000000000002"/>
    <n v="118.6"/>
  </r>
  <r>
    <x v="6"/>
    <x v="0"/>
    <n v="1759.6000000000001"/>
    <n v="283.10000000000002"/>
    <n v="123.3"/>
  </r>
  <r>
    <x v="6"/>
    <x v="0"/>
    <n v="1744.3000000000002"/>
    <n v="269.5"/>
    <n v="129.19999999999999"/>
  </r>
  <r>
    <x v="6"/>
    <x v="0"/>
    <n v="1753.3999999999999"/>
    <n v="277.89999999999998"/>
    <n v="119.2"/>
  </r>
  <r>
    <x v="6"/>
    <x v="1"/>
    <n v="1759.8000000000002"/>
    <n v="284.8"/>
    <n v="123.9"/>
  </r>
  <r>
    <x v="6"/>
    <x v="1"/>
    <n v="1754.4"/>
    <n v="271.5"/>
    <n v="129.9"/>
  </r>
  <r>
    <x v="6"/>
    <x v="1"/>
    <n v="1757.1"/>
    <n v="279.7"/>
    <n v="119.9"/>
  </r>
  <r>
    <x v="6"/>
    <x v="2"/>
    <n v="1761.2000000000003"/>
    <n v="284.39999999999998"/>
    <n v="124.6"/>
  </r>
  <r>
    <x v="6"/>
    <x v="2"/>
    <n v="1768.4"/>
    <n v="271.7"/>
    <n v="130.19999999999999"/>
  </r>
  <r>
    <x v="6"/>
    <x v="2"/>
    <n v="1762.9"/>
    <n v="279.60000000000002"/>
    <n v="120.1"/>
  </r>
  <r>
    <x v="6"/>
    <x v="4"/>
    <n v="1782.1000000000001"/>
    <n v="285.20000000000005"/>
    <n v="124.9"/>
  </r>
  <r>
    <x v="6"/>
    <x v="4"/>
    <n v="1811.5000000000002"/>
    <n v="272.39999999999998"/>
    <n v="130.19999999999999"/>
  </r>
  <r>
    <x v="6"/>
    <x v="4"/>
    <n v="1791.9000000000003"/>
    <n v="280.3"/>
    <n v="119.6"/>
  </r>
  <r>
    <x v="6"/>
    <x v="5"/>
    <n v="1804.1999999999998"/>
    <n v="286.5"/>
    <n v="124.6"/>
  </r>
  <r>
    <x v="6"/>
    <x v="5"/>
    <n v="1833.2999999999997"/>
    <n v="274"/>
    <n v="131.19999999999999"/>
  </r>
  <r>
    <x v="6"/>
    <x v="5"/>
    <n v="1814.1000000000001"/>
    <n v="281.70000000000005"/>
    <n v="120.6"/>
  </r>
  <r>
    <x v="6"/>
    <x v="6"/>
    <n v="1826.8999999999999"/>
    <n v="288.29999999999995"/>
    <n v="125.6"/>
  </r>
  <r>
    <x v="6"/>
    <x v="6"/>
    <n v="1857.3999999999999"/>
    <n v="275.89999999999998"/>
    <n v="131.4"/>
  </r>
  <r>
    <x v="6"/>
    <x v="6"/>
    <n v="1837.5"/>
    <n v="283.60000000000002"/>
    <n v="120.8"/>
  </r>
  <r>
    <x v="6"/>
    <x v="7"/>
    <n v="1834.5000000000002"/>
    <n v="291.5"/>
    <n v="125.8"/>
  </r>
  <r>
    <x v="6"/>
    <x v="7"/>
    <n v="1869.1"/>
    <n v="279.3"/>
    <n v="131.6"/>
  </r>
  <r>
    <x v="6"/>
    <x v="7"/>
    <n v="1846.5"/>
    <n v="286.89999999999998"/>
    <n v="121.2"/>
  </r>
  <r>
    <x v="6"/>
    <x v="8"/>
    <n v="1848.7"/>
    <n v="293.60000000000002"/>
    <n v="126.1"/>
  </r>
  <r>
    <x v="6"/>
    <x v="8"/>
    <n v="1874.9"/>
    <n v="280.89999999999998"/>
    <n v="131.69999999999999"/>
  </r>
  <r>
    <x v="6"/>
    <x v="8"/>
    <n v="1857.6999999999998"/>
    <n v="288.7"/>
    <n v="121.5"/>
  </r>
  <r>
    <x v="6"/>
    <x v="9"/>
    <n v="1876.8999999999996"/>
    <n v="294"/>
    <n v="126.3"/>
  </r>
  <r>
    <x v="6"/>
    <x v="9"/>
    <n v="1902.6000000000001"/>
    <n v="281.89999999999998"/>
    <n v="132.1"/>
  </r>
  <r>
    <x v="6"/>
    <x v="9"/>
    <n v="1885.5999999999997"/>
    <n v="289.39999999999998"/>
    <n v="121.7"/>
  </r>
  <r>
    <x v="6"/>
    <x v="10"/>
    <n v="1904.6000000000001"/>
    <n v="294.89999999999998"/>
    <n v="126.6"/>
  </r>
  <r>
    <x v="6"/>
    <x v="10"/>
    <n v="1923.9999999999998"/>
    <n v="282.60000000000002"/>
    <n v="135"/>
  </r>
  <r>
    <x v="6"/>
    <x v="10"/>
    <n v="1910.9"/>
    <n v="290.20000000000005"/>
    <n v="125.2"/>
  </r>
  <r>
    <x v="6"/>
    <x v="11"/>
    <n v="1940.9999999999995"/>
    <n v="295.39999999999998"/>
    <n v="129.80000000000001"/>
  </r>
  <r>
    <x v="6"/>
    <x v="11"/>
    <n v="1956.7"/>
    <n v="283.39999999999998"/>
    <n v="136.30000000000001"/>
  </r>
  <r>
    <x v="6"/>
    <x v="11"/>
    <n v="1946.1000000000001"/>
    <n v="290.8"/>
    <n v="126.1"/>
  </r>
  <r>
    <x v="7"/>
    <x v="0"/>
    <n v="1938.6"/>
    <n v="298.2"/>
    <n v="130.9"/>
  </r>
  <r>
    <x v="7"/>
    <x v="0"/>
    <n v="1945.3999999999999"/>
    <n v="285.89999999999998"/>
    <n v="136"/>
  </r>
  <r>
    <x v="7"/>
    <x v="0"/>
    <n v="1940.3999999999999"/>
    <n v="293.5"/>
    <n v="125.2"/>
  </r>
  <r>
    <x v="7"/>
    <x v="1"/>
    <n v="1909.7999999999997"/>
    <n v="299.60000000000002"/>
    <n v="130.30000000000001"/>
  </r>
  <r>
    <x v="7"/>
    <x v="1"/>
    <n v="1916.6"/>
    <n v="287.89999999999998"/>
    <n v="135.80000000000001"/>
  </r>
  <r>
    <x v="7"/>
    <x v="1"/>
    <n v="1911.6"/>
    <n v="295.10000000000002"/>
    <n v="124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377CC-A7BD-48DE-A202-83087C5697DB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12" firstHeaderRow="0" firstDataRow="1" firstDataCol="2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  <pivotField dataField="1" compact="0" numFmtId="2" outline="0" showAll="0" defaultSubtotal="0"/>
  </pivotFields>
  <rowFields count="2">
    <field x="0"/>
    <field x="1"/>
  </rowFields>
  <row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Food and Beverages" fld="2" baseField="1" baseItem="0" numFmtId="2"/>
    <dataField name=" Fashion" fld="3" baseField="1" baseItem="0" numFmtId="2"/>
    <dataField name=" Housing Utilities" fld="4" baseField="1" baseItem="0" numFmtId="2"/>
    <dataField name=" HouseHold Goods and Services" fld="5" baseField="1" baseItem="0" numFmtId="2"/>
    <dataField name=" Health and Personal Care" fld="6" baseField="1" baseItem="0" numFmtId="2"/>
    <dataField name=" Transport and Communication" fld="7" baseField="1" baseItem="0" numFmtId="2"/>
    <dataField name=" Recreation and Amusement" fld="8" baseField="1" baseItem="0" numFmtId="2"/>
    <dataField name=" Education" fld="9" baseField="1" baseItem="0" numFmtId="2"/>
    <dataField name=" Miscellaneous" fld="10" baseField="1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770F-E778-403B-BE07-407D61C6EBA9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0:K25" firstHeaderRow="1" firstDataRow="2" firstDataCol="2"/>
  <pivotFields count="4">
    <pivotField axis="axisCol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8"/>
        <item x="9"/>
        <item x="10"/>
        <item x="11"/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4">
    <i>
      <x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ood Category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9705E-795A-4DAC-9276-A5B05463D5F5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0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Food and Beverages" fld="2" baseField="0" baseItem="0" numFmtId="2"/>
    <dataField name=" Health and Personal Care" fld="3" baseField="0" baseItem="0" numFmtId="2"/>
    <dataField name=" Transport and Communication" fld="4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52D90-B063-41AE-8C71-C3D02EE07E1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8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Food and Beverages" fld="2" baseField="0" baseItem="0" numFmtId="2"/>
    <dataField name=" Health and Personal Care" fld="3" baseField="0" baseItem="0" numFmtId="2"/>
    <dataField name=" Transport and Communication" fld="4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5B7A1-965B-44B9-87CC-23D7D1FC9461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C42" firstHeaderRow="1" firstDataRow="1" firstDataCol="2"/>
  <pivotFields count="3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Price" fld="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FB2628-B0E9-4DB8-B72F-F0305C53C346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51DE4-B4C3-43B7-8DC4-306483E891F9}" name="All_India_Index_Upto_April23__1" displayName="All_India_Index_Upto_April23__1" ref="A1:AD373" tableType="queryTable" totalsRowShown="0">
  <autoFilter ref="A1:AD373" xr:uid="{B2B51DE4-B4C3-43B7-8DC4-306483E891F9}">
    <filterColumn colId="1">
      <filters>
        <filter val="2021"/>
        <filter val="2022"/>
        <filter val="2023"/>
      </filters>
    </filterColumn>
  </autoFilter>
  <tableColumns count="30">
    <tableColumn id="1" xr3:uid="{CB17A9CF-374D-4861-A296-5801E51D867F}" uniqueName="1" name="Sector" queryTableFieldId="1" dataDxfId="6"/>
    <tableColumn id="2" xr3:uid="{574B8410-F297-438B-A032-9DAEDB8ABBF7}" uniqueName="2" name="Year" queryTableFieldId="2"/>
    <tableColumn id="3" xr3:uid="{74E214B9-78E9-40F6-9C42-ADDDD1D65A79}" uniqueName="3" name="Month" queryTableFieldId="3" dataDxfId="5"/>
    <tableColumn id="4" xr3:uid="{B8F674BB-8A34-4CDF-AECE-64C9C5D510C7}" uniqueName="4" name="Cereals and products" queryTableFieldId="4"/>
    <tableColumn id="5" xr3:uid="{254BF4BF-2ED5-4FEE-90B1-C6ABE972B199}" uniqueName="5" name="Meat and fish" queryTableFieldId="5"/>
    <tableColumn id="6" xr3:uid="{CC362F17-4E42-4965-8F95-D449556A6B6C}" uniqueName="6" name="Egg" queryTableFieldId="6"/>
    <tableColumn id="7" xr3:uid="{CD0449BD-C181-46B4-BBC4-5B9F7C740E0B}" uniqueName="7" name="Milk and products" queryTableFieldId="7"/>
    <tableColumn id="8" xr3:uid="{7E5E4E70-B86F-47C1-AC56-95DE547A0709}" uniqueName="8" name="Oils and fats" queryTableFieldId="8"/>
    <tableColumn id="9" xr3:uid="{0949FAFD-BBA6-4C28-B43C-4F60169493E2}" uniqueName="9" name="Fruits" queryTableFieldId="9"/>
    <tableColumn id="10" xr3:uid="{53E819B7-92F9-4CF9-9ED8-B6F02F40C0BF}" uniqueName="10" name="Vegetables" queryTableFieldId="10"/>
    <tableColumn id="11" xr3:uid="{5F334C1C-C443-49A3-B9EB-F77133F40363}" uniqueName="11" name="Pulses and products" queryTableFieldId="11"/>
    <tableColumn id="12" xr3:uid="{A7FD585C-5AD5-412B-9465-53966F048B7A}" uniqueName="12" name="Sugar and Confectionery" queryTableFieldId="12"/>
    <tableColumn id="13" xr3:uid="{54F3FFA9-D92E-4760-A183-9E5F7ED00D46}" uniqueName="13" name="Spices" queryTableFieldId="13"/>
    <tableColumn id="14" xr3:uid="{80D3497A-97B4-487B-B2DA-E705A8DF8098}" uniqueName="14" name="Non-alcoholic beverages" queryTableFieldId="14"/>
    <tableColumn id="15" xr3:uid="{F48082FD-321E-4103-86FF-F104E52E9C97}" uniqueName="15" name="Prepared meals, snacks, sweets etc." queryTableFieldId="15"/>
    <tableColumn id="16" xr3:uid="{92FEB271-B0A5-47D8-9C41-F9C339D2B67E}" uniqueName="16" name="Food and beverages" queryTableFieldId="16"/>
    <tableColumn id="17" xr3:uid="{25FFC8BE-29E7-4DB3-B38B-BE7D2E9895C2}" uniqueName="17" name="Pan, tobacco and intoxicants" queryTableFieldId="17"/>
    <tableColumn id="18" xr3:uid="{D7FE5D1C-32EA-4725-81CE-042DEFA5A632}" uniqueName="18" name="Clothing" queryTableFieldId="18"/>
    <tableColumn id="19" xr3:uid="{EBEDEBE6-9515-4048-A443-D11903EDFB3C}" uniqueName="19" name="Footwear" queryTableFieldId="19"/>
    <tableColumn id="20" xr3:uid="{77ABF658-EAD2-43DB-9F97-83664DA316DB}" uniqueName="20" name="Clothing and footwear" queryTableFieldId="20"/>
    <tableColumn id="21" xr3:uid="{A2BF015E-01FF-40BA-8727-940DC99DEB4B}" uniqueName="21" name="Housing" queryTableFieldId="21" dataDxfId="4"/>
    <tableColumn id="22" xr3:uid="{291FBEB2-72AA-4983-B0CB-4E6608E036AB}" uniqueName="22" name="Fuel and light" queryTableFieldId="22"/>
    <tableColumn id="23" xr3:uid="{07422432-493B-4FF5-B2D2-806F860706DA}" uniqueName="23" name="Household goods and services" queryTableFieldId="23"/>
    <tableColumn id="24" xr3:uid="{A78EB7A3-4956-4B30-9A77-7EBEB0FF4157}" uniqueName="24" name="Health" queryTableFieldId="24"/>
    <tableColumn id="25" xr3:uid="{F9073A1E-288B-414C-85A1-E4805E30EB26}" uniqueName="25" name="Transport and communication" queryTableFieldId="25"/>
    <tableColumn id="26" xr3:uid="{38C5338A-E4E4-4CAD-BCC7-E10F750DD2D1}" uniqueName="26" name="Recreation and amusement" queryTableFieldId="26"/>
    <tableColumn id="27" xr3:uid="{81A925E2-3CF6-4E0E-A683-6670A9315149}" uniqueName="27" name="Education" queryTableFieldId="27"/>
    <tableColumn id="28" xr3:uid="{B678428C-D12D-4FAA-829D-143349C198A7}" uniqueName="28" name="Personal care and effects" queryTableFieldId="28"/>
    <tableColumn id="29" xr3:uid="{1395E26F-3330-4073-AF49-D04644E442F9}" uniqueName="29" name="Miscellaneous" queryTableFieldId="29"/>
    <tableColumn id="30" xr3:uid="{AA1C08D2-962E-49DE-92FA-83B6DBE8FDC3}" uniqueName="30" name="General index" queryTableField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7FAF-98EA-4499-8611-59198C0CC127}">
  <dimension ref="A1:AD382"/>
  <sheetViews>
    <sheetView workbookViewId="0">
      <selection activeCell="W292" sqref="W292"/>
    </sheetView>
  </sheetViews>
  <sheetFormatPr defaultRowHeight="14.4" x14ac:dyDescent="0.3"/>
  <cols>
    <col min="1" max="1" width="11.109375" bestFit="1" customWidth="1"/>
    <col min="2" max="2" width="10.109375" bestFit="1" customWidth="1"/>
    <col min="3" max="3" width="9.77734375" bestFit="1" customWidth="1"/>
    <col min="4" max="4" width="21" bestFit="1" customWidth="1"/>
    <col min="5" max="5" width="14.109375" bestFit="1" customWidth="1"/>
    <col min="6" max="6" width="6" bestFit="1" customWidth="1"/>
    <col min="7" max="7" width="18.109375" bestFit="1" customWidth="1"/>
    <col min="8" max="8" width="13.44140625" bestFit="1" customWidth="1"/>
    <col min="9" max="9" width="8" bestFit="1" customWidth="1"/>
    <col min="10" max="10" width="12.44140625" bestFit="1" customWidth="1"/>
    <col min="11" max="11" width="20.109375" bestFit="1" customWidth="1"/>
    <col min="12" max="12" width="23.5546875" bestFit="1" customWidth="1"/>
    <col min="14" max="14" width="24" bestFit="1" customWidth="1"/>
    <col min="15" max="15" width="33.77734375" bestFit="1" customWidth="1"/>
    <col min="16" max="16" width="19.77734375" bestFit="1" customWidth="1"/>
    <col min="17" max="17" width="27.33203125" bestFit="1" customWidth="1"/>
    <col min="18" max="18" width="10.109375" bestFit="1" customWidth="1"/>
    <col min="19" max="19" width="10.88671875" bestFit="1" customWidth="1"/>
    <col min="20" max="20" width="21.33203125" bestFit="1" customWidth="1"/>
    <col min="21" max="21" width="9.88671875" bestFit="1" customWidth="1"/>
    <col min="22" max="22" width="14.21875" bestFit="1" customWidth="1"/>
    <col min="23" max="23" width="28.44140625" bestFit="1" customWidth="1"/>
    <col min="24" max="24" width="8.77734375" bestFit="1" customWidth="1"/>
    <col min="25" max="25" width="28.44140625" bestFit="1" customWidth="1"/>
    <col min="26" max="26" width="26.21875" bestFit="1" customWidth="1"/>
    <col min="27" max="27" width="11.5546875" bestFit="1" customWidth="1"/>
    <col min="28" max="28" width="24.21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s="1">
        <v>139.25443548387088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3">
      <c r="A3" t="s">
        <v>32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3">
      <c r="A4" t="s">
        <v>33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3">
      <c r="A5" t="s">
        <v>30</v>
      </c>
      <c r="B5">
        <v>2013</v>
      </c>
      <c r="C5" t="s">
        <v>34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s="1">
        <v>139.25443548387088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3">
      <c r="A6" t="s">
        <v>32</v>
      </c>
      <c r="B6">
        <v>2013</v>
      </c>
      <c r="C6" t="s">
        <v>34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3">
      <c r="A7" t="s">
        <v>33</v>
      </c>
      <c r="B7">
        <v>2013</v>
      </c>
      <c r="C7" t="s">
        <v>34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3">
      <c r="A8" t="s">
        <v>30</v>
      </c>
      <c r="B8">
        <v>2013</v>
      </c>
      <c r="C8" t="s">
        <v>35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s="1">
        <v>139.25443548387088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3">
      <c r="A9" t="s">
        <v>32</v>
      </c>
      <c r="B9">
        <v>2013</v>
      </c>
      <c r="C9" t="s">
        <v>35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3">
      <c r="A10" t="s">
        <v>33</v>
      </c>
      <c r="B10">
        <v>2013</v>
      </c>
      <c r="C10" t="s">
        <v>35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3">
      <c r="A11" t="s">
        <v>30</v>
      </c>
      <c r="B11">
        <v>2013</v>
      </c>
      <c r="C11" t="s">
        <v>36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s="1">
        <v>139.25443548387088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3">
      <c r="A12" t="s">
        <v>32</v>
      </c>
      <c r="B12">
        <v>2013</v>
      </c>
      <c r="C12" t="s">
        <v>36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3">
      <c r="A13" t="s">
        <v>33</v>
      </c>
      <c r="B13">
        <v>2013</v>
      </c>
      <c r="C13" t="s">
        <v>36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3">
      <c r="A14" t="s">
        <v>30</v>
      </c>
      <c r="B14">
        <v>2013</v>
      </c>
      <c r="C14" t="s">
        <v>37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s="1">
        <v>139.25443548387088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3">
      <c r="A15" t="s">
        <v>32</v>
      </c>
      <c r="B15">
        <v>2013</v>
      </c>
      <c r="C15" t="s">
        <v>37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3">
      <c r="A16" t="s">
        <v>33</v>
      </c>
      <c r="B16">
        <v>2013</v>
      </c>
      <c r="C16" t="s">
        <v>37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3">
      <c r="A17" t="s">
        <v>30</v>
      </c>
      <c r="B17">
        <v>2013</v>
      </c>
      <c r="C17" t="s">
        <v>38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s="1">
        <v>139.25443548387088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3">
      <c r="A18" t="s">
        <v>32</v>
      </c>
      <c r="B18">
        <v>2013</v>
      </c>
      <c r="C18" t="s">
        <v>38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3">
      <c r="A19" t="s">
        <v>33</v>
      </c>
      <c r="B19">
        <v>2013</v>
      </c>
      <c r="C19" t="s">
        <v>38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3">
      <c r="A20" t="s">
        <v>30</v>
      </c>
      <c r="B20">
        <v>2013</v>
      </c>
      <c r="C20" t="s">
        <v>39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s="1">
        <v>139.25443548387088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3">
      <c r="A21" t="s">
        <v>32</v>
      </c>
      <c r="B21">
        <v>2013</v>
      </c>
      <c r="C21" t="s">
        <v>39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3">
      <c r="A22" t="s">
        <v>33</v>
      </c>
      <c r="B22">
        <v>2013</v>
      </c>
      <c r="C22" t="s">
        <v>39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3">
      <c r="A23" t="s">
        <v>30</v>
      </c>
      <c r="B23">
        <v>2013</v>
      </c>
      <c r="C23" t="s">
        <v>40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s="1">
        <v>139.25443548387088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3">
      <c r="A24" t="s">
        <v>32</v>
      </c>
      <c r="B24">
        <v>2013</v>
      </c>
      <c r="C24" t="s">
        <v>40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3">
      <c r="A25" t="s">
        <v>33</v>
      </c>
      <c r="B25">
        <v>2013</v>
      </c>
      <c r="C25" t="s">
        <v>40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3">
      <c r="A26" t="s">
        <v>30</v>
      </c>
      <c r="B26">
        <v>2013</v>
      </c>
      <c r="C26" t="s">
        <v>41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s="1">
        <v>139.25443548387088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3">
      <c r="A27" t="s">
        <v>32</v>
      </c>
      <c r="B27">
        <v>2013</v>
      </c>
      <c r="C27" t="s">
        <v>41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3">
      <c r="A28" t="s">
        <v>33</v>
      </c>
      <c r="B28">
        <v>2013</v>
      </c>
      <c r="C28" t="s">
        <v>41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3">
      <c r="A29" t="s">
        <v>30</v>
      </c>
      <c r="B29">
        <v>2013</v>
      </c>
      <c r="C29" t="s">
        <v>42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s="1">
        <v>139.25443548387088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3">
      <c r="A30" t="s">
        <v>32</v>
      </c>
      <c r="B30">
        <v>2013</v>
      </c>
      <c r="C30" t="s">
        <v>42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3">
      <c r="A31" t="s">
        <v>33</v>
      </c>
      <c r="B31">
        <v>2013</v>
      </c>
      <c r="C31" t="s">
        <v>42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3">
      <c r="A32" t="s">
        <v>30</v>
      </c>
      <c r="B32">
        <v>2013</v>
      </c>
      <c r="C32" t="s">
        <v>43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s="1">
        <v>139.25443548387088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3">
      <c r="A33" t="s">
        <v>32</v>
      </c>
      <c r="B33">
        <v>2013</v>
      </c>
      <c r="C33" t="s">
        <v>44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3">
      <c r="A34" t="s">
        <v>33</v>
      </c>
      <c r="B34">
        <v>2013</v>
      </c>
      <c r="C34" t="s">
        <v>44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3">
      <c r="A35" t="s">
        <v>30</v>
      </c>
      <c r="B35">
        <v>2013</v>
      </c>
      <c r="C35" t="s">
        <v>45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s="1">
        <v>139.25443548387088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3">
      <c r="A36" t="s">
        <v>32</v>
      </c>
      <c r="B36">
        <v>2013</v>
      </c>
      <c r="C36" t="s">
        <v>45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3">
      <c r="A37" t="s">
        <v>33</v>
      </c>
      <c r="B37">
        <v>2013</v>
      </c>
      <c r="C37" t="s">
        <v>45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s="1">
        <v>139.25443548387088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3">
      <c r="A39" t="s">
        <v>32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3">
      <c r="A40" t="s">
        <v>33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3">
      <c r="A41" t="s">
        <v>30</v>
      </c>
      <c r="B41">
        <v>2014</v>
      </c>
      <c r="C41" t="s">
        <v>34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s="1">
        <v>139.25443548387088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3">
      <c r="A42" t="s">
        <v>32</v>
      </c>
      <c r="B42">
        <v>2014</v>
      </c>
      <c r="C42" t="s">
        <v>34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3">
      <c r="A43" t="s">
        <v>33</v>
      </c>
      <c r="B43">
        <v>2014</v>
      </c>
      <c r="C43" t="s">
        <v>34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3">
      <c r="A44" t="s">
        <v>30</v>
      </c>
      <c r="B44">
        <v>2014</v>
      </c>
      <c r="C44" t="s">
        <v>35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s="1">
        <v>139.25443548387088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3">
      <c r="A45" t="s">
        <v>32</v>
      </c>
      <c r="B45">
        <v>2014</v>
      </c>
      <c r="C45" t="s">
        <v>35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3">
      <c r="A46" t="s">
        <v>33</v>
      </c>
      <c r="B46">
        <v>2014</v>
      </c>
      <c r="C46" t="s">
        <v>46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3">
      <c r="A47" t="s">
        <v>30</v>
      </c>
      <c r="B47">
        <v>2014</v>
      </c>
      <c r="C47" t="s">
        <v>36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s="1">
        <v>139.25443548387088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3">
      <c r="A48" t="s">
        <v>32</v>
      </c>
      <c r="B48">
        <v>2014</v>
      </c>
      <c r="C48" t="s">
        <v>36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3">
      <c r="A49" t="s">
        <v>33</v>
      </c>
      <c r="B49">
        <v>2014</v>
      </c>
      <c r="C49" t="s">
        <v>36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3">
      <c r="A50" t="s">
        <v>30</v>
      </c>
      <c r="B50">
        <v>2014</v>
      </c>
      <c r="C50" t="s">
        <v>37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s="1">
        <v>139.25443548387088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3">
      <c r="A51" t="s">
        <v>32</v>
      </c>
      <c r="B51">
        <v>2014</v>
      </c>
      <c r="C51" t="s">
        <v>37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3">
      <c r="A52" t="s">
        <v>33</v>
      </c>
      <c r="B52">
        <v>2014</v>
      </c>
      <c r="C52" t="s">
        <v>37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3">
      <c r="A53" t="s">
        <v>30</v>
      </c>
      <c r="B53">
        <v>2014</v>
      </c>
      <c r="C53" t="s">
        <v>38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s="1">
        <v>139.25443548387088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3">
      <c r="A54" t="s">
        <v>32</v>
      </c>
      <c r="B54">
        <v>2014</v>
      </c>
      <c r="C54" t="s">
        <v>38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3">
      <c r="A55" t="s">
        <v>33</v>
      </c>
      <c r="B55">
        <v>2014</v>
      </c>
      <c r="C55" t="s">
        <v>38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3">
      <c r="A56" t="s">
        <v>30</v>
      </c>
      <c r="B56">
        <v>2014</v>
      </c>
      <c r="C56" t="s">
        <v>39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s="1">
        <v>139.25443548387088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3">
      <c r="A57" t="s">
        <v>32</v>
      </c>
      <c r="B57">
        <v>2014</v>
      </c>
      <c r="C57" t="s">
        <v>39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3">
      <c r="A58" t="s">
        <v>33</v>
      </c>
      <c r="B58">
        <v>2014</v>
      </c>
      <c r="C58" t="s">
        <v>39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3">
      <c r="A59" t="s">
        <v>30</v>
      </c>
      <c r="B59">
        <v>2014</v>
      </c>
      <c r="C59" t="s">
        <v>40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s="1">
        <v>139.25443548387088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3">
      <c r="A60" t="s">
        <v>32</v>
      </c>
      <c r="B60">
        <v>2014</v>
      </c>
      <c r="C60" t="s">
        <v>40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3">
      <c r="A61" t="s">
        <v>33</v>
      </c>
      <c r="B61">
        <v>2014</v>
      </c>
      <c r="C61" t="s">
        <v>40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3">
      <c r="A62" t="s">
        <v>30</v>
      </c>
      <c r="B62">
        <v>2014</v>
      </c>
      <c r="C62" t="s">
        <v>41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s="1">
        <v>139.25443548387088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3">
      <c r="A63" t="s">
        <v>32</v>
      </c>
      <c r="B63">
        <v>2014</v>
      </c>
      <c r="C63" t="s">
        <v>41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3">
      <c r="A64" t="s">
        <v>33</v>
      </c>
      <c r="B64">
        <v>2014</v>
      </c>
      <c r="C64" t="s">
        <v>41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3">
      <c r="A65" t="s">
        <v>30</v>
      </c>
      <c r="B65">
        <v>2014</v>
      </c>
      <c r="C65" t="s">
        <v>42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s="1">
        <v>139.25443548387088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3">
      <c r="A66" t="s">
        <v>32</v>
      </c>
      <c r="B66">
        <v>2014</v>
      </c>
      <c r="C66" t="s">
        <v>42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3">
      <c r="A67" t="s">
        <v>33</v>
      </c>
      <c r="B67">
        <v>2014</v>
      </c>
      <c r="C67" t="s">
        <v>42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3">
      <c r="A68" t="s">
        <v>30</v>
      </c>
      <c r="B68">
        <v>2014</v>
      </c>
      <c r="C68" t="s">
        <v>44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s="1">
        <v>139.25443548387088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3">
      <c r="A69" t="s">
        <v>32</v>
      </c>
      <c r="B69">
        <v>2014</v>
      </c>
      <c r="C69" t="s">
        <v>44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3">
      <c r="A70" t="s">
        <v>33</v>
      </c>
      <c r="B70">
        <v>2014</v>
      </c>
      <c r="C70" t="s">
        <v>44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3">
      <c r="A71" t="s">
        <v>30</v>
      </c>
      <c r="B71">
        <v>2014</v>
      </c>
      <c r="C71" t="s">
        <v>45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s="1">
        <v>139.25443548387088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3">
      <c r="A72" t="s">
        <v>32</v>
      </c>
      <c r="B72">
        <v>2014</v>
      </c>
      <c r="C72" t="s">
        <v>45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3">
      <c r="A73" t="s">
        <v>33</v>
      </c>
      <c r="B73">
        <v>2014</v>
      </c>
      <c r="C73" t="s">
        <v>45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s="1">
        <v>139.25443548387088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3">
      <c r="A75" t="s">
        <v>32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3">
      <c r="A76" t="s">
        <v>33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3">
      <c r="A77" t="s">
        <v>30</v>
      </c>
      <c r="B77">
        <v>2015</v>
      </c>
      <c r="C77" t="s">
        <v>34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s="1">
        <v>139.25443548387088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3">
      <c r="A78" t="s">
        <v>32</v>
      </c>
      <c r="B78">
        <v>2015</v>
      </c>
      <c r="C78" t="s">
        <v>34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3">
      <c r="A79" t="s">
        <v>33</v>
      </c>
      <c r="B79">
        <v>2015</v>
      </c>
      <c r="C79" t="s">
        <v>34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3">
      <c r="A80" t="s">
        <v>30</v>
      </c>
      <c r="B80">
        <v>2015</v>
      </c>
      <c r="C80" t="s">
        <v>35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s="1">
        <v>139.25443548387088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3">
      <c r="A81" t="s">
        <v>32</v>
      </c>
      <c r="B81">
        <v>2015</v>
      </c>
      <c r="C81" t="s">
        <v>35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3">
      <c r="A82" t="s">
        <v>33</v>
      </c>
      <c r="B82">
        <v>2015</v>
      </c>
      <c r="C82" t="s">
        <v>35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3">
      <c r="A83" t="s">
        <v>30</v>
      </c>
      <c r="B83">
        <v>2015</v>
      </c>
      <c r="C83" t="s">
        <v>36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s="1">
        <v>139.25443548387088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3">
      <c r="A84" t="s">
        <v>32</v>
      </c>
      <c r="B84">
        <v>2015</v>
      </c>
      <c r="C84" t="s">
        <v>36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3">
      <c r="A85" t="s">
        <v>33</v>
      </c>
      <c r="B85">
        <v>2015</v>
      </c>
      <c r="C85" t="s">
        <v>36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3">
      <c r="A86" t="s">
        <v>30</v>
      </c>
      <c r="B86">
        <v>2015</v>
      </c>
      <c r="C86" t="s">
        <v>37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s="1">
        <v>139.25443548387088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3">
      <c r="A87" t="s">
        <v>32</v>
      </c>
      <c r="B87">
        <v>2015</v>
      </c>
      <c r="C87" t="s">
        <v>37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3">
      <c r="A88" t="s">
        <v>33</v>
      </c>
      <c r="B88">
        <v>2015</v>
      </c>
      <c r="C88" t="s">
        <v>37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3">
      <c r="A89" t="s">
        <v>30</v>
      </c>
      <c r="B89">
        <v>2015</v>
      </c>
      <c r="C89" t="s">
        <v>38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s="1">
        <v>139.25443548387088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3">
      <c r="A90" t="s">
        <v>32</v>
      </c>
      <c r="B90">
        <v>2015</v>
      </c>
      <c r="C90" t="s">
        <v>38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3">
      <c r="A91" t="s">
        <v>33</v>
      </c>
      <c r="B91">
        <v>2015</v>
      </c>
      <c r="C91" t="s">
        <v>38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3">
      <c r="A92" t="s">
        <v>30</v>
      </c>
      <c r="B92">
        <v>2015</v>
      </c>
      <c r="C92" t="s">
        <v>39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s="1">
        <v>139.25443548387088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3">
      <c r="A93" t="s">
        <v>32</v>
      </c>
      <c r="B93">
        <v>2015</v>
      </c>
      <c r="C93" t="s">
        <v>39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3">
      <c r="A94" t="s">
        <v>33</v>
      </c>
      <c r="B94">
        <v>2015</v>
      </c>
      <c r="C94" t="s">
        <v>39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3">
      <c r="A95" t="s">
        <v>30</v>
      </c>
      <c r="B95">
        <v>2015</v>
      </c>
      <c r="C95" t="s">
        <v>40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s="1">
        <v>139.25443548387088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3">
      <c r="A96" t="s">
        <v>32</v>
      </c>
      <c r="B96">
        <v>2015</v>
      </c>
      <c r="C96" t="s">
        <v>40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3">
      <c r="A97" t="s">
        <v>33</v>
      </c>
      <c r="B97">
        <v>2015</v>
      </c>
      <c r="C97" t="s">
        <v>40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3">
      <c r="A98" t="s">
        <v>30</v>
      </c>
      <c r="B98">
        <v>2015</v>
      </c>
      <c r="C98" t="s">
        <v>41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s="1">
        <v>139.25443548387088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3">
      <c r="A99" t="s">
        <v>32</v>
      </c>
      <c r="B99">
        <v>2015</v>
      </c>
      <c r="C99" t="s">
        <v>41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3">
      <c r="A100" t="s">
        <v>33</v>
      </c>
      <c r="B100">
        <v>2015</v>
      </c>
      <c r="C100" t="s">
        <v>41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3">
      <c r="A101" t="s">
        <v>30</v>
      </c>
      <c r="B101">
        <v>2015</v>
      </c>
      <c r="C101" t="s">
        <v>42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s="1">
        <v>139.25443548387088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3">
      <c r="A102" t="s">
        <v>32</v>
      </c>
      <c r="B102">
        <v>2015</v>
      </c>
      <c r="C102" t="s">
        <v>42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3">
      <c r="A103" t="s">
        <v>33</v>
      </c>
      <c r="B103">
        <v>2015</v>
      </c>
      <c r="C103" t="s">
        <v>42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3">
      <c r="A104" t="s">
        <v>30</v>
      </c>
      <c r="B104">
        <v>2015</v>
      </c>
      <c r="C104" t="s">
        <v>44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s="1">
        <v>139.25443548387088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3">
      <c r="A105" t="s">
        <v>32</v>
      </c>
      <c r="B105">
        <v>2015</v>
      </c>
      <c r="C105" t="s">
        <v>44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3">
      <c r="A106" t="s">
        <v>33</v>
      </c>
      <c r="B106">
        <v>2015</v>
      </c>
      <c r="C106" t="s">
        <v>44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3">
      <c r="A107" t="s">
        <v>30</v>
      </c>
      <c r="B107">
        <v>2015</v>
      </c>
      <c r="C107" t="s">
        <v>45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s="1">
        <v>139.25443548387088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3">
      <c r="A108" t="s">
        <v>32</v>
      </c>
      <c r="B108">
        <v>2015</v>
      </c>
      <c r="C108" t="s">
        <v>45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3">
      <c r="A109" t="s">
        <v>33</v>
      </c>
      <c r="B109">
        <v>2015</v>
      </c>
      <c r="C109" t="s">
        <v>45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s="1">
        <v>139.25443548387088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3">
      <c r="A111" t="s">
        <v>32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3">
      <c r="A112" t="s">
        <v>33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3">
      <c r="A113" t="s">
        <v>30</v>
      </c>
      <c r="B113">
        <v>2016</v>
      </c>
      <c r="C113" t="s">
        <v>34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s="1">
        <v>139.25443548387088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3">
      <c r="A114" t="s">
        <v>32</v>
      </c>
      <c r="B114">
        <v>2016</v>
      </c>
      <c r="C114" t="s">
        <v>34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3">
      <c r="A115" t="s">
        <v>33</v>
      </c>
      <c r="B115">
        <v>2016</v>
      </c>
      <c r="C115" t="s">
        <v>34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3">
      <c r="A116" t="s">
        <v>30</v>
      </c>
      <c r="B116">
        <v>2016</v>
      </c>
      <c r="C116" t="s">
        <v>35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s="1">
        <v>139.25443548387088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3">
      <c r="A117" t="s">
        <v>32</v>
      </c>
      <c r="B117">
        <v>2016</v>
      </c>
      <c r="C117" t="s">
        <v>35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3">
      <c r="A118" t="s">
        <v>33</v>
      </c>
      <c r="B118">
        <v>2016</v>
      </c>
      <c r="C118" t="s">
        <v>35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3">
      <c r="A119" t="s">
        <v>30</v>
      </c>
      <c r="B119">
        <v>2016</v>
      </c>
      <c r="C119" t="s">
        <v>36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s="1">
        <v>139.25443548387088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3">
      <c r="A120" t="s">
        <v>32</v>
      </c>
      <c r="B120">
        <v>2016</v>
      </c>
      <c r="C120" t="s">
        <v>36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3">
      <c r="A121" t="s">
        <v>33</v>
      </c>
      <c r="B121">
        <v>2016</v>
      </c>
      <c r="C121" t="s">
        <v>36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3">
      <c r="A122" t="s">
        <v>30</v>
      </c>
      <c r="B122">
        <v>2016</v>
      </c>
      <c r="C122" t="s">
        <v>37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s="1">
        <v>139.25443548387088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3">
      <c r="A123" t="s">
        <v>32</v>
      </c>
      <c r="B123">
        <v>2016</v>
      </c>
      <c r="C123" t="s">
        <v>37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3">
      <c r="A124" t="s">
        <v>33</v>
      </c>
      <c r="B124">
        <v>2016</v>
      </c>
      <c r="C124" t="s">
        <v>37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3">
      <c r="A125" t="s">
        <v>30</v>
      </c>
      <c r="B125">
        <v>2016</v>
      </c>
      <c r="C125" t="s">
        <v>38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s="1">
        <v>139.25443548387088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3">
      <c r="A126" t="s">
        <v>32</v>
      </c>
      <c r="B126">
        <v>2016</v>
      </c>
      <c r="C126" t="s">
        <v>38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3">
      <c r="A127" t="s">
        <v>33</v>
      </c>
      <c r="B127">
        <v>2016</v>
      </c>
      <c r="C127" t="s">
        <v>38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3">
      <c r="A128" t="s">
        <v>30</v>
      </c>
      <c r="B128">
        <v>2016</v>
      </c>
      <c r="C128" t="s">
        <v>39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s="1">
        <v>139.25443548387088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3">
      <c r="A129" t="s">
        <v>32</v>
      </c>
      <c r="B129">
        <v>2016</v>
      </c>
      <c r="C129" t="s">
        <v>39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3">
      <c r="A130" t="s">
        <v>33</v>
      </c>
      <c r="B130">
        <v>2016</v>
      </c>
      <c r="C130" t="s">
        <v>39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3">
      <c r="A131" t="s">
        <v>30</v>
      </c>
      <c r="B131">
        <v>2016</v>
      </c>
      <c r="C131" t="s">
        <v>40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s="1">
        <v>139.25443548387088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3">
      <c r="A132" t="s">
        <v>32</v>
      </c>
      <c r="B132">
        <v>2016</v>
      </c>
      <c r="C132" t="s">
        <v>40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3">
      <c r="A133" t="s">
        <v>33</v>
      </c>
      <c r="B133">
        <v>2016</v>
      </c>
      <c r="C133" t="s">
        <v>40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3">
      <c r="A134" t="s">
        <v>30</v>
      </c>
      <c r="B134">
        <v>2016</v>
      </c>
      <c r="C134" t="s">
        <v>41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s="1">
        <v>139.25443548387088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3">
      <c r="A135" t="s">
        <v>32</v>
      </c>
      <c r="B135">
        <v>2016</v>
      </c>
      <c r="C135" t="s">
        <v>41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3">
      <c r="A136" t="s">
        <v>33</v>
      </c>
      <c r="B136">
        <v>2016</v>
      </c>
      <c r="C136" t="s">
        <v>41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3">
      <c r="A137" t="s">
        <v>30</v>
      </c>
      <c r="B137">
        <v>2016</v>
      </c>
      <c r="C137" t="s">
        <v>42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s="1">
        <v>139.25443548387088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3">
      <c r="A138" t="s">
        <v>32</v>
      </c>
      <c r="B138">
        <v>2016</v>
      </c>
      <c r="C138" t="s">
        <v>42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3">
      <c r="A139" t="s">
        <v>33</v>
      </c>
      <c r="B139">
        <v>2016</v>
      </c>
      <c r="C139" t="s">
        <v>42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3">
      <c r="A140" t="s">
        <v>30</v>
      </c>
      <c r="B140">
        <v>2016</v>
      </c>
      <c r="C140" t="s">
        <v>44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s="1">
        <v>139.25443548387088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3">
      <c r="A141" t="s">
        <v>32</v>
      </c>
      <c r="B141">
        <v>2016</v>
      </c>
      <c r="C141" t="s">
        <v>44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3">
      <c r="A142" t="s">
        <v>33</v>
      </c>
      <c r="B142">
        <v>2016</v>
      </c>
      <c r="C142" t="s">
        <v>44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3">
      <c r="A143" t="s">
        <v>30</v>
      </c>
      <c r="B143">
        <v>2016</v>
      </c>
      <c r="C143" t="s">
        <v>45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s="1">
        <v>139.25443548387088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3">
      <c r="A144" t="s">
        <v>32</v>
      </c>
      <c r="B144">
        <v>2016</v>
      </c>
      <c r="C144" t="s">
        <v>45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3">
      <c r="A145" t="s">
        <v>33</v>
      </c>
      <c r="B145">
        <v>2016</v>
      </c>
      <c r="C145" t="s">
        <v>45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s="1">
        <v>139.25443548387088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3">
      <c r="A147" t="s">
        <v>32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3">
      <c r="A148" t="s">
        <v>33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3">
      <c r="A149" t="s">
        <v>30</v>
      </c>
      <c r="B149">
        <v>2017</v>
      </c>
      <c r="C149" t="s">
        <v>34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s="1">
        <v>139.25443548387088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3">
      <c r="A150" t="s">
        <v>32</v>
      </c>
      <c r="B150">
        <v>2017</v>
      </c>
      <c r="C150" t="s">
        <v>34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3">
      <c r="A151" t="s">
        <v>33</v>
      </c>
      <c r="B151">
        <v>2017</v>
      </c>
      <c r="C151" t="s">
        <v>34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3">
      <c r="A152" t="s">
        <v>30</v>
      </c>
      <c r="B152">
        <v>2017</v>
      </c>
      <c r="C152" t="s">
        <v>35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s="1">
        <v>139.25443548387088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3">
      <c r="A153" t="s">
        <v>32</v>
      </c>
      <c r="B153">
        <v>2017</v>
      </c>
      <c r="C153" t="s">
        <v>35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3">
      <c r="A154" t="s">
        <v>33</v>
      </c>
      <c r="B154">
        <v>2017</v>
      </c>
      <c r="C154" t="s">
        <v>35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3">
      <c r="A155" t="s">
        <v>30</v>
      </c>
      <c r="B155">
        <v>2017</v>
      </c>
      <c r="C155" t="s">
        <v>36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s="1">
        <v>139.25443548387088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3">
      <c r="A156" t="s">
        <v>32</v>
      </c>
      <c r="B156">
        <v>2017</v>
      </c>
      <c r="C156" t="s">
        <v>36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3">
      <c r="A157" t="s">
        <v>33</v>
      </c>
      <c r="B157">
        <v>2017</v>
      </c>
      <c r="C157" t="s">
        <v>36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3">
      <c r="A158" t="s">
        <v>30</v>
      </c>
      <c r="B158">
        <v>2017</v>
      </c>
      <c r="C158" t="s">
        <v>37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s="1">
        <v>139.25443548387088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3">
      <c r="A159" t="s">
        <v>32</v>
      </c>
      <c r="B159">
        <v>2017</v>
      </c>
      <c r="C159" t="s">
        <v>37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3">
      <c r="A160" t="s">
        <v>33</v>
      </c>
      <c r="B160">
        <v>2017</v>
      </c>
      <c r="C160" t="s">
        <v>37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3">
      <c r="A161" t="s">
        <v>30</v>
      </c>
      <c r="B161">
        <v>2017</v>
      </c>
      <c r="C161" t="s">
        <v>38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s="1">
        <v>139.25443548387088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3">
      <c r="A162" t="s">
        <v>32</v>
      </c>
      <c r="B162">
        <v>2017</v>
      </c>
      <c r="C162" t="s">
        <v>38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3">
      <c r="A163" t="s">
        <v>33</v>
      </c>
      <c r="B163">
        <v>2017</v>
      </c>
      <c r="C163" t="s">
        <v>38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3">
      <c r="A164" t="s">
        <v>30</v>
      </c>
      <c r="B164">
        <v>2017</v>
      </c>
      <c r="C164" t="s">
        <v>39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s="1">
        <v>139.25443548387088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3">
      <c r="A165" t="s">
        <v>32</v>
      </c>
      <c r="B165">
        <v>2017</v>
      </c>
      <c r="C165" t="s">
        <v>39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3">
      <c r="A166" t="s">
        <v>33</v>
      </c>
      <c r="B166">
        <v>2017</v>
      </c>
      <c r="C166" t="s">
        <v>39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3">
      <c r="A167" t="s">
        <v>30</v>
      </c>
      <c r="B167">
        <v>2017</v>
      </c>
      <c r="C167" t="s">
        <v>40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s="1">
        <v>139.25443548387088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3">
      <c r="A168" t="s">
        <v>32</v>
      </c>
      <c r="B168">
        <v>2017</v>
      </c>
      <c r="C168" t="s">
        <v>40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3">
      <c r="A169" t="s">
        <v>33</v>
      </c>
      <c r="B169">
        <v>2017</v>
      </c>
      <c r="C169" t="s">
        <v>40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3">
      <c r="A170" t="s">
        <v>30</v>
      </c>
      <c r="B170">
        <v>2017</v>
      </c>
      <c r="C170" t="s">
        <v>41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s="1">
        <v>139.25443548387088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3">
      <c r="A171" t="s">
        <v>32</v>
      </c>
      <c r="B171">
        <v>2017</v>
      </c>
      <c r="C171" t="s">
        <v>41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3">
      <c r="A172" t="s">
        <v>33</v>
      </c>
      <c r="B172">
        <v>2017</v>
      </c>
      <c r="C172" t="s">
        <v>41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3">
      <c r="A173" t="s">
        <v>30</v>
      </c>
      <c r="B173">
        <v>2017</v>
      </c>
      <c r="C173" t="s">
        <v>42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s="1">
        <v>139.25443548387088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3">
      <c r="A174" t="s">
        <v>32</v>
      </c>
      <c r="B174">
        <v>2017</v>
      </c>
      <c r="C174" t="s">
        <v>42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3">
      <c r="A175" t="s">
        <v>33</v>
      </c>
      <c r="B175">
        <v>2017</v>
      </c>
      <c r="C175" t="s">
        <v>42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3">
      <c r="A176" t="s">
        <v>30</v>
      </c>
      <c r="B176">
        <v>2017</v>
      </c>
      <c r="C176" t="s">
        <v>44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s="1">
        <v>139.25443548387088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3">
      <c r="A177" t="s">
        <v>32</v>
      </c>
      <c r="B177">
        <v>2017</v>
      </c>
      <c r="C177" t="s">
        <v>44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3">
      <c r="A178" t="s">
        <v>33</v>
      </c>
      <c r="B178">
        <v>2017</v>
      </c>
      <c r="C178" t="s">
        <v>44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3">
      <c r="A179" t="s">
        <v>30</v>
      </c>
      <c r="B179">
        <v>2017</v>
      </c>
      <c r="C179" t="s">
        <v>45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s="1">
        <v>139.25443548387088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3">
      <c r="A180" t="s">
        <v>32</v>
      </c>
      <c r="B180">
        <v>2017</v>
      </c>
      <c r="C180" t="s">
        <v>45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3">
      <c r="A181" t="s">
        <v>33</v>
      </c>
      <c r="B181">
        <v>2017</v>
      </c>
      <c r="C181" t="s">
        <v>45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s="1">
        <v>139.25443548387088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3">
      <c r="A183" t="s">
        <v>32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3">
      <c r="A184" t="s">
        <v>33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3">
      <c r="A185" t="s">
        <v>30</v>
      </c>
      <c r="B185">
        <v>2018</v>
      </c>
      <c r="C185" t="s">
        <v>34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s="1">
        <v>139.25443548387088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3">
      <c r="A186" t="s">
        <v>32</v>
      </c>
      <c r="B186">
        <v>2018</v>
      </c>
      <c r="C186" t="s">
        <v>34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3">
      <c r="A187" t="s">
        <v>33</v>
      </c>
      <c r="B187">
        <v>2018</v>
      </c>
      <c r="C187" t="s">
        <v>34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3">
      <c r="A188" t="s">
        <v>30</v>
      </c>
      <c r="B188">
        <v>2018</v>
      </c>
      <c r="C188" t="s">
        <v>35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s="1">
        <v>139.25443548387088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3">
      <c r="A189" t="s">
        <v>32</v>
      </c>
      <c r="B189">
        <v>2018</v>
      </c>
      <c r="C189" t="s">
        <v>35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3">
      <c r="A190" t="s">
        <v>33</v>
      </c>
      <c r="B190">
        <v>2018</v>
      </c>
      <c r="C190" t="s">
        <v>35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3">
      <c r="A191" t="s">
        <v>30</v>
      </c>
      <c r="B191">
        <v>2018</v>
      </c>
      <c r="C191" t="s">
        <v>36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s="1">
        <v>139.25443548387088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3">
      <c r="A192" t="s">
        <v>32</v>
      </c>
      <c r="B192">
        <v>2018</v>
      </c>
      <c r="C192" t="s">
        <v>36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3">
      <c r="A193" t="s">
        <v>33</v>
      </c>
      <c r="B193">
        <v>2018</v>
      </c>
      <c r="C193" t="s">
        <v>36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3">
      <c r="A194" t="s">
        <v>30</v>
      </c>
      <c r="B194">
        <v>2018</v>
      </c>
      <c r="C194" t="s">
        <v>37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s="1">
        <v>139.25443548387088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3">
      <c r="A195" t="s">
        <v>32</v>
      </c>
      <c r="B195">
        <v>2018</v>
      </c>
      <c r="C195" t="s">
        <v>37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3">
      <c r="A196" t="s">
        <v>33</v>
      </c>
      <c r="B196">
        <v>2018</v>
      </c>
      <c r="C196" t="s">
        <v>37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3">
      <c r="A197" t="s">
        <v>30</v>
      </c>
      <c r="B197">
        <v>2018</v>
      </c>
      <c r="C197" t="s">
        <v>38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s="1">
        <v>139.25443548387088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3">
      <c r="A198" t="s">
        <v>32</v>
      </c>
      <c r="B198">
        <v>2018</v>
      </c>
      <c r="C198" t="s">
        <v>38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3">
      <c r="A199" t="s">
        <v>33</v>
      </c>
      <c r="B199">
        <v>2018</v>
      </c>
      <c r="C199" t="s">
        <v>38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3">
      <c r="A200" t="s">
        <v>30</v>
      </c>
      <c r="B200">
        <v>2018</v>
      </c>
      <c r="C200" t="s">
        <v>39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s="1">
        <v>139.25443548387088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3">
      <c r="A201" t="s">
        <v>32</v>
      </c>
      <c r="B201">
        <v>2018</v>
      </c>
      <c r="C201" t="s">
        <v>39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3">
      <c r="A202" t="s">
        <v>33</v>
      </c>
      <c r="B202">
        <v>2018</v>
      </c>
      <c r="C202" t="s">
        <v>39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3">
      <c r="A203" t="s">
        <v>30</v>
      </c>
      <c r="B203">
        <v>2018</v>
      </c>
      <c r="C203" t="s">
        <v>40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s="1">
        <v>139.25443548387088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3">
      <c r="A204" t="s">
        <v>32</v>
      </c>
      <c r="B204">
        <v>2018</v>
      </c>
      <c r="C204" t="s">
        <v>40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3">
      <c r="A205" t="s">
        <v>33</v>
      </c>
      <c r="B205">
        <v>2018</v>
      </c>
      <c r="C205" t="s">
        <v>40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3">
      <c r="A206" t="s">
        <v>30</v>
      </c>
      <c r="B206">
        <v>2018</v>
      </c>
      <c r="C206" t="s">
        <v>41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s="1">
        <v>139.25443548387088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3">
      <c r="A207" t="s">
        <v>32</v>
      </c>
      <c r="B207">
        <v>2018</v>
      </c>
      <c r="C207" t="s">
        <v>41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3">
      <c r="A208" t="s">
        <v>33</v>
      </c>
      <c r="B208">
        <v>2018</v>
      </c>
      <c r="C208" t="s">
        <v>41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3">
      <c r="A209" t="s">
        <v>30</v>
      </c>
      <c r="B209">
        <v>2018</v>
      </c>
      <c r="C209" t="s">
        <v>42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s="1">
        <v>139.25443548387088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3">
      <c r="A210" t="s">
        <v>32</v>
      </c>
      <c r="B210">
        <v>2018</v>
      </c>
      <c r="C210" t="s">
        <v>42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3">
      <c r="A211" t="s">
        <v>33</v>
      </c>
      <c r="B211">
        <v>2018</v>
      </c>
      <c r="C211" t="s">
        <v>42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3">
      <c r="A212" t="s">
        <v>30</v>
      </c>
      <c r="B212">
        <v>2018</v>
      </c>
      <c r="C212" t="s">
        <v>44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s="1">
        <v>139.25443548387088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3">
      <c r="A213" t="s">
        <v>32</v>
      </c>
      <c r="B213">
        <v>2018</v>
      </c>
      <c r="C213" t="s">
        <v>44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3">
      <c r="A214" t="s">
        <v>33</v>
      </c>
      <c r="B214">
        <v>2018</v>
      </c>
      <c r="C214" t="s">
        <v>44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3">
      <c r="A215" t="s">
        <v>30</v>
      </c>
      <c r="B215">
        <v>2018</v>
      </c>
      <c r="C215" t="s">
        <v>45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s="1">
        <v>139.25443548387088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3">
      <c r="A216" t="s">
        <v>32</v>
      </c>
      <c r="B216">
        <v>2018</v>
      </c>
      <c r="C216" t="s">
        <v>45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3">
      <c r="A217" t="s">
        <v>33</v>
      </c>
      <c r="B217">
        <v>2018</v>
      </c>
      <c r="C217" t="s">
        <v>45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s="1">
        <v>139.25443548387088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3">
      <c r="A219" t="s">
        <v>32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3">
      <c r="A220" t="s">
        <v>33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3">
      <c r="A221" t="s">
        <v>30</v>
      </c>
      <c r="B221">
        <v>2019</v>
      </c>
      <c r="C221" t="s">
        <v>34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s="1">
        <v>139.25443548387088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3">
      <c r="A222" t="s">
        <v>32</v>
      </c>
      <c r="B222">
        <v>2019</v>
      </c>
      <c r="C222" t="s">
        <v>34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3">
      <c r="A223" t="s">
        <v>33</v>
      </c>
      <c r="B223">
        <v>2019</v>
      </c>
      <c r="C223" t="s">
        <v>34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3">
      <c r="A224" t="s">
        <v>30</v>
      </c>
      <c r="B224">
        <v>2019</v>
      </c>
      <c r="C224" t="s">
        <v>35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s="1">
        <v>139.25443548387088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3">
      <c r="A225" t="s">
        <v>32</v>
      </c>
      <c r="B225">
        <v>2019</v>
      </c>
      <c r="C225" t="s">
        <v>35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3">
      <c r="A226" t="s">
        <v>33</v>
      </c>
      <c r="B226">
        <v>2019</v>
      </c>
      <c r="C226" t="s">
        <v>35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3">
      <c r="A227" t="s">
        <v>30</v>
      </c>
      <c r="B227">
        <v>2019</v>
      </c>
      <c r="C227" t="s">
        <v>37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s="1">
        <v>139.25443548387088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3">
      <c r="A228" t="s">
        <v>32</v>
      </c>
      <c r="B228">
        <v>2019</v>
      </c>
      <c r="C228" t="s">
        <v>37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3">
      <c r="A229" t="s">
        <v>33</v>
      </c>
      <c r="B229">
        <v>2019</v>
      </c>
      <c r="C229" t="s">
        <v>37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3">
      <c r="A230" t="s">
        <v>30</v>
      </c>
      <c r="B230">
        <v>2019</v>
      </c>
      <c r="C230" t="s">
        <v>38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s="1">
        <v>139.25443548387088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3">
      <c r="A231" t="s">
        <v>32</v>
      </c>
      <c r="B231">
        <v>2019</v>
      </c>
      <c r="C231" t="s">
        <v>38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3">
      <c r="A232" t="s">
        <v>33</v>
      </c>
      <c r="B232">
        <v>2019</v>
      </c>
      <c r="C232" t="s">
        <v>38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3">
      <c r="A233" t="s">
        <v>30</v>
      </c>
      <c r="B233">
        <v>2019</v>
      </c>
      <c r="C233" t="s">
        <v>39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s="1">
        <v>139.25443548387088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3">
      <c r="A234" t="s">
        <v>32</v>
      </c>
      <c r="B234">
        <v>2019</v>
      </c>
      <c r="C234" t="s">
        <v>39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3">
      <c r="A235" t="s">
        <v>33</v>
      </c>
      <c r="B235">
        <v>2019</v>
      </c>
      <c r="C235" t="s">
        <v>39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3">
      <c r="A236" t="s">
        <v>30</v>
      </c>
      <c r="B236">
        <v>2019</v>
      </c>
      <c r="C236" t="s">
        <v>40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s="1">
        <v>139.25443548387088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3">
      <c r="A237" t="s">
        <v>32</v>
      </c>
      <c r="B237">
        <v>2019</v>
      </c>
      <c r="C237" t="s">
        <v>40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3">
      <c r="A238" t="s">
        <v>33</v>
      </c>
      <c r="B238">
        <v>2019</v>
      </c>
      <c r="C238" t="s">
        <v>40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3">
      <c r="A239" t="s">
        <v>30</v>
      </c>
      <c r="B239">
        <v>2019</v>
      </c>
      <c r="C239" t="s">
        <v>41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s="1">
        <v>139.25443548387088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3">
      <c r="A240" t="s">
        <v>32</v>
      </c>
      <c r="B240">
        <v>2019</v>
      </c>
      <c r="C240" t="s">
        <v>41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3">
      <c r="A241" t="s">
        <v>33</v>
      </c>
      <c r="B241">
        <v>2019</v>
      </c>
      <c r="C241" t="s">
        <v>41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3">
      <c r="A242" t="s">
        <v>30</v>
      </c>
      <c r="B242">
        <v>2019</v>
      </c>
      <c r="C242" t="s">
        <v>42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s="1">
        <v>139.25443548387088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3">
      <c r="A243" t="s">
        <v>32</v>
      </c>
      <c r="B243">
        <v>2019</v>
      </c>
      <c r="C243" t="s">
        <v>42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3">
      <c r="A244" t="s">
        <v>33</v>
      </c>
      <c r="B244">
        <v>2019</v>
      </c>
      <c r="C244" t="s">
        <v>42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3">
      <c r="A245" t="s">
        <v>30</v>
      </c>
      <c r="B245">
        <v>2019</v>
      </c>
      <c r="C245" t="s">
        <v>44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s="1">
        <v>139.25443548387088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3">
      <c r="A246" t="s">
        <v>32</v>
      </c>
      <c r="B246">
        <v>2019</v>
      </c>
      <c r="C246" t="s">
        <v>44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3">
      <c r="A247" t="s">
        <v>33</v>
      </c>
      <c r="B247">
        <v>2019</v>
      </c>
      <c r="C247" t="s">
        <v>44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3">
      <c r="A248" t="s">
        <v>30</v>
      </c>
      <c r="B248">
        <v>2019</v>
      </c>
      <c r="C248" t="s">
        <v>45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s="1">
        <v>139.25443548387088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3">
      <c r="A249" t="s">
        <v>32</v>
      </c>
      <c r="B249">
        <v>2019</v>
      </c>
      <c r="C249" t="s">
        <v>45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3">
      <c r="A250" t="s">
        <v>33</v>
      </c>
      <c r="B250">
        <v>2019</v>
      </c>
      <c r="C250" t="s">
        <v>45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s="1">
        <v>139.25443548387088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3">
      <c r="A252" t="s">
        <v>32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3">
      <c r="A253" t="s">
        <v>33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3">
      <c r="A254" t="s">
        <v>30</v>
      </c>
      <c r="B254">
        <v>2020</v>
      </c>
      <c r="C254" t="s">
        <v>34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s="1">
        <v>139.25443548387088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3">
      <c r="A255" t="s">
        <v>32</v>
      </c>
      <c r="B255">
        <v>2020</v>
      </c>
      <c r="C255" t="s">
        <v>34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3">
      <c r="A256" t="s">
        <v>33</v>
      </c>
      <c r="B256">
        <v>2020</v>
      </c>
      <c r="C256" t="s">
        <v>34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3">
      <c r="A257" t="s">
        <v>30</v>
      </c>
      <c r="B257">
        <v>2020</v>
      </c>
      <c r="C257" t="s">
        <v>35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s="1">
        <v>139.25443548387088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3">
      <c r="A258" t="s">
        <v>32</v>
      </c>
      <c r="B258">
        <v>2020</v>
      </c>
      <c r="C258" t="s">
        <v>35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3">
      <c r="A259" t="s">
        <v>33</v>
      </c>
      <c r="B259">
        <v>2020</v>
      </c>
      <c r="C259" t="s">
        <v>35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3">
      <c r="A260" t="s">
        <v>30</v>
      </c>
      <c r="B260">
        <v>2020</v>
      </c>
      <c r="C260" t="s">
        <v>36</v>
      </c>
      <c r="D260">
        <v>147.19999999999999</v>
      </c>
      <c r="E260">
        <v>153.80000000000001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>
        <v>147.69999999999999</v>
      </c>
      <c r="P260">
        <v>150.1</v>
      </c>
      <c r="Q260" s="1">
        <v>151.47777777777776</v>
      </c>
      <c r="R260">
        <v>145.4</v>
      </c>
      <c r="S260">
        <v>141.66666666666666</v>
      </c>
      <c r="T260">
        <v>144.9</v>
      </c>
      <c r="U260" s="1">
        <v>139.25443548387088</v>
      </c>
      <c r="V260">
        <v>148.4</v>
      </c>
      <c r="W260">
        <v>138.46666666666664</v>
      </c>
      <c r="X260">
        <v>154.30000000000001</v>
      </c>
      <c r="Y260">
        <v>130.41111111111113</v>
      </c>
      <c r="Z260">
        <v>135.30000000000001</v>
      </c>
      <c r="AA260">
        <v>139.93333333333334</v>
      </c>
      <c r="AB260">
        <v>133.67777777777781</v>
      </c>
      <c r="AC260">
        <v>135.84444444444446</v>
      </c>
      <c r="AD260">
        <v>139.05555555555554</v>
      </c>
    </row>
    <row r="261" spans="1:30" hidden="1" x14ac:dyDescent="0.3">
      <c r="A261" t="s">
        <v>32</v>
      </c>
      <c r="B261">
        <v>2020</v>
      </c>
      <c r="C261" t="s">
        <v>36</v>
      </c>
      <c r="D261">
        <v>151.80000000000001</v>
      </c>
      <c r="E261">
        <v>157.7222222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v>148.84444439999999</v>
      </c>
      <c r="P261">
        <v>153.5</v>
      </c>
      <c r="Q261">
        <v>155.54444444444445</v>
      </c>
      <c r="R261">
        <v>138.6</v>
      </c>
      <c r="S261">
        <v>129.83333333333334</v>
      </c>
      <c r="T261">
        <v>137.25555555555559</v>
      </c>
      <c r="U261">
        <v>155.6</v>
      </c>
      <c r="V261">
        <v>137.1</v>
      </c>
      <c r="W261">
        <v>132.87777777777779</v>
      </c>
      <c r="X261">
        <v>144.80000000000001</v>
      </c>
      <c r="Y261">
        <v>125.47777777777777</v>
      </c>
      <c r="Z261">
        <v>131.17777777777778</v>
      </c>
      <c r="AA261">
        <v>137.34444444444446</v>
      </c>
      <c r="AB261">
        <v>133.43333333333334</v>
      </c>
      <c r="AC261">
        <v>131.56666666666666</v>
      </c>
      <c r="AD261">
        <v>137.10000000000002</v>
      </c>
    </row>
    <row r="262" spans="1:30" hidden="1" x14ac:dyDescent="0.3">
      <c r="A262" t="s">
        <v>33</v>
      </c>
      <c r="B262">
        <v>2020</v>
      </c>
      <c r="C262" t="s">
        <v>36</v>
      </c>
      <c r="D262">
        <v>148.69999999999999</v>
      </c>
      <c r="E262">
        <v>181.2772727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v>160.69</v>
      </c>
      <c r="P262">
        <v>151.4</v>
      </c>
      <c r="Q262">
        <v>177.60181818181817</v>
      </c>
      <c r="R262">
        <v>151.92363636363638</v>
      </c>
      <c r="S262">
        <v>143.13727272727272</v>
      </c>
      <c r="T262">
        <v>150.63272727272727</v>
      </c>
      <c r="U262">
        <v>155.6</v>
      </c>
      <c r="V262">
        <v>144.1</v>
      </c>
      <c r="W262">
        <v>146.72090909090909</v>
      </c>
      <c r="X262">
        <v>150.69999999999999</v>
      </c>
      <c r="Y262">
        <v>135.36636363636364</v>
      </c>
      <c r="Z262">
        <v>145.14181818181817</v>
      </c>
      <c r="AA262">
        <v>155.82</v>
      </c>
      <c r="AB262">
        <v>150.17636363636367</v>
      </c>
      <c r="AC262">
        <v>146.45454545454547</v>
      </c>
      <c r="AD262">
        <v>152.12090909090912</v>
      </c>
    </row>
    <row r="263" spans="1:30" hidden="1" x14ac:dyDescent="0.3">
      <c r="A263" t="s">
        <v>30</v>
      </c>
      <c r="B263">
        <v>2020</v>
      </c>
      <c r="C263" t="s">
        <v>37</v>
      </c>
      <c r="D263">
        <v>136.1</v>
      </c>
      <c r="E263">
        <v>156.5</v>
      </c>
      <c r="F263">
        <v>136.19999999999999</v>
      </c>
      <c r="G263">
        <v>140.9</v>
      </c>
      <c r="H263">
        <v>138.19999999999999</v>
      </c>
      <c r="I263">
        <v>144.69999999999999</v>
      </c>
      <c r="J263">
        <v>134.4</v>
      </c>
      <c r="K263">
        <v>140.69999999999999</v>
      </c>
      <c r="L263">
        <v>110.7</v>
      </c>
      <c r="M263">
        <v>145.69999999999999</v>
      </c>
      <c r="N263">
        <v>138.5</v>
      </c>
      <c r="O263">
        <v>149.5</v>
      </c>
      <c r="P263">
        <v>140.30000000000001</v>
      </c>
      <c r="Q263" s="1">
        <v>153.53</v>
      </c>
      <c r="R263" s="1">
        <v>147.06</v>
      </c>
      <c r="S263" s="1">
        <v>143.36000000000001</v>
      </c>
      <c r="T263" s="1">
        <v>146.53</v>
      </c>
      <c r="U263" s="1">
        <v>139.25443548387088</v>
      </c>
      <c r="V263" s="1">
        <f t="shared" ref="V263:AD263" si="0">AVERAGE(V252:V262)</f>
        <v>144.67272727272726</v>
      </c>
      <c r="W263" s="1">
        <f t="shared" si="0"/>
        <v>143.78775941230489</v>
      </c>
      <c r="X263" s="1">
        <f t="shared" si="0"/>
        <v>150.1</v>
      </c>
      <c r="Y263" s="1">
        <f t="shared" si="0"/>
        <v>130.00502295684112</v>
      </c>
      <c r="Z263" s="1">
        <f t="shared" si="0"/>
        <v>141.42905417814507</v>
      </c>
      <c r="AA263" s="1">
        <f t="shared" si="0"/>
        <v>152.85434343434343</v>
      </c>
      <c r="AB263" s="1">
        <f t="shared" si="0"/>
        <v>142.50795224977043</v>
      </c>
      <c r="AC263" s="1">
        <f t="shared" si="0"/>
        <v>141.56051423324149</v>
      </c>
      <c r="AD263" s="1">
        <f t="shared" si="0"/>
        <v>147.23422405876951</v>
      </c>
    </row>
    <row r="264" spans="1:30" hidden="1" x14ac:dyDescent="0.3">
      <c r="A264" t="s">
        <v>32</v>
      </c>
      <c r="B264">
        <v>2020</v>
      </c>
      <c r="C264" t="s">
        <v>37</v>
      </c>
      <c r="D264">
        <v>137.51</v>
      </c>
      <c r="E264">
        <v>160.4</v>
      </c>
      <c r="F264">
        <v>136.34</v>
      </c>
      <c r="G264">
        <v>140.28</v>
      </c>
      <c r="H264">
        <v>129.09</v>
      </c>
      <c r="I264">
        <v>146.31</v>
      </c>
      <c r="J264">
        <v>151.46</v>
      </c>
      <c r="K264">
        <v>141.88</v>
      </c>
      <c r="L264">
        <v>110.39</v>
      </c>
      <c r="M264">
        <v>147.13</v>
      </c>
      <c r="N264">
        <v>131.69</v>
      </c>
      <c r="O264">
        <v>149.9</v>
      </c>
      <c r="P264">
        <v>143.04</v>
      </c>
      <c r="Q264">
        <v>157.63000000000002</v>
      </c>
      <c r="R264">
        <v>139.68</v>
      </c>
      <c r="S264">
        <v>130.47</v>
      </c>
      <c r="T264">
        <v>138.29</v>
      </c>
      <c r="U264">
        <v>139.05000000000001</v>
      </c>
      <c r="V264">
        <v>133.48000000000002</v>
      </c>
      <c r="W264">
        <v>134.06</v>
      </c>
      <c r="X264">
        <v>136.07</v>
      </c>
      <c r="Y264">
        <v>125.57000000000001</v>
      </c>
      <c r="Z264">
        <v>132.17000000000002</v>
      </c>
      <c r="AA264">
        <v>138.74</v>
      </c>
      <c r="AB264">
        <v>133.68</v>
      </c>
      <c r="AC264">
        <v>132.29999999999998</v>
      </c>
      <c r="AD264">
        <v>138.41999999999999</v>
      </c>
    </row>
    <row r="265" spans="1:30" hidden="1" x14ac:dyDescent="0.3">
      <c r="A265" t="s">
        <v>33</v>
      </c>
      <c r="B265">
        <v>2020</v>
      </c>
      <c r="C265" t="s">
        <v>37</v>
      </c>
      <c r="D265">
        <v>136.6</v>
      </c>
      <c r="E265">
        <v>157.9</v>
      </c>
      <c r="F265">
        <v>136.30000000000001</v>
      </c>
      <c r="G265">
        <v>140.69999999999999</v>
      </c>
      <c r="H265">
        <v>134.9</v>
      </c>
      <c r="I265">
        <v>145.5</v>
      </c>
      <c r="J265">
        <v>140.19999999999999</v>
      </c>
      <c r="K265">
        <v>141.1</v>
      </c>
      <c r="L265">
        <v>110.6</v>
      </c>
      <c r="M265">
        <v>146.19999999999999</v>
      </c>
      <c r="N265">
        <v>135.69999999999999</v>
      </c>
      <c r="O265">
        <v>149.69999999999999</v>
      </c>
      <c r="P265">
        <v>141.30000000000001</v>
      </c>
      <c r="Q265" s="1">
        <v>154.61999999999998</v>
      </c>
      <c r="R265" s="1">
        <v>144.16</v>
      </c>
      <c r="S265" s="1">
        <v>138.01000000000002</v>
      </c>
      <c r="T265" s="1">
        <v>143.26000000000002</v>
      </c>
      <c r="U265" s="1">
        <v>139.05000000000001</v>
      </c>
      <c r="V265" s="1">
        <v>138.52000000000001</v>
      </c>
      <c r="W265" s="1">
        <v>137.43</v>
      </c>
      <c r="X265" s="1">
        <v>139.67000000000002</v>
      </c>
      <c r="Y265" s="1">
        <v>128.13</v>
      </c>
      <c r="Z265" s="1">
        <v>134.26</v>
      </c>
      <c r="AA265" s="1">
        <v>140.32</v>
      </c>
      <c r="AB265" s="1">
        <v>134.14000000000001</v>
      </c>
      <c r="AC265" s="1">
        <v>134.9</v>
      </c>
      <c r="AD265" s="1">
        <v>139.53</v>
      </c>
    </row>
    <row r="266" spans="1:30" hidden="1" x14ac:dyDescent="0.3">
      <c r="A266" t="s">
        <v>30</v>
      </c>
      <c r="B266">
        <v>2020</v>
      </c>
      <c r="C266" t="s">
        <v>38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s="1">
        <v>139.25443548387088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3">
      <c r="A267" t="s">
        <v>32</v>
      </c>
      <c r="B267">
        <v>2020</v>
      </c>
      <c r="C267" t="s">
        <v>38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3">
      <c r="A268" t="s">
        <v>33</v>
      </c>
      <c r="B268">
        <v>2020</v>
      </c>
      <c r="C268" t="s">
        <v>38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3">
      <c r="A269" t="s">
        <v>30</v>
      </c>
      <c r="B269">
        <v>2020</v>
      </c>
      <c r="C269" t="s">
        <v>39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s="1">
        <v>139.25443548387088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3">
      <c r="A270" t="s">
        <v>32</v>
      </c>
      <c r="B270">
        <v>2020</v>
      </c>
      <c r="C270" t="s">
        <v>39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3">
      <c r="A271" t="s">
        <v>33</v>
      </c>
      <c r="B271">
        <v>2020</v>
      </c>
      <c r="C271" t="s">
        <v>39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3">
      <c r="A272" t="s">
        <v>30</v>
      </c>
      <c r="B272">
        <v>2020</v>
      </c>
      <c r="C272" t="s">
        <v>40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s="1">
        <v>139.25443548387088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3">
      <c r="A273" t="s">
        <v>32</v>
      </c>
      <c r="B273">
        <v>2020</v>
      </c>
      <c r="C273" t="s">
        <v>40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hidden="1" x14ac:dyDescent="0.3">
      <c r="A274" t="s">
        <v>33</v>
      </c>
      <c r="B274">
        <v>2020</v>
      </c>
      <c r="C274" t="s">
        <v>40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3">
      <c r="A275" t="s">
        <v>30</v>
      </c>
      <c r="B275">
        <v>2020</v>
      </c>
      <c r="C275" t="s">
        <v>41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s="1">
        <v>139.25443548387088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3">
      <c r="A276" t="s">
        <v>32</v>
      </c>
      <c r="B276">
        <v>2020</v>
      </c>
      <c r="C276" t="s">
        <v>41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hidden="1" x14ac:dyDescent="0.3">
      <c r="A277" t="s">
        <v>33</v>
      </c>
      <c r="B277">
        <v>2020</v>
      </c>
      <c r="C277" t="s">
        <v>41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3">
      <c r="A278" t="s">
        <v>30</v>
      </c>
      <c r="B278">
        <v>2020</v>
      </c>
      <c r="C278" t="s">
        <v>42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s="1">
        <v>139.25443548387088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3">
      <c r="A279" t="s">
        <v>32</v>
      </c>
      <c r="B279">
        <v>2020</v>
      </c>
      <c r="C279" t="s">
        <v>42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hidden="1" x14ac:dyDescent="0.3">
      <c r="A280" t="s">
        <v>33</v>
      </c>
      <c r="B280">
        <v>2020</v>
      </c>
      <c r="C280" t="s">
        <v>42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3">
      <c r="A281" t="s">
        <v>30</v>
      </c>
      <c r="B281">
        <v>2020</v>
      </c>
      <c r="C281" t="s">
        <v>44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s="1">
        <v>139.25443548387088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3">
      <c r="A282" t="s">
        <v>32</v>
      </c>
      <c r="B282">
        <v>2020</v>
      </c>
      <c r="C282" t="s">
        <v>44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hidden="1" x14ac:dyDescent="0.3">
      <c r="A283" t="s">
        <v>33</v>
      </c>
      <c r="B283">
        <v>2020</v>
      </c>
      <c r="C283" t="s">
        <v>44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3">
      <c r="A284" t="s">
        <v>30</v>
      </c>
      <c r="B284">
        <v>2020</v>
      </c>
      <c r="C284" t="s">
        <v>45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s="1">
        <v>139.25443548387088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3">
      <c r="A285" t="s">
        <v>32</v>
      </c>
      <c r="B285">
        <v>2020</v>
      </c>
      <c r="C285" t="s">
        <v>45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hidden="1" x14ac:dyDescent="0.3">
      <c r="A286" t="s">
        <v>33</v>
      </c>
      <c r="B286">
        <v>2020</v>
      </c>
      <c r="C286" t="s">
        <v>45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s="1">
        <v>139.25443548387088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32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33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34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s="1">
        <v>139.25443548387088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32</v>
      </c>
      <c r="B291">
        <v>2021</v>
      </c>
      <c r="C291" t="s">
        <v>34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33</v>
      </c>
      <c r="B292">
        <v>2021</v>
      </c>
      <c r="C292" t="s">
        <v>34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35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s="1">
        <v>139.25443548387088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32</v>
      </c>
      <c r="B294">
        <v>2021</v>
      </c>
      <c r="C294" t="s">
        <v>35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33</v>
      </c>
      <c r="B295">
        <v>2021</v>
      </c>
      <c r="C295" t="s">
        <v>35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36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s="1">
        <v>139.25443548387088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32</v>
      </c>
      <c r="B297">
        <v>2021</v>
      </c>
      <c r="C297" t="s">
        <v>36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33</v>
      </c>
      <c r="B298">
        <v>2021</v>
      </c>
      <c r="C298" t="s">
        <v>36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37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s="1">
        <v>139.25443548387088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32</v>
      </c>
      <c r="B300">
        <v>2021</v>
      </c>
      <c r="C300" t="s">
        <v>37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33</v>
      </c>
      <c r="B301">
        <v>2021</v>
      </c>
      <c r="C301" t="s">
        <v>37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38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s="1">
        <v>139.25443548387088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32</v>
      </c>
      <c r="B303">
        <v>2021</v>
      </c>
      <c r="C303" t="s">
        <v>38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33</v>
      </c>
      <c r="B304">
        <v>2021</v>
      </c>
      <c r="C304" t="s">
        <v>38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39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s="1">
        <v>139.25443548387088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32</v>
      </c>
      <c r="B306">
        <v>2021</v>
      </c>
      <c r="C306" t="s">
        <v>39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33</v>
      </c>
      <c r="B307">
        <v>2021</v>
      </c>
      <c r="C307" t="s">
        <v>39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40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s="1">
        <v>139.25443548387088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32</v>
      </c>
      <c r="B309">
        <v>2021</v>
      </c>
      <c r="C309" t="s">
        <v>40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33</v>
      </c>
      <c r="B310">
        <v>2021</v>
      </c>
      <c r="C310" t="s">
        <v>40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41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s="1">
        <v>139.25443548387088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32</v>
      </c>
      <c r="B312">
        <v>2021</v>
      </c>
      <c r="C312" t="s">
        <v>41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33</v>
      </c>
      <c r="B313">
        <v>2021</v>
      </c>
      <c r="C313" t="s">
        <v>41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42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s="1">
        <v>139.25443548387088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32</v>
      </c>
      <c r="B315">
        <v>2021</v>
      </c>
      <c r="C315" t="s">
        <v>42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33</v>
      </c>
      <c r="B316">
        <v>2021</v>
      </c>
      <c r="C316" t="s">
        <v>42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44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s="1">
        <v>139.25443548387088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32</v>
      </c>
      <c r="B318">
        <v>2021</v>
      </c>
      <c r="C318" t="s">
        <v>44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33</v>
      </c>
      <c r="B319">
        <v>2021</v>
      </c>
      <c r="C319" t="s">
        <v>44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s="1">
        <v>139.25443548387088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32</v>
      </c>
      <c r="B321">
        <v>2021</v>
      </c>
      <c r="C321" t="s">
        <v>45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33</v>
      </c>
      <c r="B322">
        <v>2021</v>
      </c>
      <c r="C322" t="s">
        <v>45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s="1">
        <v>139.25443548387088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32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33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34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s="1">
        <v>139.25443548387088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32</v>
      </c>
      <c r="B327">
        <v>2022</v>
      </c>
      <c r="C327" t="s">
        <v>34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33</v>
      </c>
      <c r="B328">
        <v>2022</v>
      </c>
      <c r="C328" t="s">
        <v>34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35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s="1">
        <v>139.25443548387088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32</v>
      </c>
      <c r="B330">
        <v>2022</v>
      </c>
      <c r="C330" t="s">
        <v>35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33</v>
      </c>
      <c r="B331">
        <v>2022</v>
      </c>
      <c r="C331" t="s">
        <v>35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36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s="1">
        <v>139.25443548387088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32</v>
      </c>
      <c r="B333">
        <v>2022</v>
      </c>
      <c r="C333" t="s">
        <v>36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33</v>
      </c>
      <c r="B334">
        <v>2022</v>
      </c>
      <c r="C334" t="s">
        <v>36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37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s="1">
        <v>139.25443548387088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32</v>
      </c>
      <c r="B336">
        <v>2022</v>
      </c>
      <c r="C336" t="s">
        <v>37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33</v>
      </c>
      <c r="B337">
        <v>2022</v>
      </c>
      <c r="C337" t="s">
        <v>37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38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s="1">
        <v>139.25443548387088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32</v>
      </c>
      <c r="B339">
        <v>2022</v>
      </c>
      <c r="C339" t="s">
        <v>38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33</v>
      </c>
      <c r="B340">
        <v>2022</v>
      </c>
      <c r="C340" t="s">
        <v>38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39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s="1">
        <v>139.25443548387088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32</v>
      </c>
      <c r="B342">
        <v>2022</v>
      </c>
      <c r="C342" t="s">
        <v>39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33</v>
      </c>
      <c r="B343">
        <v>2022</v>
      </c>
      <c r="C343" t="s">
        <v>39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40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s="1">
        <v>139.25443548387088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32</v>
      </c>
      <c r="B345">
        <v>2022</v>
      </c>
      <c r="C345" t="s">
        <v>40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33</v>
      </c>
      <c r="B346">
        <v>2022</v>
      </c>
      <c r="C346" t="s">
        <v>40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41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s="1">
        <v>139.25443548387088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32</v>
      </c>
      <c r="B348">
        <v>2022</v>
      </c>
      <c r="C348" t="s">
        <v>41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33</v>
      </c>
      <c r="B349">
        <v>2022</v>
      </c>
      <c r="C349" t="s">
        <v>41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42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s="1">
        <v>139.25443548387088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32</v>
      </c>
      <c r="B351">
        <v>2022</v>
      </c>
      <c r="C351" t="s">
        <v>42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33</v>
      </c>
      <c r="B352">
        <v>2022</v>
      </c>
      <c r="C352" t="s">
        <v>42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44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s="1">
        <v>139.25443548387088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32</v>
      </c>
      <c r="B354">
        <v>2022</v>
      </c>
      <c r="C354" t="s">
        <v>44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33</v>
      </c>
      <c r="B355">
        <v>2022</v>
      </c>
      <c r="C355" t="s">
        <v>44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s="1">
        <v>139.25443548387088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32</v>
      </c>
      <c r="B357">
        <v>2022</v>
      </c>
      <c r="C357" t="s">
        <v>45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33</v>
      </c>
      <c r="B358">
        <v>2022</v>
      </c>
      <c r="C358" t="s">
        <v>45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s="1">
        <v>139.25443548387088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32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33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34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s="1">
        <v>139.25443548387088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32</v>
      </c>
      <c r="B363">
        <v>2023</v>
      </c>
      <c r="C363" t="s">
        <v>34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33</v>
      </c>
      <c r="B364">
        <v>2023</v>
      </c>
      <c r="C364" t="s">
        <v>34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35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s="1">
        <v>139.25443548387088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32</v>
      </c>
      <c r="B366">
        <v>2023</v>
      </c>
      <c r="C366" t="s">
        <v>35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33</v>
      </c>
      <c r="B367">
        <v>2023</v>
      </c>
      <c r="C367" t="s">
        <v>35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36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s="1">
        <v>139.25443548387088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32</v>
      </c>
      <c r="B369">
        <v>2023</v>
      </c>
      <c r="C369" t="s">
        <v>36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33</v>
      </c>
      <c r="B370">
        <v>2023</v>
      </c>
      <c r="C370" t="s">
        <v>36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37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s="1">
        <v>139.25443548387088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32</v>
      </c>
      <c r="B372">
        <v>2023</v>
      </c>
      <c r="C372" t="s">
        <v>37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33</v>
      </c>
      <c r="B373">
        <v>2023</v>
      </c>
      <c r="C373" t="s">
        <v>37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  <row r="375" spans="1:30" x14ac:dyDescent="0.3">
      <c r="B375" t="s">
        <v>47</v>
      </c>
      <c r="D375">
        <f>QUARTILE(All_India_Index_Upto_April23__1[Cereals and products],1)</f>
        <v>124.2</v>
      </c>
      <c r="E375">
        <f>QUARTILE(All_India_Index_Upto_April23__1[Meat and fish],1)</f>
        <v>130.4</v>
      </c>
      <c r="F375">
        <f>QUARTILE(All_India_Index_Upto_April23__1[Meat and fish],1)</f>
        <v>130.4</v>
      </c>
      <c r="G375">
        <f>QUARTILE(All_India_Index_Upto_April23__1[Egg],1)</f>
        <v>122.1</v>
      </c>
      <c r="H375">
        <f>QUARTILE(All_India_Index_Upto_April23__1[Egg],1)</f>
        <v>122.1</v>
      </c>
      <c r="I375">
        <f>QUARTILE(All_India_Index_Upto_April23__1[Milk and products],1)</f>
        <v>128.44999999999999</v>
      </c>
      <c r="J375">
        <f>QUARTILE(All_India_Index_Upto_April23__1[Milk and products],1)</f>
        <v>128.44999999999999</v>
      </c>
      <c r="K375">
        <f>QUARTILE(All_India_Index_Upto_April23__1[Oils and fats],1)</f>
        <v>110.5</v>
      </c>
      <c r="L375">
        <f>QUARTILE(All_India_Index_Upto_April23__1[Oils and fats],1)</f>
        <v>110.5</v>
      </c>
      <c r="M375">
        <f>QUARTILE(All_India_Index_Upto_April23__1[Fruits],1)</f>
        <v>130.4</v>
      </c>
      <c r="N375">
        <f>QUARTILE(All_India_Index_Upto_April23__1[Fruits],1)</f>
        <v>130.4</v>
      </c>
      <c r="O375">
        <f>QUARTILE(All_India_Index_Upto_April23__1[Vegetables],1)</f>
        <v>135.07499999999999</v>
      </c>
      <c r="P375">
        <f>QUARTILE(All_India_Index_Upto_April23__1[Vegetables],1)</f>
        <v>135.07499999999999</v>
      </c>
      <c r="Q375">
        <f>QUARTILE(All_India_Index_Upto_April23__1[Pulses and products],1)</f>
        <v>120.05</v>
      </c>
      <c r="R375">
        <f>QUARTILE(All_India_Index_Upto_April23__1[Pulses and products],1)</f>
        <v>120.05</v>
      </c>
      <c r="S375">
        <f>QUARTILE(All_India_Index_Upto_April23__1[Sugar and Confectionery],1)</f>
        <v>103.57499999999999</v>
      </c>
      <c r="T375">
        <f>QUARTILE(All_India_Index_Upto_April23__1[Sugar and Confectionery],1)</f>
        <v>103.57499999999999</v>
      </c>
      <c r="U375">
        <f>QUARTILE(All_India_Index_Upto_April23__1[Spices],1)</f>
        <v>127.7</v>
      </c>
      <c r="V375">
        <f>QUARTILE(All_India_Index_Upto_April23__1[Spices],1)</f>
        <v>127.7</v>
      </c>
      <c r="W375">
        <f>QUARTILE(All_India_Index_Upto_April23__1[Non-alcoholic beverages],1)</f>
        <v>119.875</v>
      </c>
      <c r="X375">
        <f>QUARTILE(All_India_Index_Upto_April23__1[Non-alcoholic beverages],1)</f>
        <v>119.875</v>
      </c>
      <c r="Y375">
        <f>QUARTILE(All_India_Index_Upto_April23__1[Prepared meals, snacks, sweets etc.],1)</f>
        <v>131.69999999999999</v>
      </c>
      <c r="Z375">
        <f>QUARTILE(All_India_Index_Upto_April23__1[Prepared meals, snacks, sweets etc.],1)</f>
        <v>131.69999999999999</v>
      </c>
      <c r="AA375">
        <f>QUARTILE(All_India_Index_Upto_April23__1[Food and beverages],1)</f>
        <v>129.05000000000001</v>
      </c>
      <c r="AB375">
        <f>QUARTILE(All_India_Index_Upto_April23__1[Food and beverages],1)</f>
        <v>129.05000000000001</v>
      </c>
      <c r="AC375">
        <f>QUARTILE(All_India_Index_Upto_April23__1[Pan, tobacco and intoxicants],1)</f>
        <v>131.27500000000001</v>
      </c>
      <c r="AD375">
        <f>QUARTILE(All_India_Index_Upto_April23__1[Pan, tobacco and intoxicants],1)</f>
        <v>131.27500000000001</v>
      </c>
    </row>
    <row r="376" spans="1:30" x14ac:dyDescent="0.3">
      <c r="B376" t="s">
        <v>48</v>
      </c>
      <c r="D376">
        <f>QUARTILE(All_India_Index_Upto_April23__1[Cereals and products],3)</f>
        <v>146.32500000000002</v>
      </c>
      <c r="E376">
        <f>QUARTILE(All_India_Index_Upto_April23__1[Meat and fish],3)</f>
        <v>190.92500000000001</v>
      </c>
      <c r="F376">
        <f>QUARTILE(All_India_Index_Upto_April23__1[Egg],3)</f>
        <v>161.65</v>
      </c>
      <c r="G376">
        <f>QUARTILE(All_India_Index_Upto_April23__1[Milk and products],3)</f>
        <v>153.92500000000001</v>
      </c>
      <c r="H376">
        <f>QUARTILE(All_India_Index_Upto_April23__1[Oils and fats],3)</f>
        <v>140.47499999999999</v>
      </c>
      <c r="I376">
        <f>QUARTILE(All_India_Index_Upto_April23__1[Fruits],3)</f>
        <v>152.6</v>
      </c>
      <c r="J376">
        <f>QUARTILE(All_India_Index_Upto_April23__1[Vegetables],3)</f>
        <v>171.2</v>
      </c>
      <c r="K376">
        <f>QUARTILE(All_India_Index_Upto_April23__1[Pulses and products],3)</f>
        <v>164.3</v>
      </c>
      <c r="L376">
        <f>QUARTILE(All_India_Index_Upto_April23__1[Sugar and Confectionery],3)</f>
        <v>118.8</v>
      </c>
      <c r="M376">
        <f>QUARTILE(All_India_Index_Upto_April23__1[Spices],3)</f>
        <v>161.32500000000002</v>
      </c>
      <c r="N376">
        <f>QUARTILE(All_India_Index_Upto_April23__1[Non-alcoholic beverages],3)</f>
        <v>144.35</v>
      </c>
      <c r="O376">
        <f>QUARTILE(All_India_Index_Upto_April23__1[Prepared meals, snacks, sweets etc.],3)</f>
        <v>163.65</v>
      </c>
      <c r="P376">
        <f>QUARTILE(All_India_Index_Upto_April23__1[Food and beverages],3)</f>
        <v>158</v>
      </c>
      <c r="Q376">
        <f>QUARTILE(All_India_Index_Upto_April23__1[Pan, tobacco and intoxicants],3)</f>
        <v>185.57499999999999</v>
      </c>
      <c r="R376">
        <f>QUARTILE(All_India_Index_Upto_April23__1[Clothing],3)</f>
        <v>154.4</v>
      </c>
      <c r="S376">
        <f>QUARTILE(All_India_Index_Upto_April23__1[Footwear],3)</f>
        <v>146.19999999999999</v>
      </c>
      <c r="T376">
        <f>QUARTILE(All_India_Index_Upto_April23__1[Clothing and footwear],3)</f>
        <v>152.65</v>
      </c>
      <c r="U376">
        <f>QUARTILE(All_India_Index_Upto_April23__1[Housing],3)</f>
        <v>150.1</v>
      </c>
      <c r="V376">
        <f>QUARTILE(All_India_Index_Upto_April23__1[Fuel and light],3)</f>
        <v>148.92500000000001</v>
      </c>
      <c r="W376">
        <f>QUARTILE(All_India_Index_Upto_April23__1[Household goods and services],3)</f>
        <v>150.375</v>
      </c>
      <c r="X376">
        <f>QUARTILE(All_India_Index_Upto_April23__1[Health],3)</f>
        <v>156.97499999999999</v>
      </c>
      <c r="Y376">
        <f>QUARTILE(All_India_Index_Upto_April23__1[Transport and communication],3)</f>
        <v>140.625</v>
      </c>
      <c r="Z376">
        <f>QUARTILE(All_India_Index_Upto_April23__1[Recreation and amusement],3)</f>
        <v>149.52500000000001</v>
      </c>
      <c r="AA376">
        <f>QUARTILE(All_India_Index_Upto_April23__1[Education],3)</f>
        <v>159.82499999999999</v>
      </c>
      <c r="AB376">
        <f>QUARTILE(All_India_Index_Upto_April23__1[Personal care and effects],3)</f>
        <v>155.5</v>
      </c>
      <c r="AC376">
        <f>QUARTILE(All_India_Index_Upto_April23__1[Miscellaneous],3)</f>
        <v>150.42500000000001</v>
      </c>
      <c r="AD376">
        <f>QUARTILE(All_India_Index_Upto_April23__1[General index],3)</f>
        <v>156.42500000000001</v>
      </c>
    </row>
    <row r="378" spans="1:30" x14ac:dyDescent="0.3">
      <c r="B378" t="s">
        <v>50</v>
      </c>
      <c r="D378">
        <f>D376-D375</f>
        <v>22.125000000000014</v>
      </c>
      <c r="E378">
        <f t="shared" ref="E378:AD378" si="1">E376-E375</f>
        <v>60.525000000000006</v>
      </c>
      <c r="F378">
        <f t="shared" si="1"/>
        <v>31.25</v>
      </c>
      <c r="G378">
        <f t="shared" si="1"/>
        <v>31.825000000000017</v>
      </c>
      <c r="H378">
        <f t="shared" si="1"/>
        <v>18.375</v>
      </c>
      <c r="I378">
        <f t="shared" si="1"/>
        <v>24.150000000000006</v>
      </c>
      <c r="J378">
        <f t="shared" si="1"/>
        <v>42.75</v>
      </c>
      <c r="K378">
        <f t="shared" si="1"/>
        <v>53.800000000000011</v>
      </c>
      <c r="L378">
        <f t="shared" si="1"/>
        <v>8.2999999999999972</v>
      </c>
      <c r="M378">
        <f t="shared" si="1"/>
        <v>30.925000000000011</v>
      </c>
      <c r="N378">
        <f t="shared" si="1"/>
        <v>13.949999999999989</v>
      </c>
      <c r="O378">
        <f t="shared" si="1"/>
        <v>28.575000000000017</v>
      </c>
      <c r="P378">
        <f t="shared" si="1"/>
        <v>22.925000000000011</v>
      </c>
      <c r="Q378">
        <f t="shared" si="1"/>
        <v>65.524999999999991</v>
      </c>
      <c r="R378">
        <f t="shared" si="1"/>
        <v>34.350000000000009</v>
      </c>
      <c r="S378">
        <f t="shared" si="1"/>
        <v>42.625</v>
      </c>
      <c r="T378">
        <f t="shared" si="1"/>
        <v>49.075000000000017</v>
      </c>
      <c r="U378">
        <f t="shared" si="1"/>
        <v>22.399999999999991</v>
      </c>
      <c r="V378">
        <f t="shared" si="1"/>
        <v>21.225000000000009</v>
      </c>
      <c r="W378">
        <f t="shared" si="1"/>
        <v>30.5</v>
      </c>
      <c r="X378">
        <f t="shared" si="1"/>
        <v>37.099999999999994</v>
      </c>
      <c r="Y378">
        <f t="shared" si="1"/>
        <v>8.9250000000000114</v>
      </c>
      <c r="Z378">
        <f t="shared" si="1"/>
        <v>17.825000000000017</v>
      </c>
      <c r="AA378">
        <f t="shared" si="1"/>
        <v>30.774999999999977</v>
      </c>
      <c r="AB378">
        <f t="shared" si="1"/>
        <v>26.449999999999989</v>
      </c>
      <c r="AC378">
        <f t="shared" si="1"/>
        <v>19.150000000000006</v>
      </c>
      <c r="AD378">
        <f t="shared" si="1"/>
        <v>25.150000000000006</v>
      </c>
    </row>
    <row r="379" spans="1:30" x14ac:dyDescent="0.3">
      <c r="B379" t="s">
        <v>49</v>
      </c>
      <c r="D379">
        <f>D375-1.5*D378</f>
        <v>91.012499999999989</v>
      </c>
      <c r="E379">
        <f t="shared" ref="E379:AD379" si="2">E375-1.5*E378</f>
        <v>39.612499999999997</v>
      </c>
      <c r="F379">
        <f t="shared" si="2"/>
        <v>83.525000000000006</v>
      </c>
      <c r="G379">
        <f t="shared" si="2"/>
        <v>74.362499999999969</v>
      </c>
      <c r="H379">
        <f t="shared" si="2"/>
        <v>94.537499999999994</v>
      </c>
      <c r="I379">
        <f t="shared" si="2"/>
        <v>92.22499999999998</v>
      </c>
      <c r="J379">
        <f t="shared" si="2"/>
        <v>64.324999999999989</v>
      </c>
      <c r="K379">
        <f t="shared" si="2"/>
        <v>29.799999999999983</v>
      </c>
      <c r="L379">
        <f t="shared" si="2"/>
        <v>98.050000000000011</v>
      </c>
      <c r="M379">
        <f t="shared" si="2"/>
        <v>84.012499999999989</v>
      </c>
      <c r="N379">
        <f t="shared" si="2"/>
        <v>109.47500000000002</v>
      </c>
      <c r="O379">
        <f t="shared" si="2"/>
        <v>92.212499999999963</v>
      </c>
      <c r="P379">
        <f t="shared" si="2"/>
        <v>100.68749999999997</v>
      </c>
      <c r="Q379">
        <f t="shared" si="2"/>
        <v>21.762500000000003</v>
      </c>
      <c r="R379">
        <f t="shared" si="2"/>
        <v>68.524999999999977</v>
      </c>
      <c r="S379">
        <f t="shared" si="2"/>
        <v>39.637499999999989</v>
      </c>
      <c r="T379">
        <f t="shared" si="2"/>
        <v>29.962499999999963</v>
      </c>
      <c r="U379">
        <f t="shared" si="2"/>
        <v>94.100000000000023</v>
      </c>
      <c r="V379">
        <f t="shared" si="2"/>
        <v>95.862499999999983</v>
      </c>
      <c r="W379">
        <f t="shared" si="2"/>
        <v>74.125</v>
      </c>
      <c r="X379">
        <f t="shared" si="2"/>
        <v>64.225000000000009</v>
      </c>
      <c r="Y379">
        <f t="shared" si="2"/>
        <v>118.31249999999997</v>
      </c>
      <c r="Z379">
        <f t="shared" si="2"/>
        <v>104.96249999999996</v>
      </c>
      <c r="AA379">
        <f t="shared" si="2"/>
        <v>82.887500000000045</v>
      </c>
      <c r="AB379">
        <f t="shared" si="2"/>
        <v>89.375000000000028</v>
      </c>
      <c r="AC379">
        <f t="shared" si="2"/>
        <v>102.55</v>
      </c>
      <c r="AD379">
        <f t="shared" si="2"/>
        <v>93.55</v>
      </c>
    </row>
    <row r="380" spans="1:30" x14ac:dyDescent="0.3">
      <c r="B380" t="s">
        <v>51</v>
      </c>
      <c r="D380">
        <f>D376+1.5*D378</f>
        <v>179.51250000000005</v>
      </c>
      <c r="E380">
        <f t="shared" ref="E380:AD380" si="3">E376+1.5*E378</f>
        <v>281.71250000000003</v>
      </c>
      <c r="F380">
        <f t="shared" si="3"/>
        <v>208.52500000000001</v>
      </c>
      <c r="G380">
        <f t="shared" si="3"/>
        <v>201.66250000000002</v>
      </c>
      <c r="H380">
        <f t="shared" si="3"/>
        <v>168.03749999999999</v>
      </c>
      <c r="I380">
        <f t="shared" si="3"/>
        <v>188.82499999999999</v>
      </c>
      <c r="J380">
        <f t="shared" si="3"/>
        <v>235.32499999999999</v>
      </c>
      <c r="K380">
        <f t="shared" si="3"/>
        <v>245.00000000000003</v>
      </c>
      <c r="L380">
        <f t="shared" si="3"/>
        <v>131.25</v>
      </c>
      <c r="M380">
        <f t="shared" si="3"/>
        <v>207.71250000000003</v>
      </c>
      <c r="N380">
        <f t="shared" si="3"/>
        <v>165.27499999999998</v>
      </c>
      <c r="O380">
        <f t="shared" si="3"/>
        <v>206.51250000000005</v>
      </c>
      <c r="P380">
        <f t="shared" si="3"/>
        <v>192.38750000000002</v>
      </c>
      <c r="Q380">
        <f t="shared" si="3"/>
        <v>283.86249999999995</v>
      </c>
      <c r="R380">
        <f t="shared" si="3"/>
        <v>205.92500000000001</v>
      </c>
      <c r="S380">
        <f t="shared" si="3"/>
        <v>210.13749999999999</v>
      </c>
      <c r="T380">
        <f t="shared" si="3"/>
        <v>226.26250000000005</v>
      </c>
      <c r="U380">
        <f t="shared" si="3"/>
        <v>183.7</v>
      </c>
      <c r="V380">
        <f t="shared" si="3"/>
        <v>180.76250000000002</v>
      </c>
      <c r="W380">
        <f t="shared" si="3"/>
        <v>196.125</v>
      </c>
      <c r="X380">
        <f t="shared" si="3"/>
        <v>212.625</v>
      </c>
      <c r="Y380">
        <f t="shared" si="3"/>
        <v>154.01250000000002</v>
      </c>
      <c r="Z380">
        <f t="shared" si="3"/>
        <v>176.26250000000005</v>
      </c>
      <c r="AA380">
        <f t="shared" si="3"/>
        <v>205.98749999999995</v>
      </c>
      <c r="AB380">
        <f t="shared" si="3"/>
        <v>195.17499999999998</v>
      </c>
      <c r="AC380">
        <f t="shared" si="3"/>
        <v>179.15000000000003</v>
      </c>
      <c r="AD380">
        <f t="shared" si="3"/>
        <v>194.15000000000003</v>
      </c>
    </row>
    <row r="382" spans="1:30" x14ac:dyDescent="0.3">
      <c r="B382" t="s">
        <v>52</v>
      </c>
      <c r="D382">
        <f>AVERAGE(All_India_Index_Upto_April23__1[Cereals and products])</f>
        <v>136.68631720430102</v>
      </c>
      <c r="E382">
        <f>AVERAGE(All_India_Index_Upto_April23__1[Meat and fish])</f>
        <v>156.34542874973116</v>
      </c>
      <c r="F382">
        <f>AVERAGE(All_India_Index_Upto_April23__1[Egg])</f>
        <v>140.76112903225805</v>
      </c>
      <c r="G382">
        <f>AVERAGE(All_India_Index_Upto_April23__1[Milk and products])</f>
        <v>140.32763440860225</v>
      </c>
      <c r="H382">
        <f>AVERAGE(All_India_Index_Upto_April23__1[Oils and fats])</f>
        <v>132.14190860215049</v>
      </c>
      <c r="I382">
        <f>AVERAGE(All_India_Index_Upto_April23__1[Fruits])</f>
        <v>140.87852150537623</v>
      </c>
      <c r="J382">
        <f>AVERAGE(All_India_Index_Upto_April23__1[Vegetables])</f>
        <v>155.6412903225806</v>
      </c>
      <c r="K382">
        <f>AVERAGE(All_India_Index_Upto_April23__1[Pulses and products])</f>
        <v>141.42924731182796</v>
      </c>
      <c r="L382">
        <f>AVERAGE(All_India_Index_Upto_April23__1[Sugar and Confectionery])</f>
        <v>110.92201612903217</v>
      </c>
      <c r="M382">
        <f>AVERAGE(All_India_Index_Upto_April23__1[Spices])</f>
        <v>144.53690860215059</v>
      </c>
      <c r="N382">
        <f>AVERAGE(All_India_Index_Upto_April23__1[Non-alcoholic beverages])</f>
        <v>134.10266129032252</v>
      </c>
      <c r="O382">
        <f>AVERAGE(All_India_Index_Upto_April23__1[Prepared meals, snacks, sweets etc.])</f>
        <v>149.11890979677429</v>
      </c>
      <c r="P382">
        <f>AVERAGE(All_India_Index_Upto_April23__1[Food and beverages])</f>
        <v>142.50225806451618</v>
      </c>
      <c r="Q382">
        <f>AVERAGE(All_India_Index_Upto_April23__1[Pan, tobacco and intoxicants])</f>
        <v>155.43441946345175</v>
      </c>
      <c r="R382">
        <f>AVERAGE(All_India_Index_Upto_April23__1[Clothing])</f>
        <v>142.69280547409568</v>
      </c>
      <c r="S382">
        <f>AVERAGE(All_India_Index_Upto_April23__1[Footwear])</f>
        <v>136.00585288367549</v>
      </c>
      <c r="T382">
        <f>AVERAGE(All_India_Index_Upto_April23__1[Clothing and footwear])</f>
        <v>141.70340936244168</v>
      </c>
      <c r="U382">
        <f>AVERAGE(All_India_Index_Upto_April23__1[Housing])</f>
        <v>139.25443548387068</v>
      </c>
      <c r="V382">
        <f>AVERAGE(All_India_Index_Upto_April23__1[Fuel and light])</f>
        <v>136.5292277614858</v>
      </c>
      <c r="W382">
        <f>AVERAGE(All_India_Index_Upto_April23__1[Household goods and services])</f>
        <v>136.72242772297759</v>
      </c>
      <c r="X382">
        <f>AVERAGE(All_India_Index_Upto_April23__1[Health])</f>
        <v>138.54446236559144</v>
      </c>
      <c r="Y382">
        <f>AVERAGE(All_India_Index_Upto_April23__1[Transport and communication])</f>
        <v>127.20258138570445</v>
      </c>
      <c r="Z382">
        <f>AVERAGE(All_India_Index_Upto_April23__1[Recreation and amusement])</f>
        <v>133.93515766166058</v>
      </c>
      <c r="AA382">
        <f>AVERAGE(All_India_Index_Upto_April23__1[Education])</f>
        <v>141.18014011078529</v>
      </c>
      <c r="AB382">
        <f>AVERAGE(All_India_Index_Upto_April23__1[Personal care and effects])</f>
        <v>133.42396620160551</v>
      </c>
      <c r="AC382">
        <f>AVERAGE(All_India_Index_Upto_April23__1[Miscellaneous])</f>
        <v>134.28205959892182</v>
      </c>
      <c r="AD382">
        <f>AVERAGE(All_India_Index_Upto_April23__1[General index])</f>
        <v>139.60769002340118</v>
      </c>
    </row>
  </sheetData>
  <conditionalFormatting sqref="S260:S266">
    <cfRule type="cellIs" dxfId="0" priority="1" operator="notBetween">
      <formula>83.62</formula>
      <formula>183.963</formula>
    </cfRule>
    <cfRule type="cellIs" priority="2" operator="notBetween">
      <formula>83.26</formula>
      <formula>183.963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E7D3-7FDF-4490-B970-999BC111357B}">
  <dimension ref="A1:N61"/>
  <sheetViews>
    <sheetView showGridLines="0" zoomScale="85" zoomScaleNormal="85" workbookViewId="0">
      <selection activeCell="A30" sqref="A30"/>
    </sheetView>
  </sheetViews>
  <sheetFormatPr defaultRowHeight="14.4" x14ac:dyDescent="0.3"/>
  <cols>
    <col min="1" max="1" width="13" bestFit="1" customWidth="1"/>
    <col min="2" max="2" width="18.44140625" bestFit="1" customWidth="1"/>
    <col min="3" max="3" width="23.109375" bestFit="1" customWidth="1"/>
    <col min="4" max="4" width="27.44140625" bestFit="1" customWidth="1"/>
    <col min="6" max="6" width="16.5546875" bestFit="1" customWidth="1"/>
    <col min="7" max="7" width="14.109375" bestFit="1" customWidth="1"/>
    <col min="8" max="8" width="13" bestFit="1" customWidth="1"/>
    <col min="9" max="9" width="18.44140625" bestFit="1" customWidth="1"/>
    <col min="10" max="10" width="23.109375" bestFit="1" customWidth="1"/>
    <col min="11" max="11" width="27.44140625" bestFit="1" customWidth="1"/>
    <col min="13" max="13" width="16.33203125" bestFit="1" customWidth="1"/>
  </cols>
  <sheetData>
    <row r="1" spans="1:13" x14ac:dyDescent="0.3">
      <c r="C1" s="45" t="s">
        <v>94</v>
      </c>
      <c r="I1" s="46" t="s">
        <v>95</v>
      </c>
    </row>
    <row r="3" spans="1:13" x14ac:dyDescent="0.3">
      <c r="A3" s="13" t="s">
        <v>96</v>
      </c>
      <c r="B3" t="s">
        <v>83</v>
      </c>
      <c r="C3" t="s">
        <v>87</v>
      </c>
      <c r="D3" t="s">
        <v>88</v>
      </c>
      <c r="F3" s="41" t="s">
        <v>97</v>
      </c>
      <c r="H3" s="13" t="s">
        <v>96</v>
      </c>
      <c r="I3" t="s">
        <v>83</v>
      </c>
      <c r="J3" t="s">
        <v>87</v>
      </c>
      <c r="K3" t="s">
        <v>88</v>
      </c>
      <c r="M3" s="41" t="s">
        <v>97</v>
      </c>
    </row>
    <row r="4" spans="1:13" x14ac:dyDescent="0.3">
      <c r="A4" s="40">
        <v>2013</v>
      </c>
      <c r="B4" s="17">
        <v>52136.9</v>
      </c>
      <c r="C4" s="17">
        <v>7623.0999999999995</v>
      </c>
      <c r="D4" s="17">
        <v>3854.8</v>
      </c>
      <c r="E4" s="43"/>
      <c r="F4" s="43">
        <f>SUM(B4:D4)</f>
        <v>63614.8</v>
      </c>
      <c r="H4" s="40">
        <v>2020</v>
      </c>
      <c r="I4" s="17">
        <v>53932.453939299994</v>
      </c>
      <c r="J4" s="17">
        <v>8223.6554269972457</v>
      </c>
      <c r="K4" s="17">
        <v>3688.3602754820936</v>
      </c>
      <c r="L4" s="43"/>
      <c r="M4" s="43">
        <f>SUM(I4:K4)</f>
        <v>65844.469641779331</v>
      </c>
    </row>
    <row r="5" spans="1:13" x14ac:dyDescent="0.3">
      <c r="A5" s="40">
        <v>2014</v>
      </c>
      <c r="B5" s="17">
        <v>55552.699999999983</v>
      </c>
      <c r="C5" s="17">
        <v>7979.0999999999995</v>
      </c>
      <c r="D5" s="17">
        <v>4012.2000000000003</v>
      </c>
      <c r="E5" s="43"/>
      <c r="F5" s="43">
        <f t="shared" ref="F5:F12" si="0">SUM(B5:D5)</f>
        <v>67543.999999999985</v>
      </c>
      <c r="H5" s="40">
        <v>2021</v>
      </c>
      <c r="I5" s="17">
        <v>76441.900000000009</v>
      </c>
      <c r="J5" s="17">
        <v>11659.399999999998</v>
      </c>
      <c r="K5" s="17">
        <v>5425.1999999999989</v>
      </c>
      <c r="L5" s="43"/>
      <c r="M5" s="43">
        <f t="shared" ref="M5:M8" si="1">SUM(I5:K5)</f>
        <v>93526.5</v>
      </c>
    </row>
    <row r="6" spans="1:13" x14ac:dyDescent="0.3">
      <c r="A6" s="40">
        <v>2015</v>
      </c>
      <c r="B6" s="17">
        <v>58551.100000000013</v>
      </c>
      <c r="C6" s="17">
        <v>8302.6</v>
      </c>
      <c r="D6" s="17">
        <v>4005.3000000000006</v>
      </c>
      <c r="E6" s="43"/>
      <c r="F6" s="43">
        <f t="shared" si="0"/>
        <v>70859.000000000015</v>
      </c>
      <c r="H6" s="40">
        <v>2022</v>
      </c>
      <c r="I6" s="17">
        <v>80879.000000000015</v>
      </c>
      <c r="J6" s="17">
        <v>12416.000000000004</v>
      </c>
      <c r="K6" s="17">
        <v>5804.6999999999989</v>
      </c>
      <c r="L6" s="43"/>
      <c r="M6" s="43">
        <f t="shared" si="1"/>
        <v>99099.700000000012</v>
      </c>
    </row>
    <row r="7" spans="1:13" x14ac:dyDescent="0.3">
      <c r="A7" s="40">
        <v>2016</v>
      </c>
      <c r="B7" s="17">
        <v>62548</v>
      </c>
      <c r="C7" s="17">
        <v>8762.9000000000015</v>
      </c>
      <c r="D7" s="17">
        <v>4096.7</v>
      </c>
      <c r="E7" s="43"/>
      <c r="F7" s="43">
        <f t="shared" si="0"/>
        <v>75407.599999999991</v>
      </c>
      <c r="H7" s="40">
        <v>2023</v>
      </c>
      <c r="I7" s="17">
        <v>34396.700000000004</v>
      </c>
      <c r="J7" s="17">
        <v>5488.5</v>
      </c>
      <c r="K7" s="17">
        <v>2466.2000000000003</v>
      </c>
      <c r="L7" s="43"/>
      <c r="M7" s="43">
        <f t="shared" si="1"/>
        <v>42351.4</v>
      </c>
    </row>
    <row r="8" spans="1:13" x14ac:dyDescent="0.3">
      <c r="A8" s="40">
        <v>2017</v>
      </c>
      <c r="B8" s="17">
        <v>63105.699999999983</v>
      </c>
      <c r="C8" s="17">
        <v>9106.7999999999975</v>
      </c>
      <c r="D8" s="17">
        <v>4232.2000000000007</v>
      </c>
      <c r="E8" s="43"/>
      <c r="F8" s="43">
        <f t="shared" si="0"/>
        <v>76444.699999999983</v>
      </c>
      <c r="H8" s="40" t="s">
        <v>72</v>
      </c>
      <c r="I8" s="17">
        <v>245650.05393930001</v>
      </c>
      <c r="J8" s="17">
        <v>37787.555426997249</v>
      </c>
      <c r="K8" s="17">
        <v>17384.460275482092</v>
      </c>
      <c r="M8" s="42">
        <f t="shared" si="1"/>
        <v>300822.06964177935</v>
      </c>
    </row>
    <row r="9" spans="1:13" x14ac:dyDescent="0.3">
      <c r="A9" s="40">
        <v>2018</v>
      </c>
      <c r="B9" s="17">
        <v>63691.499999999993</v>
      </c>
      <c r="C9" s="17">
        <v>9606.8000000000011</v>
      </c>
      <c r="D9" s="17">
        <v>4448.300000000002</v>
      </c>
      <c r="E9" s="43"/>
      <c r="F9" s="43">
        <f t="shared" si="0"/>
        <v>77746.599999999991</v>
      </c>
    </row>
    <row r="10" spans="1:13" x14ac:dyDescent="0.3">
      <c r="A10" s="40">
        <v>2019</v>
      </c>
      <c r="B10" s="17">
        <v>60559.799999999996</v>
      </c>
      <c r="C10" s="17">
        <v>9353.5999999999985</v>
      </c>
      <c r="D10" s="17">
        <v>4166.2</v>
      </c>
      <c r="E10" s="43"/>
      <c r="F10" s="43">
        <f t="shared" si="0"/>
        <v>74079.599999999991</v>
      </c>
      <c r="I10" s="4"/>
      <c r="J10" s="44" t="s">
        <v>97</v>
      </c>
    </row>
    <row r="11" spans="1:13" x14ac:dyDescent="0.3">
      <c r="A11" s="40">
        <v>2020</v>
      </c>
      <c r="B11" s="17">
        <v>11562.4</v>
      </c>
      <c r="C11" s="17">
        <v>1760.1999999999998</v>
      </c>
      <c r="D11" s="17">
        <v>782.80000000000007</v>
      </c>
      <c r="E11" s="43"/>
      <c r="F11" s="43">
        <f t="shared" si="0"/>
        <v>14105.399999999998</v>
      </c>
      <c r="I11" s="5">
        <v>2020</v>
      </c>
      <c r="J11" s="9">
        <v>65844.469641779331</v>
      </c>
    </row>
    <row r="12" spans="1:13" x14ac:dyDescent="0.3">
      <c r="A12" s="40" t="s">
        <v>72</v>
      </c>
      <c r="B12" s="17">
        <v>427708.1</v>
      </c>
      <c r="C12" s="17">
        <v>62495.1</v>
      </c>
      <c r="D12" s="17">
        <v>29598.500000000004</v>
      </c>
      <c r="F12" s="42">
        <f t="shared" si="0"/>
        <v>519801.69999999995</v>
      </c>
      <c r="I12" s="5">
        <v>2021</v>
      </c>
      <c r="J12" s="9">
        <v>93526.5</v>
      </c>
    </row>
    <row r="13" spans="1:13" x14ac:dyDescent="0.3">
      <c r="I13" s="5">
        <v>2022</v>
      </c>
      <c r="J13" s="9">
        <v>99099.700000000012</v>
      </c>
    </row>
    <row r="14" spans="1:13" x14ac:dyDescent="0.3">
      <c r="I14" s="5">
        <v>2023</v>
      </c>
      <c r="J14" s="9">
        <v>42351.4</v>
      </c>
    </row>
    <row r="15" spans="1:13" x14ac:dyDescent="0.3">
      <c r="A15" s="44"/>
      <c r="B15" s="44" t="s">
        <v>97</v>
      </c>
    </row>
    <row r="16" spans="1:13" x14ac:dyDescent="0.3">
      <c r="A16" s="5">
        <v>2013</v>
      </c>
      <c r="B16" s="9">
        <v>63614.8</v>
      </c>
    </row>
    <row r="17" spans="1:3" x14ac:dyDescent="0.3">
      <c r="A17" s="5">
        <v>2014</v>
      </c>
      <c r="B17" s="9">
        <v>67543.999999999985</v>
      </c>
    </row>
    <row r="18" spans="1:3" x14ac:dyDescent="0.3">
      <c r="A18" s="5">
        <v>2015</v>
      </c>
      <c r="B18" s="9">
        <v>70859.000000000015</v>
      </c>
    </row>
    <row r="19" spans="1:3" x14ac:dyDescent="0.3">
      <c r="A19" s="5">
        <v>2016</v>
      </c>
      <c r="B19" s="9">
        <v>75407.599999999991</v>
      </c>
    </row>
    <row r="20" spans="1:3" x14ac:dyDescent="0.3">
      <c r="A20" s="5">
        <v>2017</v>
      </c>
      <c r="B20" s="9">
        <v>76444.699999999983</v>
      </c>
    </row>
    <row r="21" spans="1:3" x14ac:dyDescent="0.3">
      <c r="A21" s="5">
        <v>2018</v>
      </c>
      <c r="B21" s="9">
        <v>77746.599999999991</v>
      </c>
    </row>
    <row r="22" spans="1:3" x14ac:dyDescent="0.3">
      <c r="A22" s="5">
        <v>2019</v>
      </c>
      <c r="B22" s="9">
        <v>74079.599999999991</v>
      </c>
    </row>
    <row r="23" spans="1:3" x14ac:dyDescent="0.3">
      <c r="A23" s="5">
        <v>2020</v>
      </c>
      <c r="B23" s="9">
        <v>14105.399999999998</v>
      </c>
    </row>
    <row r="25" spans="1:3" x14ac:dyDescent="0.3">
      <c r="A25" s="96"/>
      <c r="B25" s="97"/>
      <c r="C25" s="97"/>
    </row>
    <row r="26" spans="1:3" x14ac:dyDescent="0.3">
      <c r="A26" s="96"/>
      <c r="B26" s="97"/>
      <c r="C26" s="97"/>
    </row>
    <row r="27" spans="1:3" x14ac:dyDescent="0.3">
      <c r="A27" s="96"/>
      <c r="B27" s="97"/>
      <c r="C27" s="97"/>
    </row>
    <row r="35" spans="1:13" x14ac:dyDescent="0.3">
      <c r="A35" s="67" t="s">
        <v>94</v>
      </c>
      <c r="B35" s="32"/>
      <c r="C35" s="32"/>
      <c r="D35" s="32"/>
      <c r="E35" s="32"/>
      <c r="F35" s="32"/>
      <c r="G35" s="32"/>
      <c r="H35" s="33"/>
      <c r="I35" s="67" t="s">
        <v>95</v>
      </c>
      <c r="J35" s="32"/>
      <c r="K35" s="32"/>
      <c r="L35" s="32"/>
      <c r="M35" s="33"/>
    </row>
    <row r="36" spans="1:13" x14ac:dyDescent="0.3">
      <c r="A36" s="70" t="s">
        <v>104</v>
      </c>
      <c r="H36" s="53"/>
      <c r="I36" s="70" t="s">
        <v>104</v>
      </c>
      <c r="M36" s="53"/>
    </row>
    <row r="37" spans="1:13" x14ac:dyDescent="0.3">
      <c r="A37" s="34" t="s">
        <v>117</v>
      </c>
      <c r="H37" s="53"/>
      <c r="I37" s="34" t="s">
        <v>121</v>
      </c>
      <c r="M37" s="53"/>
    </row>
    <row r="38" spans="1:13" x14ac:dyDescent="0.3">
      <c r="A38" s="34" t="s">
        <v>118</v>
      </c>
      <c r="H38" s="53"/>
      <c r="I38" s="34" t="s">
        <v>122</v>
      </c>
      <c r="M38" s="53"/>
    </row>
    <row r="39" spans="1:13" x14ac:dyDescent="0.3">
      <c r="A39" s="34" t="s">
        <v>119</v>
      </c>
      <c r="H39" s="53"/>
      <c r="I39" s="34"/>
      <c r="M39" s="53"/>
    </row>
    <row r="40" spans="1:13" x14ac:dyDescent="0.3">
      <c r="A40" s="36" t="s">
        <v>120</v>
      </c>
      <c r="B40" s="37"/>
      <c r="C40" s="37"/>
      <c r="D40" s="37"/>
      <c r="E40" s="37"/>
      <c r="F40" s="37"/>
      <c r="G40" s="37"/>
      <c r="H40" s="54"/>
      <c r="I40" s="36"/>
      <c r="J40" s="37"/>
      <c r="K40" s="37"/>
      <c r="L40" s="37"/>
      <c r="M40" s="54"/>
    </row>
    <row r="42" spans="1:13" x14ac:dyDescent="0.3">
      <c r="B42" t="s">
        <v>94</v>
      </c>
      <c r="F42" t="s">
        <v>95</v>
      </c>
      <c r="I42" t="s">
        <v>94</v>
      </c>
      <c r="L42" t="s">
        <v>95</v>
      </c>
    </row>
    <row r="44" spans="1:13" x14ac:dyDescent="0.3">
      <c r="A44" s="44" t="s">
        <v>1</v>
      </c>
      <c r="B44" s="44" t="s">
        <v>97</v>
      </c>
      <c r="C44" s="75" t="s">
        <v>123</v>
      </c>
      <c r="E44" s="75" t="s">
        <v>1</v>
      </c>
      <c r="F44" s="80" t="str">
        <f>B44</f>
        <v>Sum of Categories</v>
      </c>
      <c r="G44" s="81" t="str">
        <f>C44</f>
        <v>Inflataion Rate</v>
      </c>
      <c r="I44" s="75" t="str">
        <f>A44</f>
        <v>Year</v>
      </c>
      <c r="J44" s="75" t="str">
        <f>C44</f>
        <v>Inflataion Rate</v>
      </c>
      <c r="L44" s="75" t="str">
        <f>E44</f>
        <v>Year</v>
      </c>
      <c r="M44" s="83" t="str">
        <f>G44</f>
        <v>Inflataion Rate</v>
      </c>
    </row>
    <row r="45" spans="1:13" x14ac:dyDescent="0.3">
      <c r="A45" s="5">
        <v>2013</v>
      </c>
      <c r="B45" s="9">
        <v>63614.8</v>
      </c>
      <c r="C45" s="4">
        <v>4.2</v>
      </c>
      <c r="E45" s="5">
        <v>2020</v>
      </c>
      <c r="F45" s="78">
        <v>65844.469641779331</v>
      </c>
      <c r="G45" s="9">
        <f>(F45-B51)/B51</f>
        <v>-0.11116596685485156</v>
      </c>
      <c r="I45" s="4">
        <f t="shared" ref="I45:I51" si="2">A45</f>
        <v>2013</v>
      </c>
      <c r="J45" s="4">
        <f t="shared" ref="J45:J52" si="3">C45</f>
        <v>4.2</v>
      </c>
      <c r="L45" s="4">
        <f t="shared" ref="L45:L47" si="4">E45</f>
        <v>2020</v>
      </c>
      <c r="M45" s="82">
        <f t="shared" ref="M45:M48" si="5">G45</f>
        <v>-0.11116596685485156</v>
      </c>
    </row>
    <row r="46" spans="1:13" x14ac:dyDescent="0.3">
      <c r="A46" s="5">
        <v>2014</v>
      </c>
      <c r="B46" s="9">
        <v>67543.999999999985</v>
      </c>
      <c r="C46" s="76">
        <f>(B46-B45)/B45*100</f>
        <v>6.1765501109804362</v>
      </c>
      <c r="E46" s="5">
        <v>2021</v>
      </c>
      <c r="F46" s="78">
        <v>93526.5</v>
      </c>
      <c r="G46" s="79">
        <f>(F46-F45)/F45</f>
        <v>0.42041541998625187</v>
      </c>
      <c r="I46" s="4">
        <f t="shared" si="2"/>
        <v>2014</v>
      </c>
      <c r="J46" s="76">
        <f t="shared" si="3"/>
        <v>6.1765501109804362</v>
      </c>
      <c r="L46" s="4">
        <f t="shared" si="4"/>
        <v>2021</v>
      </c>
      <c r="M46" s="82">
        <f t="shared" si="5"/>
        <v>0.42041541998625187</v>
      </c>
    </row>
    <row r="47" spans="1:13" x14ac:dyDescent="0.3">
      <c r="A47" s="5">
        <v>2015</v>
      </c>
      <c r="B47" s="9">
        <v>70859.000000000015</v>
      </c>
      <c r="C47" s="76">
        <f t="shared" ref="C47:C52" si="6">(B47-B46)/B46*100</f>
        <v>4.9079118796636703</v>
      </c>
      <c r="E47" s="5">
        <v>2022</v>
      </c>
      <c r="F47" s="78">
        <v>99099.700000000012</v>
      </c>
      <c r="G47" s="79">
        <f t="shared" ref="G47:G48" si="7">(F47-F46)/F46</f>
        <v>5.9589528101661154E-2</v>
      </c>
      <c r="I47" s="4">
        <f t="shared" si="2"/>
        <v>2015</v>
      </c>
      <c r="J47" s="76">
        <f t="shared" si="3"/>
        <v>4.9079118796636703</v>
      </c>
      <c r="L47" s="4">
        <f t="shared" si="4"/>
        <v>2022</v>
      </c>
      <c r="M47" s="82">
        <f t="shared" si="5"/>
        <v>5.9589528101661154E-2</v>
      </c>
    </row>
    <row r="48" spans="1:13" x14ac:dyDescent="0.3">
      <c r="A48" s="5">
        <v>2016</v>
      </c>
      <c r="B48" s="9">
        <v>75407.599999999991</v>
      </c>
      <c r="C48" s="76">
        <f t="shared" si="6"/>
        <v>6.4192269154235539</v>
      </c>
      <c r="E48" s="5">
        <v>2023</v>
      </c>
      <c r="F48" s="78">
        <v>42351.4</v>
      </c>
      <c r="G48" s="79">
        <f t="shared" si="7"/>
        <v>-0.5726384640922223</v>
      </c>
      <c r="I48" s="4">
        <f t="shared" si="2"/>
        <v>2016</v>
      </c>
      <c r="J48" s="76">
        <f t="shared" si="3"/>
        <v>6.4192269154235539</v>
      </c>
      <c r="L48" s="4">
        <f>E48</f>
        <v>2023</v>
      </c>
      <c r="M48" s="82">
        <f t="shared" si="5"/>
        <v>-0.5726384640922223</v>
      </c>
    </row>
    <row r="49" spans="1:14" x14ac:dyDescent="0.3">
      <c r="A49" s="5">
        <v>2017</v>
      </c>
      <c r="B49" s="9">
        <v>76444.699999999983</v>
      </c>
      <c r="C49" s="76">
        <f t="shared" si="6"/>
        <v>1.3753255640014952</v>
      </c>
      <c r="I49" s="4">
        <f t="shared" si="2"/>
        <v>2017</v>
      </c>
      <c r="J49" s="76">
        <f t="shared" si="3"/>
        <v>1.3753255640014952</v>
      </c>
    </row>
    <row r="50" spans="1:14" x14ac:dyDescent="0.3">
      <c r="A50" s="5">
        <v>2018</v>
      </c>
      <c r="B50" s="9">
        <v>77746.599999999991</v>
      </c>
      <c r="C50" s="76">
        <f t="shared" si="6"/>
        <v>1.7030611670920404</v>
      </c>
      <c r="I50" s="4">
        <f t="shared" si="2"/>
        <v>2018</v>
      </c>
      <c r="J50" s="76">
        <f t="shared" si="3"/>
        <v>1.7030611670920404</v>
      </c>
    </row>
    <row r="51" spans="1:14" x14ac:dyDescent="0.3">
      <c r="A51" s="5">
        <v>2019</v>
      </c>
      <c r="B51" s="9">
        <v>74079.599999999991</v>
      </c>
      <c r="C51" s="76">
        <f t="shared" si="6"/>
        <v>-4.716604970506749</v>
      </c>
      <c r="I51" s="4">
        <f t="shared" si="2"/>
        <v>2019</v>
      </c>
      <c r="J51" s="76">
        <f t="shared" si="3"/>
        <v>-4.716604970506749</v>
      </c>
    </row>
    <row r="52" spans="1:14" x14ac:dyDescent="0.3">
      <c r="A52" s="5">
        <v>2020</v>
      </c>
      <c r="B52" s="9">
        <v>14105.399999999998</v>
      </c>
      <c r="C52" s="76">
        <f t="shared" si="6"/>
        <v>-80.959130448868521</v>
      </c>
      <c r="I52" s="4">
        <f>A52</f>
        <v>2020</v>
      </c>
      <c r="J52" s="76">
        <f t="shared" si="3"/>
        <v>-80.959130448868521</v>
      </c>
    </row>
    <row r="58" spans="1:14" x14ac:dyDescent="0.3">
      <c r="K58" s="11" t="s">
        <v>127</v>
      </c>
      <c r="L58" s="11"/>
      <c r="M58" s="11"/>
      <c r="N58" s="11"/>
    </row>
    <row r="59" spans="1:14" x14ac:dyDescent="0.3">
      <c r="D59" s="11" t="s">
        <v>126</v>
      </c>
      <c r="E59" s="3"/>
      <c r="F59" s="3"/>
      <c r="K59" s="11" t="s">
        <v>128</v>
      </c>
      <c r="L59" s="11"/>
      <c r="M59" s="11"/>
      <c r="N59" s="11"/>
    </row>
    <row r="60" spans="1:14" x14ac:dyDescent="0.3">
      <c r="D60" s="11" t="s">
        <v>125</v>
      </c>
      <c r="E60" s="3"/>
      <c r="F60" s="3"/>
      <c r="K60" s="11" t="s">
        <v>129</v>
      </c>
      <c r="L60" s="11"/>
      <c r="M60" s="11"/>
      <c r="N60" s="11"/>
    </row>
    <row r="61" spans="1:14" x14ac:dyDescent="0.3">
      <c r="D61" s="11" t="s">
        <v>124</v>
      </c>
      <c r="E61" s="3"/>
      <c r="F61" s="3"/>
    </row>
  </sheetData>
  <conditionalFormatting sqref="F4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5742-1F31-446C-A524-7970A72AFB04}">
  <dimension ref="A2:T42"/>
  <sheetViews>
    <sheetView workbookViewId="0">
      <selection activeCell="K27" sqref="K27"/>
    </sheetView>
  </sheetViews>
  <sheetFormatPr defaultRowHeight="14.4" x14ac:dyDescent="0.3"/>
  <cols>
    <col min="1" max="1" width="12.88671875" bestFit="1" customWidth="1"/>
    <col min="2" max="2" width="9.77734375" bestFit="1" customWidth="1"/>
    <col min="3" max="3" width="11.33203125" bestFit="1" customWidth="1"/>
    <col min="5" max="5" width="13.88671875" bestFit="1" customWidth="1"/>
    <col min="6" max="6" width="20.33203125" bestFit="1" customWidth="1"/>
    <col min="7" max="7" width="6" bestFit="1" customWidth="1"/>
  </cols>
  <sheetData>
    <row r="2" spans="1:7" x14ac:dyDescent="0.3">
      <c r="E2">
        <v>2020</v>
      </c>
      <c r="F2" t="s">
        <v>45</v>
      </c>
      <c r="G2">
        <v>52.16</v>
      </c>
    </row>
    <row r="5" spans="1:7" x14ac:dyDescent="0.3">
      <c r="A5" s="13" t="s">
        <v>1</v>
      </c>
      <c r="B5" s="13" t="s">
        <v>2</v>
      </c>
      <c r="C5" t="s">
        <v>100</v>
      </c>
      <c r="E5" s="84" t="s">
        <v>131</v>
      </c>
      <c r="F5" s="84" t="s">
        <v>130</v>
      </c>
    </row>
    <row r="6" spans="1:7" x14ac:dyDescent="0.3">
      <c r="A6">
        <v>2021</v>
      </c>
      <c r="B6" t="s">
        <v>31</v>
      </c>
      <c r="C6" s="17">
        <v>55.99</v>
      </c>
      <c r="E6" s="4" t="str">
        <f>_xlfn.CONCAT(A6,B6)</f>
        <v>2021January</v>
      </c>
      <c r="F6" s="82">
        <f>(C6-G2)/G2*100</f>
        <v>7.3427914110429553</v>
      </c>
    </row>
    <row r="7" spans="1:7" x14ac:dyDescent="0.3">
      <c r="A7">
        <v>2021</v>
      </c>
      <c r="B7" t="s">
        <v>34</v>
      </c>
      <c r="C7" s="17">
        <v>48.03</v>
      </c>
      <c r="E7" s="4" t="str">
        <f t="shared" ref="E7:E41" si="0">_xlfn.CONCAT(A7,B7)</f>
        <v>2021February</v>
      </c>
      <c r="F7" s="76">
        <f>(C7-C6)/C6*100</f>
        <v>-14.216824432934452</v>
      </c>
    </row>
    <row r="8" spans="1:7" x14ac:dyDescent="0.3">
      <c r="A8">
        <v>2021</v>
      </c>
      <c r="B8" t="s">
        <v>35</v>
      </c>
      <c r="C8" s="17">
        <v>61.51</v>
      </c>
      <c r="E8" s="4" t="str">
        <f t="shared" si="0"/>
        <v>2021March</v>
      </c>
      <c r="F8" s="76">
        <f t="shared" ref="F8:F41" si="1">(C8-C7)/C7*100</f>
        <v>28.065792213200076</v>
      </c>
    </row>
    <row r="9" spans="1:7" x14ac:dyDescent="0.3">
      <c r="A9">
        <v>2021</v>
      </c>
      <c r="B9" t="s">
        <v>36</v>
      </c>
      <c r="C9" s="17">
        <v>63.3</v>
      </c>
      <c r="E9" s="4" t="str">
        <f t="shared" si="0"/>
        <v>2021April</v>
      </c>
      <c r="F9" s="76">
        <f t="shared" si="1"/>
        <v>2.9100959193627043</v>
      </c>
    </row>
    <row r="10" spans="1:7" x14ac:dyDescent="0.3">
      <c r="A10">
        <v>2021</v>
      </c>
      <c r="B10" t="s">
        <v>37</v>
      </c>
      <c r="C10" s="17">
        <v>60.8</v>
      </c>
      <c r="E10" s="4" t="str">
        <f t="shared" si="0"/>
        <v>2021May</v>
      </c>
      <c r="F10" s="76">
        <f t="shared" si="1"/>
        <v>-3.9494470774091628</v>
      </c>
    </row>
    <row r="11" spans="1:7" x14ac:dyDescent="0.3">
      <c r="A11">
        <v>2021</v>
      </c>
      <c r="B11" t="s">
        <v>38</v>
      </c>
      <c r="C11" s="17">
        <v>61.07</v>
      </c>
      <c r="E11" s="4" t="str">
        <f t="shared" si="0"/>
        <v>2021June</v>
      </c>
      <c r="F11" s="76">
        <f t="shared" si="1"/>
        <v>0.44407894736842624</v>
      </c>
    </row>
    <row r="12" spans="1:7" x14ac:dyDescent="0.3">
      <c r="A12">
        <v>2021</v>
      </c>
      <c r="B12" t="s">
        <v>39</v>
      </c>
      <c r="C12" s="17">
        <v>59.46</v>
      </c>
      <c r="E12" s="4" t="str">
        <f t="shared" si="0"/>
        <v>2021July</v>
      </c>
      <c r="F12" s="76">
        <f t="shared" si="1"/>
        <v>-2.6363189782217118</v>
      </c>
    </row>
    <row r="13" spans="1:7" x14ac:dyDescent="0.3">
      <c r="A13">
        <v>2021</v>
      </c>
      <c r="B13" t="s">
        <v>40</v>
      </c>
      <c r="C13" s="17">
        <v>67.31</v>
      </c>
      <c r="E13" s="4" t="str">
        <f t="shared" si="0"/>
        <v>2021August</v>
      </c>
      <c r="F13" s="76">
        <f t="shared" si="1"/>
        <v>13.202152707702661</v>
      </c>
    </row>
    <row r="14" spans="1:7" x14ac:dyDescent="0.3">
      <c r="A14">
        <v>2021</v>
      </c>
      <c r="B14" t="s">
        <v>41</v>
      </c>
      <c r="C14" s="17">
        <v>69.11</v>
      </c>
      <c r="E14" s="4" t="str">
        <f t="shared" si="0"/>
        <v>2021September</v>
      </c>
      <c r="F14" s="76">
        <f t="shared" si="1"/>
        <v>2.6741940276333342</v>
      </c>
    </row>
    <row r="15" spans="1:7" x14ac:dyDescent="0.3">
      <c r="A15">
        <v>2021</v>
      </c>
      <c r="B15" t="s">
        <v>42</v>
      </c>
      <c r="C15" s="17">
        <v>72.05</v>
      </c>
      <c r="E15" s="4" t="str">
        <f t="shared" si="0"/>
        <v>2021October</v>
      </c>
      <c r="F15" s="76">
        <f t="shared" si="1"/>
        <v>4.2540876862972041</v>
      </c>
    </row>
    <row r="16" spans="1:7" x14ac:dyDescent="0.3">
      <c r="A16">
        <v>2021</v>
      </c>
      <c r="B16" t="s">
        <v>44</v>
      </c>
      <c r="C16" s="17">
        <v>79</v>
      </c>
      <c r="E16" s="4" t="str">
        <f t="shared" si="0"/>
        <v>2021November</v>
      </c>
      <c r="F16" s="76">
        <f t="shared" si="1"/>
        <v>9.6460791117279712</v>
      </c>
    </row>
    <row r="17" spans="1:20" x14ac:dyDescent="0.3">
      <c r="A17">
        <v>2021</v>
      </c>
      <c r="B17" t="s">
        <v>45</v>
      </c>
      <c r="C17" s="17">
        <v>81.77</v>
      </c>
      <c r="E17" s="4" t="str">
        <f t="shared" si="0"/>
        <v>2021December</v>
      </c>
      <c r="F17" s="76">
        <f t="shared" si="1"/>
        <v>3.5063291139240458</v>
      </c>
    </row>
    <row r="18" spans="1:20" x14ac:dyDescent="0.3">
      <c r="A18">
        <v>2022</v>
      </c>
      <c r="B18" t="s">
        <v>31</v>
      </c>
      <c r="C18" s="17">
        <v>86.69</v>
      </c>
      <c r="E18" s="4" t="str">
        <f t="shared" si="0"/>
        <v>2022January</v>
      </c>
      <c r="F18" s="76">
        <f t="shared" si="1"/>
        <v>6.0168766051119018</v>
      </c>
    </row>
    <row r="19" spans="1:20" x14ac:dyDescent="0.3">
      <c r="A19">
        <v>2022</v>
      </c>
      <c r="B19" t="s">
        <v>34</v>
      </c>
      <c r="C19" s="17">
        <v>87.44</v>
      </c>
      <c r="E19" s="4" t="str">
        <f t="shared" si="0"/>
        <v>2022February</v>
      </c>
      <c r="F19" s="76">
        <f t="shared" si="1"/>
        <v>0.86515168992963432</v>
      </c>
    </row>
    <row r="20" spans="1:20" x14ac:dyDescent="0.3">
      <c r="A20">
        <v>2022</v>
      </c>
      <c r="B20" t="s">
        <v>35</v>
      </c>
      <c r="C20" s="17">
        <v>113.22</v>
      </c>
      <c r="E20" s="4" t="str">
        <f t="shared" si="0"/>
        <v>2022March</v>
      </c>
      <c r="F20" s="76">
        <f t="shared" si="1"/>
        <v>29.483074107959744</v>
      </c>
    </row>
    <row r="21" spans="1:20" x14ac:dyDescent="0.3">
      <c r="A21">
        <v>2022</v>
      </c>
      <c r="B21" t="s">
        <v>36</v>
      </c>
      <c r="C21" s="17">
        <v>128.80000000000001</v>
      </c>
      <c r="E21" s="4" t="str">
        <f t="shared" si="0"/>
        <v>2022April</v>
      </c>
      <c r="F21" s="76">
        <f t="shared" si="1"/>
        <v>13.760819643172596</v>
      </c>
    </row>
    <row r="22" spans="1:20" x14ac:dyDescent="0.3">
      <c r="A22">
        <v>2022</v>
      </c>
      <c r="B22" t="s">
        <v>37</v>
      </c>
      <c r="C22" s="17">
        <v>119.63</v>
      </c>
      <c r="E22" s="4" t="str">
        <f t="shared" si="0"/>
        <v>2022May</v>
      </c>
      <c r="F22" s="76">
        <f t="shared" si="1"/>
        <v>-7.1195652173913162</v>
      </c>
    </row>
    <row r="23" spans="1:20" x14ac:dyDescent="0.3">
      <c r="A23">
        <v>2022</v>
      </c>
      <c r="B23" t="s">
        <v>38</v>
      </c>
      <c r="C23" s="17">
        <v>121.89</v>
      </c>
      <c r="E23" s="4" t="str">
        <f t="shared" si="0"/>
        <v>2022June</v>
      </c>
      <c r="F23" s="76">
        <f t="shared" si="1"/>
        <v>1.8891582379001965</v>
      </c>
      <c r="H23" s="67" t="s">
        <v>136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9"/>
    </row>
    <row r="24" spans="1:20" x14ac:dyDescent="0.3">
      <c r="A24">
        <v>2022</v>
      </c>
      <c r="B24" t="s">
        <v>39</v>
      </c>
      <c r="C24" s="17">
        <v>128.75</v>
      </c>
      <c r="E24" s="4" t="str">
        <f t="shared" si="0"/>
        <v>2022July</v>
      </c>
      <c r="F24" s="76">
        <f t="shared" si="1"/>
        <v>5.6280252686848797</v>
      </c>
      <c r="H24" s="70" t="s">
        <v>137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71"/>
    </row>
    <row r="25" spans="1:20" x14ac:dyDescent="0.3">
      <c r="A25">
        <v>2022</v>
      </c>
      <c r="B25" t="s">
        <v>40</v>
      </c>
      <c r="C25" s="17">
        <v>104.56</v>
      </c>
      <c r="E25" s="4" t="str">
        <f t="shared" si="0"/>
        <v>2022August</v>
      </c>
      <c r="F25" s="76">
        <f t="shared" si="1"/>
        <v>-18.788349514563105</v>
      </c>
      <c r="H25" s="72" t="s">
        <v>138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4"/>
    </row>
    <row r="26" spans="1:20" x14ac:dyDescent="0.3">
      <c r="A26">
        <v>2022</v>
      </c>
      <c r="B26" t="s">
        <v>41</v>
      </c>
      <c r="C26" s="17">
        <v>95.15</v>
      </c>
      <c r="E26" s="4" t="str">
        <f t="shared" si="0"/>
        <v>2022September</v>
      </c>
      <c r="F26" s="76">
        <f t="shared" si="1"/>
        <v>-8.9996174445294539</v>
      </c>
    </row>
    <row r="27" spans="1:20" x14ac:dyDescent="0.3">
      <c r="A27">
        <v>2022</v>
      </c>
      <c r="B27" t="s">
        <v>42</v>
      </c>
      <c r="C27" s="17">
        <v>99.19</v>
      </c>
      <c r="E27" s="4" t="str">
        <f t="shared" si="0"/>
        <v>2022October</v>
      </c>
      <c r="F27" s="76">
        <f t="shared" si="1"/>
        <v>4.2459274829216938</v>
      </c>
    </row>
    <row r="28" spans="1:20" x14ac:dyDescent="0.3">
      <c r="A28">
        <v>2022</v>
      </c>
      <c r="B28" t="s">
        <v>44</v>
      </c>
      <c r="C28" s="17">
        <v>100.25</v>
      </c>
      <c r="E28" s="4" t="str">
        <f t="shared" si="0"/>
        <v>2022November</v>
      </c>
      <c r="F28" s="76">
        <f t="shared" si="1"/>
        <v>1.0686561145276765</v>
      </c>
    </row>
    <row r="29" spans="1:20" x14ac:dyDescent="0.3">
      <c r="A29">
        <v>2022</v>
      </c>
      <c r="B29" t="s">
        <v>45</v>
      </c>
      <c r="C29" s="17">
        <v>94.25</v>
      </c>
      <c r="E29" s="4" t="str">
        <f t="shared" si="0"/>
        <v>2022December</v>
      </c>
      <c r="F29" s="76">
        <f t="shared" si="1"/>
        <v>-5.9850374064837908</v>
      </c>
    </row>
    <row r="30" spans="1:20" x14ac:dyDescent="0.3">
      <c r="A30">
        <v>2023</v>
      </c>
      <c r="B30" t="s">
        <v>31</v>
      </c>
      <c r="C30" s="17">
        <v>92.44</v>
      </c>
      <c r="E30" s="4" t="str">
        <f t="shared" si="0"/>
        <v>2023January</v>
      </c>
      <c r="F30" s="76">
        <f t="shared" si="1"/>
        <v>-1.9204244031830262</v>
      </c>
    </row>
    <row r="31" spans="1:20" x14ac:dyDescent="0.3">
      <c r="A31">
        <v>2023</v>
      </c>
      <c r="B31" t="s">
        <v>34</v>
      </c>
      <c r="C31" s="17">
        <v>85.79</v>
      </c>
      <c r="E31" s="4" t="str">
        <f t="shared" si="0"/>
        <v>2023February</v>
      </c>
      <c r="F31" s="76">
        <f t="shared" si="1"/>
        <v>-7.1938554738208484</v>
      </c>
    </row>
    <row r="32" spans="1:20" x14ac:dyDescent="0.3">
      <c r="A32">
        <v>2023</v>
      </c>
      <c r="B32" t="s">
        <v>35</v>
      </c>
      <c r="C32" s="17">
        <v>89.61</v>
      </c>
      <c r="E32" s="4" t="str">
        <f t="shared" si="0"/>
        <v>2023March</v>
      </c>
      <c r="F32" s="76">
        <f t="shared" si="1"/>
        <v>4.4527334188133736</v>
      </c>
    </row>
    <row r="33" spans="1:6" x14ac:dyDescent="0.3">
      <c r="A33">
        <v>2023</v>
      </c>
      <c r="B33" t="s">
        <v>36</v>
      </c>
      <c r="C33" s="17">
        <v>89.11</v>
      </c>
      <c r="E33" s="4" t="str">
        <f t="shared" si="0"/>
        <v>2023April</v>
      </c>
      <c r="F33" s="76">
        <f t="shared" si="1"/>
        <v>-0.55797344046423392</v>
      </c>
    </row>
    <row r="34" spans="1:6" x14ac:dyDescent="0.3">
      <c r="A34">
        <v>2023</v>
      </c>
      <c r="B34" t="s">
        <v>37</v>
      </c>
      <c r="C34" s="17">
        <v>87.42</v>
      </c>
      <c r="E34" s="4" t="str">
        <f t="shared" si="0"/>
        <v>2023May</v>
      </c>
      <c r="F34" s="76">
        <f t="shared" si="1"/>
        <v>-1.8965323757154053</v>
      </c>
    </row>
    <row r="35" spans="1:6" x14ac:dyDescent="0.3">
      <c r="A35">
        <v>2023</v>
      </c>
      <c r="B35" t="s">
        <v>38</v>
      </c>
      <c r="C35" s="17">
        <v>82.58</v>
      </c>
      <c r="E35" s="4" t="str">
        <f t="shared" si="0"/>
        <v>2023June</v>
      </c>
      <c r="F35" s="76">
        <f t="shared" si="1"/>
        <v>-5.536490505605129</v>
      </c>
    </row>
    <row r="36" spans="1:6" x14ac:dyDescent="0.3">
      <c r="A36">
        <v>2023</v>
      </c>
      <c r="B36" t="s">
        <v>39</v>
      </c>
      <c r="C36" s="17">
        <v>85.31</v>
      </c>
      <c r="E36" s="4" t="str">
        <f t="shared" si="0"/>
        <v>2023July</v>
      </c>
      <c r="F36" s="76">
        <f t="shared" si="1"/>
        <v>3.3058852022281475</v>
      </c>
    </row>
    <row r="37" spans="1:6" x14ac:dyDescent="0.3">
      <c r="A37">
        <v>2023</v>
      </c>
      <c r="B37" t="s">
        <v>40</v>
      </c>
      <c r="C37" s="17">
        <v>90.47</v>
      </c>
      <c r="E37" s="4" t="str">
        <f t="shared" si="0"/>
        <v>2023August</v>
      </c>
      <c r="F37" s="76">
        <f t="shared" si="1"/>
        <v>6.0485288946196185</v>
      </c>
    </row>
    <row r="38" spans="1:6" x14ac:dyDescent="0.3">
      <c r="A38">
        <v>2023</v>
      </c>
      <c r="B38" t="s">
        <v>41</v>
      </c>
      <c r="C38" s="17">
        <v>90.51</v>
      </c>
      <c r="E38" s="4" t="str">
        <f t="shared" si="0"/>
        <v>2023September</v>
      </c>
      <c r="F38" s="76">
        <f t="shared" si="1"/>
        <v>4.4213551453527414E-2</v>
      </c>
    </row>
    <row r="39" spans="1:6" x14ac:dyDescent="0.3">
      <c r="A39">
        <v>2023</v>
      </c>
      <c r="B39" t="s">
        <v>42</v>
      </c>
      <c r="C39" s="17">
        <v>98.75</v>
      </c>
      <c r="E39" s="4" t="str">
        <f t="shared" si="0"/>
        <v>2023October</v>
      </c>
      <c r="F39" s="76">
        <f t="shared" si="1"/>
        <v>9.1039664125510935</v>
      </c>
    </row>
    <row r="40" spans="1:6" x14ac:dyDescent="0.3">
      <c r="A40">
        <v>2023</v>
      </c>
      <c r="B40" t="s">
        <v>44</v>
      </c>
      <c r="C40" s="17">
        <v>95.36</v>
      </c>
      <c r="E40" s="4" t="str">
        <f t="shared" si="0"/>
        <v>2023November</v>
      </c>
      <c r="F40" s="76">
        <f t="shared" si="1"/>
        <v>-3.4329113924050638</v>
      </c>
    </row>
    <row r="41" spans="1:6" x14ac:dyDescent="0.3">
      <c r="A41">
        <v>2023</v>
      </c>
      <c r="B41" t="s">
        <v>45</v>
      </c>
      <c r="C41" s="17">
        <v>94.75</v>
      </c>
      <c r="E41" s="4" t="str">
        <f t="shared" si="0"/>
        <v>2023December</v>
      </c>
      <c r="F41" s="76">
        <f t="shared" si="1"/>
        <v>-0.63968120805369066</v>
      </c>
    </row>
    <row r="42" spans="1:6" x14ac:dyDescent="0.3">
      <c r="A42" t="s">
        <v>72</v>
      </c>
      <c r="C42" s="17">
        <v>3141.3200000000006</v>
      </c>
    </row>
  </sheetData>
  <conditionalFormatting sqref="F6:F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0A64-C846-4416-8191-61F2D4BE03F2}">
  <dimension ref="A1:AD91"/>
  <sheetViews>
    <sheetView tabSelected="1" workbookViewId="0">
      <selection activeCell="K14" sqref="K14"/>
    </sheetView>
  </sheetViews>
  <sheetFormatPr defaultRowHeight="14.4" x14ac:dyDescent="0.3"/>
  <cols>
    <col min="3" max="3" width="13.109375" bestFit="1" customWidth="1"/>
    <col min="4" max="4" width="18.5546875" bestFit="1" customWidth="1"/>
    <col min="5" max="5" width="12" bestFit="1" customWidth="1"/>
    <col min="7" max="7" width="15.44140625" bestFit="1" customWidth="1"/>
    <col min="12" max="12" width="12.88671875" bestFit="1" customWidth="1"/>
    <col min="14" max="14" width="26.44140625" bestFit="1" customWidth="1"/>
    <col min="15" max="15" width="12" bestFit="1" customWidth="1"/>
  </cols>
  <sheetData>
    <row r="1" spans="1:30" x14ac:dyDescent="0.3">
      <c r="A1" s="84" t="s">
        <v>1</v>
      </c>
      <c r="B1" s="84" t="s">
        <v>2</v>
      </c>
      <c r="C1" s="89" t="s">
        <v>132</v>
      </c>
      <c r="D1" s="87" t="s">
        <v>53</v>
      </c>
      <c r="E1" s="87" t="s">
        <v>68</v>
      </c>
      <c r="F1" s="87" t="s">
        <v>69</v>
      </c>
      <c r="G1" s="87" t="s">
        <v>70</v>
      </c>
      <c r="H1" s="87" t="s">
        <v>71</v>
      </c>
      <c r="I1" s="87" t="s">
        <v>58</v>
      </c>
      <c r="J1" s="87" t="s">
        <v>59</v>
      </c>
      <c r="K1" s="87" t="s">
        <v>26</v>
      </c>
      <c r="L1" s="87" t="s">
        <v>28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x14ac:dyDescent="0.3">
      <c r="A2" s="4">
        <v>2021</v>
      </c>
      <c r="B2" s="4" t="s">
        <v>31</v>
      </c>
      <c r="C2" s="85">
        <v>55.99</v>
      </c>
      <c r="D2" s="4">
        <v>6239.2</v>
      </c>
      <c r="E2" s="4">
        <v>1362.5</v>
      </c>
      <c r="F2" s="4">
        <v>896.35443548387093</v>
      </c>
      <c r="G2" s="4">
        <v>449.6</v>
      </c>
      <c r="H2" s="4">
        <v>946.59999999999991</v>
      </c>
      <c r="I2" s="4">
        <v>426.3</v>
      </c>
      <c r="J2" s="4">
        <v>450.1</v>
      </c>
      <c r="K2" s="4">
        <v>478.79999999999995</v>
      </c>
      <c r="L2" s="4">
        <v>927.2</v>
      </c>
    </row>
    <row r="3" spans="1:30" x14ac:dyDescent="0.3">
      <c r="A3" s="4">
        <v>2021</v>
      </c>
      <c r="B3" s="4" t="s">
        <v>34</v>
      </c>
      <c r="C3" s="85">
        <v>48.03</v>
      </c>
      <c r="D3" s="4">
        <v>6130.6</v>
      </c>
      <c r="E3" s="4">
        <v>1376</v>
      </c>
      <c r="F3" s="4">
        <v>914.75443548387091</v>
      </c>
      <c r="G3" s="4">
        <v>452.2</v>
      </c>
      <c r="H3" s="4">
        <v>949.6</v>
      </c>
      <c r="I3" s="4">
        <v>435.8</v>
      </c>
      <c r="J3" s="4">
        <v>455.8</v>
      </c>
      <c r="K3" s="4">
        <v>479.70000000000005</v>
      </c>
      <c r="L3" s="4">
        <v>929.69999999999993</v>
      </c>
    </row>
    <row r="4" spans="1:30" x14ac:dyDescent="0.3">
      <c r="A4" s="4">
        <v>2021</v>
      </c>
      <c r="B4" s="4" t="s">
        <v>35</v>
      </c>
      <c r="C4" s="85">
        <v>61.51</v>
      </c>
      <c r="D4" s="4">
        <v>6129.5999999999995</v>
      </c>
      <c r="E4" s="4">
        <v>1381.4</v>
      </c>
      <c r="F4" s="4">
        <v>925.35443548387093</v>
      </c>
      <c r="G4" s="4">
        <v>453.2</v>
      </c>
      <c r="H4" s="4">
        <v>945</v>
      </c>
      <c r="I4" s="4">
        <v>439.2</v>
      </c>
      <c r="J4" s="4">
        <v>459</v>
      </c>
      <c r="K4" s="4">
        <v>481.59999999999997</v>
      </c>
      <c r="L4" s="4">
        <v>931.5</v>
      </c>
      <c r="N4" s="84" t="s">
        <v>73</v>
      </c>
      <c r="O4" s="84" t="s">
        <v>133</v>
      </c>
    </row>
    <row r="5" spans="1:30" x14ac:dyDescent="0.3">
      <c r="A5" s="4">
        <v>2021</v>
      </c>
      <c r="B5" s="4" t="s">
        <v>36</v>
      </c>
      <c r="C5" s="85">
        <v>63.3</v>
      </c>
      <c r="D5" s="4">
        <v>6203.2</v>
      </c>
      <c r="E5" s="4">
        <v>1388.9</v>
      </c>
      <c r="F5" s="4">
        <v>928.55443548387086</v>
      </c>
      <c r="G5" s="4">
        <v>454.9</v>
      </c>
      <c r="H5" s="4">
        <v>951.7</v>
      </c>
      <c r="I5" s="4">
        <v>440.4</v>
      </c>
      <c r="J5" s="4">
        <v>460.9</v>
      </c>
      <c r="K5" s="4">
        <v>482</v>
      </c>
      <c r="L5" s="4">
        <v>936.30000000000007</v>
      </c>
      <c r="N5" s="88" t="s">
        <v>53</v>
      </c>
      <c r="O5" s="7">
        <f>CORREL(C2:C30,D2:D30)</f>
        <v>0.71489975384627036</v>
      </c>
    </row>
    <row r="6" spans="1:30" x14ac:dyDescent="0.3">
      <c r="A6" s="4">
        <v>2021</v>
      </c>
      <c r="B6" s="4" t="s">
        <v>37</v>
      </c>
      <c r="C6" s="85">
        <v>60.8</v>
      </c>
      <c r="D6" s="4">
        <v>6325.7000000000007</v>
      </c>
      <c r="E6" s="4">
        <v>1415.5</v>
      </c>
      <c r="F6" s="4">
        <v>939.05443548387086</v>
      </c>
      <c r="G6" s="4">
        <v>463.59999999999997</v>
      </c>
      <c r="H6" s="4">
        <v>970.69999999999993</v>
      </c>
      <c r="I6" s="4">
        <v>447.09999999999997</v>
      </c>
      <c r="J6" s="4">
        <v>468.4</v>
      </c>
      <c r="K6" s="4">
        <v>485.4</v>
      </c>
      <c r="L6" s="4">
        <v>951.2</v>
      </c>
      <c r="N6" s="88" t="s">
        <v>68</v>
      </c>
      <c r="O6" s="7">
        <f>CORREL(C2:C30,E2:E30)</f>
        <v>0.67957025655118808</v>
      </c>
    </row>
    <row r="7" spans="1:30" x14ac:dyDescent="0.3">
      <c r="A7" s="4">
        <v>2021</v>
      </c>
      <c r="B7" s="4" t="s">
        <v>38</v>
      </c>
      <c r="C7" s="85">
        <v>61.07</v>
      </c>
      <c r="D7" s="4">
        <v>6410.7000000000007</v>
      </c>
      <c r="E7" s="4">
        <v>1417.1</v>
      </c>
      <c r="F7" s="4">
        <v>938.25443548387102</v>
      </c>
      <c r="G7" s="4">
        <v>463.8</v>
      </c>
      <c r="H7" s="4">
        <v>973.00000000000011</v>
      </c>
      <c r="I7" s="4">
        <v>452.4</v>
      </c>
      <c r="J7" s="4">
        <v>466</v>
      </c>
      <c r="K7" s="4">
        <v>486.59999999999997</v>
      </c>
      <c r="L7" s="4">
        <v>956.30000000000007</v>
      </c>
      <c r="N7" s="4" t="s">
        <v>69</v>
      </c>
      <c r="O7" s="7">
        <f>CORREL(C2:C30,F2:F30)</f>
        <v>0.68753162319112382</v>
      </c>
    </row>
    <row r="8" spans="1:30" x14ac:dyDescent="0.3">
      <c r="A8" s="4">
        <v>2021</v>
      </c>
      <c r="B8" s="4" t="s">
        <v>39</v>
      </c>
      <c r="C8" s="85">
        <v>59.46</v>
      </c>
      <c r="D8" s="4">
        <v>6451.2000000000007</v>
      </c>
      <c r="E8" s="4">
        <v>1425</v>
      </c>
      <c r="F8" s="4">
        <v>943.15443548387088</v>
      </c>
      <c r="G8" s="4">
        <v>466.8</v>
      </c>
      <c r="H8" s="4">
        <v>979</v>
      </c>
      <c r="I8" s="4">
        <v>459.70000000000005</v>
      </c>
      <c r="J8" s="4">
        <v>467.2</v>
      </c>
      <c r="K8" s="4">
        <v>490.7</v>
      </c>
      <c r="L8" s="4">
        <v>964.3</v>
      </c>
      <c r="N8" s="4" t="s">
        <v>70</v>
      </c>
      <c r="O8" s="7">
        <f>CORREL(C2:C30,G2:G30)</f>
        <v>0.65648598505085898</v>
      </c>
    </row>
    <row r="9" spans="1:30" x14ac:dyDescent="0.3">
      <c r="A9" s="4">
        <v>2021</v>
      </c>
      <c r="B9" s="4" t="s">
        <v>40</v>
      </c>
      <c r="C9" s="85">
        <v>67.31</v>
      </c>
      <c r="D9" s="4">
        <v>6430.7</v>
      </c>
      <c r="E9" s="4">
        <v>1439.6000000000001</v>
      </c>
      <c r="F9" s="4">
        <v>949.85443548387093</v>
      </c>
      <c r="G9" s="4">
        <v>471.6</v>
      </c>
      <c r="H9" s="4">
        <v>982.19999999999993</v>
      </c>
      <c r="I9" s="4">
        <v>462.09999999999997</v>
      </c>
      <c r="J9" s="4">
        <v>472.4</v>
      </c>
      <c r="K9" s="4">
        <v>491.70000000000005</v>
      </c>
      <c r="L9" s="4">
        <v>968.4</v>
      </c>
      <c r="N9" s="4" t="s">
        <v>71</v>
      </c>
      <c r="O9" s="7">
        <f>CORREL(C2:C30,H2:H30)</f>
        <v>0.5897968307948106</v>
      </c>
    </row>
    <row r="10" spans="1:30" x14ac:dyDescent="0.3">
      <c r="A10" s="4">
        <v>2021</v>
      </c>
      <c r="B10" s="4" t="s">
        <v>41</v>
      </c>
      <c r="C10" s="85">
        <v>69.11</v>
      </c>
      <c r="D10" s="4">
        <v>6433.5</v>
      </c>
      <c r="E10" s="4">
        <v>1442.4</v>
      </c>
      <c r="F10" s="4">
        <v>950.55443548387075</v>
      </c>
      <c r="G10" s="4">
        <v>472.1</v>
      </c>
      <c r="H10" s="4">
        <v>982.9</v>
      </c>
      <c r="I10" s="4">
        <v>462.3</v>
      </c>
      <c r="J10" s="4">
        <v>474.3</v>
      </c>
      <c r="K10" s="4">
        <v>492.5</v>
      </c>
      <c r="L10" s="4">
        <v>969.3</v>
      </c>
      <c r="N10" s="4" t="s">
        <v>58</v>
      </c>
      <c r="O10" s="7">
        <f>CORREL(C2:C30,I2:I30)</f>
        <v>0.77542898595560039</v>
      </c>
    </row>
    <row r="11" spans="1:30" x14ac:dyDescent="0.3">
      <c r="A11" s="4">
        <v>2021</v>
      </c>
      <c r="B11" s="4" t="s">
        <v>42</v>
      </c>
      <c r="C11" s="85">
        <v>72.05</v>
      </c>
      <c r="D11" s="4">
        <v>6538.1</v>
      </c>
      <c r="E11" s="4">
        <v>1451.8000000000002</v>
      </c>
      <c r="F11" s="4">
        <v>958.35443548387082</v>
      </c>
      <c r="G11" s="4">
        <v>474.70000000000005</v>
      </c>
      <c r="H11" s="4">
        <v>987.30000000000007</v>
      </c>
      <c r="I11" s="4">
        <v>467.4</v>
      </c>
      <c r="J11" s="4">
        <v>476.9</v>
      </c>
      <c r="K11" s="4">
        <v>493.20000000000005</v>
      </c>
      <c r="L11" s="4">
        <v>979.1</v>
      </c>
      <c r="N11" s="4" t="s">
        <v>59</v>
      </c>
      <c r="O11" s="7">
        <f>CORREL(C2:C30,J2:J30)</f>
        <v>0.72316703750160294</v>
      </c>
    </row>
    <row r="12" spans="1:30" x14ac:dyDescent="0.3">
      <c r="A12" s="4">
        <v>2021</v>
      </c>
      <c r="B12" s="4" t="s">
        <v>44</v>
      </c>
      <c r="C12" s="85">
        <v>79</v>
      </c>
      <c r="D12" s="4">
        <v>6594</v>
      </c>
      <c r="E12" s="4">
        <v>1463.9</v>
      </c>
      <c r="F12" s="4">
        <v>958.45443548387084</v>
      </c>
      <c r="G12" s="4">
        <v>477.4</v>
      </c>
      <c r="H12" s="4">
        <v>993.90000000000009</v>
      </c>
      <c r="I12" s="4">
        <v>464.9</v>
      </c>
      <c r="J12" s="4">
        <v>480.3</v>
      </c>
      <c r="K12" s="4">
        <v>494.40000000000003</v>
      </c>
      <c r="L12" s="4">
        <v>983.8</v>
      </c>
      <c r="N12" s="4" t="s">
        <v>26</v>
      </c>
      <c r="O12" s="7">
        <f>CORREL(C2:C30,K2:K30)</f>
        <v>0.6017728432783529</v>
      </c>
    </row>
    <row r="13" spans="1:30" x14ac:dyDescent="0.3">
      <c r="A13" s="4">
        <v>2021</v>
      </c>
      <c r="B13" s="4" t="s">
        <v>45</v>
      </c>
      <c r="C13" s="85">
        <v>81.77</v>
      </c>
      <c r="D13" s="4">
        <v>6555.4000000000005</v>
      </c>
      <c r="E13" s="4">
        <v>1475.2</v>
      </c>
      <c r="F13" s="4">
        <v>957.45443548387084</v>
      </c>
      <c r="G13" s="4">
        <v>480.1</v>
      </c>
      <c r="H13" s="4">
        <v>997.5</v>
      </c>
      <c r="I13" s="4">
        <v>467.6</v>
      </c>
      <c r="J13" s="4">
        <v>482.7</v>
      </c>
      <c r="K13" s="4">
        <v>494.7</v>
      </c>
      <c r="L13" s="4">
        <v>984.2</v>
      </c>
      <c r="N13" s="4" t="s">
        <v>28</v>
      </c>
      <c r="O13" s="7">
        <f>CORREL(C2:C30,L2:L30)</f>
        <v>0.68747369904988509</v>
      </c>
    </row>
    <row r="14" spans="1:30" x14ac:dyDescent="0.3">
      <c r="A14" s="4">
        <v>2022</v>
      </c>
      <c r="B14" s="4" t="s">
        <v>31</v>
      </c>
      <c r="C14" s="85">
        <v>86.69</v>
      </c>
      <c r="D14" s="4">
        <v>6503.9</v>
      </c>
      <c r="E14" s="4">
        <v>1489.7</v>
      </c>
      <c r="F14" s="4">
        <v>959.85443548387082</v>
      </c>
      <c r="G14" s="4">
        <v>482.79999999999995</v>
      </c>
      <c r="H14" s="4">
        <v>1001.1999999999999</v>
      </c>
      <c r="I14" s="4">
        <v>470</v>
      </c>
      <c r="J14" s="4">
        <v>484.5</v>
      </c>
      <c r="K14" s="4">
        <v>495.6</v>
      </c>
      <c r="L14" s="4">
        <v>985</v>
      </c>
    </row>
    <row r="15" spans="1:30" x14ac:dyDescent="0.3">
      <c r="A15" s="4">
        <v>2022</v>
      </c>
      <c r="B15" s="4" t="s">
        <v>34</v>
      </c>
      <c r="C15" s="85">
        <v>87.44</v>
      </c>
      <c r="D15" s="4">
        <v>6495.1</v>
      </c>
      <c r="E15" s="4">
        <v>1501.1</v>
      </c>
      <c r="F15" s="4">
        <v>966.35443548387093</v>
      </c>
      <c r="G15" s="4">
        <v>484.90000000000003</v>
      </c>
      <c r="H15" s="4">
        <v>1007.8</v>
      </c>
      <c r="I15" s="4">
        <v>471.2</v>
      </c>
      <c r="J15" s="4">
        <v>487.1</v>
      </c>
      <c r="K15" s="4">
        <v>497.7</v>
      </c>
      <c r="L15" s="4">
        <v>988.5</v>
      </c>
    </row>
    <row r="16" spans="1:30" x14ac:dyDescent="0.3">
      <c r="A16" s="4">
        <v>2022</v>
      </c>
      <c r="B16" s="4" t="s">
        <v>35</v>
      </c>
      <c r="C16" s="85">
        <v>113.22</v>
      </c>
      <c r="D16" s="4">
        <v>6559.6</v>
      </c>
      <c r="E16" s="4">
        <v>1516.1</v>
      </c>
      <c r="F16" s="4">
        <v>970.45443548387084</v>
      </c>
      <c r="G16" s="4">
        <v>487.9</v>
      </c>
      <c r="H16" s="4">
        <v>1018.6</v>
      </c>
      <c r="I16" s="4">
        <v>474.1</v>
      </c>
      <c r="J16" s="4">
        <v>490.70000000000005</v>
      </c>
      <c r="K16" s="4">
        <v>499.29999999999995</v>
      </c>
      <c r="L16" s="4">
        <v>996.4</v>
      </c>
    </row>
    <row r="17" spans="1:12" x14ac:dyDescent="0.3">
      <c r="A17" s="4">
        <v>2022</v>
      </c>
      <c r="B17" s="4" t="s">
        <v>36</v>
      </c>
      <c r="C17" s="85">
        <v>128.80000000000001</v>
      </c>
      <c r="D17" s="4">
        <v>6651.3000000000011</v>
      </c>
      <c r="E17" s="4">
        <v>1532.1000000000001</v>
      </c>
      <c r="F17" s="4">
        <v>989.25443548387091</v>
      </c>
      <c r="G17" s="4">
        <v>491.5</v>
      </c>
      <c r="H17" s="4">
        <v>1026.2</v>
      </c>
      <c r="I17" s="4">
        <v>488.09999999999997</v>
      </c>
      <c r="J17" s="4">
        <v>493.8</v>
      </c>
      <c r="K17" s="4">
        <v>501.79999999999995</v>
      </c>
      <c r="L17" s="4">
        <v>1010.1999999999999</v>
      </c>
    </row>
    <row r="18" spans="1:12" x14ac:dyDescent="0.3">
      <c r="A18" s="4">
        <v>2022</v>
      </c>
      <c r="B18" s="4" t="s">
        <v>37</v>
      </c>
      <c r="C18" s="85">
        <v>119.63</v>
      </c>
      <c r="D18" s="4">
        <v>6727.9000000000005</v>
      </c>
      <c r="E18" s="4">
        <v>1547.8</v>
      </c>
      <c r="F18" s="4">
        <v>997.65443548387088</v>
      </c>
      <c r="G18" s="4">
        <v>495.19999999999993</v>
      </c>
      <c r="H18" s="4">
        <v>1027.7</v>
      </c>
      <c r="I18" s="4">
        <v>489.5</v>
      </c>
      <c r="J18" s="4">
        <v>495.9</v>
      </c>
      <c r="K18" s="4">
        <v>504.90000000000003</v>
      </c>
      <c r="L18" s="4">
        <v>1017.1999999999999</v>
      </c>
    </row>
    <row r="19" spans="1:12" x14ac:dyDescent="0.3">
      <c r="A19" s="4">
        <v>2022</v>
      </c>
      <c r="B19" s="4" t="s">
        <v>38</v>
      </c>
      <c r="C19" s="85">
        <v>121.89</v>
      </c>
      <c r="D19" s="4">
        <v>6797.7</v>
      </c>
      <c r="E19" s="4">
        <v>1561.1999999999998</v>
      </c>
      <c r="F19" s="4">
        <v>1000.4544354838708</v>
      </c>
      <c r="G19" s="4">
        <v>498.8</v>
      </c>
      <c r="H19" s="4">
        <v>1032.6000000000001</v>
      </c>
      <c r="I19" s="4">
        <v>483.79999999999995</v>
      </c>
      <c r="J19" s="4">
        <v>497.9</v>
      </c>
      <c r="K19" s="4">
        <v>508.1</v>
      </c>
      <c r="L19" s="4">
        <v>1019.9000000000001</v>
      </c>
    </row>
    <row r="20" spans="1:12" x14ac:dyDescent="0.3">
      <c r="A20" s="4">
        <v>2022</v>
      </c>
      <c r="B20" s="4" t="s">
        <v>39</v>
      </c>
      <c r="C20" s="85">
        <v>128.75</v>
      </c>
      <c r="D20" s="4">
        <v>6810.4</v>
      </c>
      <c r="E20" s="4">
        <v>1572.9</v>
      </c>
      <c r="F20" s="4">
        <v>1013.554435483871</v>
      </c>
      <c r="G20" s="4">
        <v>501.8</v>
      </c>
      <c r="H20" s="4">
        <v>1035.8</v>
      </c>
      <c r="I20" s="4">
        <v>485.3</v>
      </c>
      <c r="J20" s="4">
        <v>499.5</v>
      </c>
      <c r="K20" s="4">
        <v>515.20000000000005</v>
      </c>
      <c r="L20" s="4">
        <v>1024.9000000000001</v>
      </c>
    </row>
    <row r="21" spans="1:12" x14ac:dyDescent="0.3">
      <c r="A21" s="4">
        <v>2022</v>
      </c>
      <c r="B21" s="4" t="s">
        <v>40</v>
      </c>
      <c r="C21" s="85">
        <v>104.56</v>
      </c>
      <c r="D21" s="4">
        <v>6818.6999999999989</v>
      </c>
      <c r="E21" s="4">
        <v>1583.9</v>
      </c>
      <c r="F21" s="4">
        <v>1013.554435483871</v>
      </c>
      <c r="G21" s="4">
        <v>505</v>
      </c>
      <c r="H21" s="4">
        <v>1042.5</v>
      </c>
      <c r="I21" s="4">
        <v>486.20000000000005</v>
      </c>
      <c r="J21" s="4">
        <v>501.3</v>
      </c>
      <c r="K21" s="4">
        <v>517.90000000000009</v>
      </c>
      <c r="L21" s="4">
        <v>1029.8</v>
      </c>
    </row>
    <row r="22" spans="1:12" x14ac:dyDescent="0.3">
      <c r="A22" s="4">
        <v>2022</v>
      </c>
      <c r="B22" s="4" t="s">
        <v>41</v>
      </c>
      <c r="C22" s="85">
        <v>95.15</v>
      </c>
      <c r="D22" s="4">
        <v>6855.1</v>
      </c>
      <c r="E22" s="4">
        <v>1597.3</v>
      </c>
      <c r="F22" s="4">
        <v>1016.6544354838709</v>
      </c>
      <c r="G22" s="4">
        <v>508.1</v>
      </c>
      <c r="H22" s="4">
        <v>1044.5999999999999</v>
      </c>
      <c r="I22" s="4">
        <v>487.4</v>
      </c>
      <c r="J22" s="4">
        <v>503.4</v>
      </c>
      <c r="K22" s="4">
        <v>520.20000000000005</v>
      </c>
      <c r="L22" s="4">
        <v>1034.7</v>
      </c>
    </row>
    <row r="23" spans="1:12" x14ac:dyDescent="0.3">
      <c r="A23" s="4">
        <v>2022</v>
      </c>
      <c r="B23" s="4" t="s">
        <v>42</v>
      </c>
      <c r="C23" s="85">
        <v>99.19</v>
      </c>
      <c r="D23" s="4">
        <v>6904.1</v>
      </c>
      <c r="E23" s="4">
        <v>1606.3000000000002</v>
      </c>
      <c r="F23" s="4">
        <v>1022.9544354838708</v>
      </c>
      <c r="G23" s="4">
        <v>510.79999999999995</v>
      </c>
      <c r="H23" s="4">
        <v>1051</v>
      </c>
      <c r="I23" s="4">
        <v>489.1</v>
      </c>
      <c r="J23" s="4">
        <v>505.1</v>
      </c>
      <c r="K23" s="4">
        <v>521.1</v>
      </c>
      <c r="L23" s="4">
        <v>1041.0999999999999</v>
      </c>
    </row>
    <row r="24" spans="1:12" x14ac:dyDescent="0.3">
      <c r="A24" s="4">
        <v>2022</v>
      </c>
      <c r="B24" s="4" t="s">
        <v>44</v>
      </c>
      <c r="C24" s="85">
        <v>100.25</v>
      </c>
      <c r="D24" s="4">
        <v>6898.9000000000005</v>
      </c>
      <c r="E24" s="4">
        <v>1615.6</v>
      </c>
      <c r="F24" s="4">
        <v>1026.3544354838709</v>
      </c>
      <c r="G24" s="4">
        <v>513.79999999999995</v>
      </c>
      <c r="H24" s="4">
        <v>1058.7</v>
      </c>
      <c r="I24" s="4">
        <v>489.4</v>
      </c>
      <c r="J24" s="4">
        <v>506</v>
      </c>
      <c r="K24" s="4">
        <v>522.1</v>
      </c>
      <c r="L24" s="4">
        <v>1041.5</v>
      </c>
    </row>
    <row r="25" spans="1:12" x14ac:dyDescent="0.3">
      <c r="A25" s="4">
        <v>2022</v>
      </c>
      <c r="B25" s="4" t="s">
        <v>45</v>
      </c>
      <c r="C25" s="85">
        <v>94.25</v>
      </c>
      <c r="D25" s="4">
        <v>6856.2999999999993</v>
      </c>
      <c r="E25" s="4">
        <v>1623.7</v>
      </c>
      <c r="F25" s="4">
        <v>1026.0544354838707</v>
      </c>
      <c r="G25" s="4">
        <v>515.79999999999995</v>
      </c>
      <c r="H25" s="4">
        <v>1069.3</v>
      </c>
      <c r="I25" s="4">
        <v>490.6</v>
      </c>
      <c r="J25" s="4">
        <v>507.2</v>
      </c>
      <c r="K25" s="4">
        <v>523.20000000000005</v>
      </c>
      <c r="L25" s="4">
        <v>1042.5999999999999</v>
      </c>
    </row>
    <row r="26" spans="1:12" x14ac:dyDescent="0.3">
      <c r="A26" s="4">
        <v>2023</v>
      </c>
      <c r="B26" s="4" t="s">
        <v>31</v>
      </c>
      <c r="C26" s="85">
        <v>92.44</v>
      </c>
      <c r="D26" s="4">
        <v>6886.1</v>
      </c>
      <c r="E26" s="4">
        <v>1630.8000000000002</v>
      </c>
      <c r="F26" s="4">
        <v>1028.7544354838708</v>
      </c>
      <c r="G26" s="4">
        <v>518.09999999999991</v>
      </c>
      <c r="H26" s="4">
        <v>1081.3000000000002</v>
      </c>
      <c r="I26" s="4">
        <v>491.3</v>
      </c>
      <c r="J26" s="4">
        <v>509.1</v>
      </c>
      <c r="K26" s="4">
        <v>523.90000000000009</v>
      </c>
      <c r="L26" s="4">
        <v>1047.4000000000001</v>
      </c>
    </row>
    <row r="27" spans="1:12" x14ac:dyDescent="0.3">
      <c r="A27" s="4">
        <v>2023</v>
      </c>
      <c r="B27" s="4" t="s">
        <v>34</v>
      </c>
      <c r="C27" s="85">
        <v>85.79</v>
      </c>
      <c r="D27" s="4">
        <v>6847.9999999999991</v>
      </c>
      <c r="E27" s="4">
        <v>1642.1</v>
      </c>
      <c r="F27" s="4">
        <v>1032.754435483871</v>
      </c>
      <c r="G27" s="4">
        <v>522</v>
      </c>
      <c r="H27" s="4">
        <v>1094.9000000000001</v>
      </c>
      <c r="I27" s="4">
        <v>493</v>
      </c>
      <c r="J27" s="4">
        <v>511.50000000000006</v>
      </c>
      <c r="K27" s="4">
        <v>526</v>
      </c>
      <c r="L27" s="4">
        <v>1053.5</v>
      </c>
    </row>
    <row r="28" spans="1:12" x14ac:dyDescent="0.3">
      <c r="A28" s="4">
        <v>2023</v>
      </c>
      <c r="B28" s="4" t="s">
        <v>35</v>
      </c>
      <c r="C28" s="85">
        <v>89.61</v>
      </c>
      <c r="D28" s="4">
        <v>6848.4000000000005</v>
      </c>
      <c r="E28" s="4">
        <v>1641.9</v>
      </c>
      <c r="F28" s="4">
        <v>1032.1544354838709</v>
      </c>
      <c r="G28" s="4">
        <v>522</v>
      </c>
      <c r="H28" s="4">
        <v>1095</v>
      </c>
      <c r="I28" s="4">
        <v>493</v>
      </c>
      <c r="J28" s="4">
        <v>511.50000000000006</v>
      </c>
      <c r="K28" s="4">
        <v>526</v>
      </c>
      <c r="L28" s="4">
        <v>1053.5</v>
      </c>
    </row>
    <row r="29" spans="1:12" x14ac:dyDescent="0.3">
      <c r="A29" s="4">
        <v>2023</v>
      </c>
      <c r="B29" s="4" t="s">
        <v>36</v>
      </c>
      <c r="C29" s="85">
        <v>89.11</v>
      </c>
      <c r="D29" s="4">
        <v>6881.5000000000009</v>
      </c>
      <c r="E29" s="4">
        <v>1647.6000000000001</v>
      </c>
      <c r="F29" s="4">
        <v>1034.9544354838708</v>
      </c>
      <c r="G29" s="4">
        <v>523.29999999999995</v>
      </c>
      <c r="H29" s="4">
        <v>1105.9000000000001</v>
      </c>
      <c r="I29" s="4">
        <v>494</v>
      </c>
      <c r="J29" s="4">
        <v>512.70000000000005</v>
      </c>
      <c r="K29" s="4">
        <v>530</v>
      </c>
      <c r="L29" s="4">
        <v>1059.1000000000001</v>
      </c>
    </row>
    <row r="30" spans="1:12" x14ac:dyDescent="0.3">
      <c r="A30" s="4">
        <v>2023</v>
      </c>
      <c r="B30" s="4" t="s">
        <v>37</v>
      </c>
      <c r="C30" s="85">
        <v>87.42</v>
      </c>
      <c r="D30" s="4">
        <v>6932.7000000000007</v>
      </c>
      <c r="E30" s="4">
        <v>1651.8000000000002</v>
      </c>
      <c r="F30" s="4">
        <v>1039.1544354838709</v>
      </c>
      <c r="G30" s="4">
        <v>525.09999999999991</v>
      </c>
      <c r="H30" s="4">
        <v>1111.4000000000001</v>
      </c>
      <c r="I30" s="4">
        <v>494.90000000000003</v>
      </c>
      <c r="J30" s="4">
        <v>514.20000000000005</v>
      </c>
      <c r="K30" s="4">
        <v>532.20000000000005</v>
      </c>
      <c r="L30" s="4">
        <v>1063.8999999999999</v>
      </c>
    </row>
    <row r="31" spans="1:12" x14ac:dyDescent="0.3">
      <c r="C31" s="77"/>
    </row>
    <row r="32" spans="1:12" x14ac:dyDescent="0.3">
      <c r="C32" s="77"/>
    </row>
    <row r="33" spans="3:3" x14ac:dyDescent="0.3">
      <c r="C33" s="77"/>
    </row>
    <row r="34" spans="3:3" x14ac:dyDescent="0.3">
      <c r="C34" s="77"/>
    </row>
    <row r="35" spans="3:3" x14ac:dyDescent="0.3">
      <c r="C35" s="77"/>
    </row>
    <row r="36" spans="3:3" x14ac:dyDescent="0.3">
      <c r="C36" s="77"/>
    </row>
    <row r="37" spans="3:3" x14ac:dyDescent="0.3">
      <c r="C37" s="77"/>
    </row>
    <row r="90" spans="4:30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4:30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</sheetData>
  <conditionalFormatting sqref="O5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9C27-5202-4B79-9A31-DE53D08AA59F}">
  <dimension ref="A1:I16"/>
  <sheetViews>
    <sheetView workbookViewId="0">
      <selection activeCell="E27" sqref="E27"/>
    </sheetView>
  </sheetViews>
  <sheetFormatPr defaultRowHeight="14.4" x14ac:dyDescent="0.3"/>
  <cols>
    <col min="1" max="1" width="30.21875" bestFit="1" customWidth="1"/>
    <col min="2" max="2" width="20.44140625" bestFit="1" customWidth="1"/>
    <col min="3" max="3" width="17.44140625" bestFit="1" customWidth="1"/>
    <col min="4" max="4" width="26.109375" bestFit="1" customWidth="1"/>
    <col min="5" max="5" width="22.21875" bestFit="1" customWidth="1"/>
    <col min="6" max="6" width="25.5546875" bestFit="1" customWidth="1"/>
    <col min="7" max="7" width="24.33203125" bestFit="1" customWidth="1"/>
    <col min="9" max="9" width="12.5546875" bestFit="1" customWidth="1"/>
  </cols>
  <sheetData>
    <row r="1" spans="1:9" x14ac:dyDescent="0.3">
      <c r="A1" t="s">
        <v>60</v>
      </c>
    </row>
    <row r="3" spans="1:9" x14ac:dyDescent="0.3">
      <c r="A3" s="3" t="s">
        <v>61</v>
      </c>
      <c r="B3" s="3" t="s">
        <v>68</v>
      </c>
      <c r="C3" s="3" t="s">
        <v>69</v>
      </c>
      <c r="D3" s="3" t="s">
        <v>62</v>
      </c>
      <c r="E3" s="3" t="s">
        <v>23</v>
      </c>
      <c r="F3" s="3" t="s">
        <v>58</v>
      </c>
      <c r="G3" s="3" t="s">
        <v>66</v>
      </c>
      <c r="H3" s="3" t="s">
        <v>26</v>
      </c>
      <c r="I3" s="3" t="s">
        <v>28</v>
      </c>
    </row>
    <row r="4" spans="1:9" x14ac:dyDescent="0.3">
      <c r="A4" t="s">
        <v>3</v>
      </c>
      <c r="B4" t="s">
        <v>17</v>
      </c>
      <c r="C4" t="s">
        <v>20</v>
      </c>
      <c r="D4" t="s">
        <v>63</v>
      </c>
      <c r="E4" t="s">
        <v>64</v>
      </c>
      <c r="F4" t="s">
        <v>24</v>
      </c>
      <c r="G4" t="s">
        <v>59</v>
      </c>
      <c r="H4" t="s">
        <v>26</v>
      </c>
      <c r="I4" t="s">
        <v>28</v>
      </c>
    </row>
    <row r="5" spans="1:9" x14ac:dyDescent="0.3">
      <c r="A5" t="s">
        <v>54</v>
      </c>
      <c r="B5" t="s">
        <v>18</v>
      </c>
      <c r="C5" t="s">
        <v>57</v>
      </c>
      <c r="E5" t="s">
        <v>65</v>
      </c>
      <c r="I5" t="s">
        <v>67</v>
      </c>
    </row>
    <row r="6" spans="1:9" x14ac:dyDescent="0.3">
      <c r="A6" t="s">
        <v>5</v>
      </c>
      <c r="B6" t="s">
        <v>19</v>
      </c>
    </row>
    <row r="7" spans="1:9" x14ac:dyDescent="0.3">
      <c r="A7" t="s">
        <v>55</v>
      </c>
    </row>
    <row r="8" spans="1:9" x14ac:dyDescent="0.3">
      <c r="A8" t="s">
        <v>7</v>
      </c>
    </row>
    <row r="9" spans="1:9" x14ac:dyDescent="0.3">
      <c r="A9" t="s">
        <v>8</v>
      </c>
    </row>
    <row r="10" spans="1:9" x14ac:dyDescent="0.3">
      <c r="A10" t="s">
        <v>9</v>
      </c>
    </row>
    <row r="11" spans="1:9" x14ac:dyDescent="0.3">
      <c r="A11" t="s">
        <v>10</v>
      </c>
    </row>
    <row r="12" spans="1:9" x14ac:dyDescent="0.3">
      <c r="A12" t="s">
        <v>11</v>
      </c>
    </row>
    <row r="13" spans="1:9" x14ac:dyDescent="0.3">
      <c r="A13" t="s">
        <v>12</v>
      </c>
    </row>
    <row r="14" spans="1:9" x14ac:dyDescent="0.3">
      <c r="A14" t="s">
        <v>13</v>
      </c>
    </row>
    <row r="15" spans="1:9" x14ac:dyDescent="0.3">
      <c r="A15" t="s">
        <v>56</v>
      </c>
    </row>
    <row r="16" spans="1:9" x14ac:dyDescent="0.3">
      <c r="A1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1D3F-9A6B-45ED-A283-BF0C611DA935}">
  <sheetPr filterMode="1"/>
  <dimension ref="A1:L373"/>
  <sheetViews>
    <sheetView workbookViewId="0">
      <selection activeCell="B287" sqref="B287"/>
    </sheetView>
  </sheetViews>
  <sheetFormatPr defaultRowHeight="14.4" x14ac:dyDescent="0.3"/>
  <cols>
    <col min="1" max="1" width="11.109375" bestFit="1" customWidth="1"/>
    <col min="2" max="2" width="6.88671875" bestFit="1" customWidth="1"/>
    <col min="3" max="3" width="9.77734375" bestFit="1" customWidth="1"/>
    <col min="4" max="4" width="19.44140625" bestFit="1" customWidth="1"/>
    <col min="5" max="5" width="19" bestFit="1" customWidth="1"/>
    <col min="6" max="6" width="16.21875" bestFit="1" customWidth="1"/>
    <col min="7" max="7" width="28.6640625" bestFit="1" customWidth="1"/>
    <col min="8" max="8" width="23.88671875" bestFit="1" customWidth="1"/>
    <col min="9" max="9" width="27.77734375" bestFit="1" customWidth="1"/>
    <col min="10" max="10" width="25.6640625" bestFit="1" customWidth="1"/>
    <col min="11" max="11" width="11.21875" bestFit="1" customWidth="1"/>
    <col min="12" max="12" width="14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53</v>
      </c>
      <c r="E1" t="s">
        <v>68</v>
      </c>
      <c r="F1" t="s">
        <v>69</v>
      </c>
      <c r="G1" t="s">
        <v>70</v>
      </c>
      <c r="H1" t="s">
        <v>71</v>
      </c>
      <c r="I1" t="s">
        <v>58</v>
      </c>
      <c r="J1" t="s">
        <v>59</v>
      </c>
      <c r="K1" t="s">
        <v>26</v>
      </c>
      <c r="L1" t="s">
        <v>28</v>
      </c>
    </row>
    <row r="2" spans="1:12" hidden="1" x14ac:dyDescent="0.3">
      <c r="A2" t="s">
        <v>30</v>
      </c>
      <c r="B2">
        <v>2013</v>
      </c>
      <c r="C2" t="s">
        <v>31</v>
      </c>
      <c r="D2" s="2">
        <f>SUM(All_India_Index_Upto_April23__1[[#This Row],[Cereals and products]]:All_India_Index_Upto_April23__1[[#This Row],[Food and beverages]])</f>
        <v>1371.6999999999998</v>
      </c>
      <c r="E2" s="2">
        <f>SUM(All_India_Index_Upto_April23__1[[#This Row],[Clothing]]:All_India_Index_Upto_April23__1[[#This Row],[Clothing and footwear]])</f>
        <v>318.70000000000005</v>
      </c>
      <c r="F2" s="2">
        <f>SUM(All_India_Index_Upto_April23__1[[#This Row],[Housing]]:All_India_Index_Upto_April23__1[[#This Row],[Fuel and light]])</f>
        <v>244.75443548387088</v>
      </c>
      <c r="G2" s="2">
        <f>SUM(All_India_Index_Upto_April23__1[[#This Row],[Household goods and services]])</f>
        <v>104.8</v>
      </c>
      <c r="H2" s="2">
        <f>SUM(All_India_Index_Upto_April23__1[[#This Row],[Health]],All_India_Index_Upto_April23__1[[#This Row],[Personal care and effects]])</f>
        <v>208.7</v>
      </c>
      <c r="I2" s="2">
        <f>SUM(All_India_Index_Upto_April23__1[[#This Row],[Transport and communication]])</f>
        <v>103.3</v>
      </c>
      <c r="J2" s="2">
        <f>SUM(All_India_Index_Upto_April23__1[[#This Row],[Recreation and amusement]])</f>
        <v>103.4</v>
      </c>
      <c r="K2" s="2">
        <f>SUM(All_India_Index_Upto_April23__1[[#This Row],[Education]])</f>
        <v>103.8</v>
      </c>
      <c r="L2" s="2">
        <f>SUM(All_India_Index_Upto_April23__1[[#This Row],[Miscellaneous]],All_India_Index_Upto_April23__1[[#This Row],[General index]])</f>
        <v>209.1</v>
      </c>
    </row>
    <row r="3" spans="1:12" hidden="1" x14ac:dyDescent="0.3">
      <c r="A3" t="s">
        <v>32</v>
      </c>
      <c r="B3">
        <v>2013</v>
      </c>
      <c r="C3" t="s">
        <v>31</v>
      </c>
      <c r="D3" s="2">
        <f>SUM(All_India_Index_Upto_April23__1[[#This Row],[Cereals and products]]:All_India_Index_Upto_April23__1[[#This Row],[Food and beverages]])</f>
        <v>1376.4</v>
      </c>
      <c r="E3" s="2">
        <f>SUM(All_India_Index_Upto_April23__1[[#This Row],[Clothing]]:All_India_Index_Upto_April23__1[[#This Row],[Clothing and footwear]])</f>
        <v>316.7</v>
      </c>
      <c r="F3" s="2">
        <f>SUM(All_India_Index_Upto_April23__1[[#This Row],[Housing]]:All_India_Index_Upto_April23__1[[#This Row],[Fuel and light]])</f>
        <v>205.7</v>
      </c>
      <c r="G3" s="2">
        <f>SUM(All_India_Index_Upto_April23__1[[#This Row],[Household goods and services]])</f>
        <v>104.8</v>
      </c>
      <c r="H3" s="2">
        <f>SUM(All_India_Index_Upto_April23__1[[#This Row],[Health]],All_India_Index_Upto_April23__1[[#This Row],[Personal care and effects]])</f>
        <v>208.39999999999998</v>
      </c>
      <c r="I3" s="2">
        <f>SUM(All_India_Index_Upto_April23__1[[#This Row],[Transport and communication]])</f>
        <v>103.2</v>
      </c>
      <c r="J3" s="2">
        <f>SUM(All_India_Index_Upto_April23__1[[#This Row],[Recreation and amusement]])</f>
        <v>102.9</v>
      </c>
      <c r="K3" s="2">
        <f>SUM(All_India_Index_Upto_April23__1[[#This Row],[Education]])</f>
        <v>103.5</v>
      </c>
      <c r="L3" s="2">
        <f>SUM(All_India_Index_Upto_April23__1[[#This Row],[Miscellaneous]],All_India_Index_Upto_April23__1[[#This Row],[General index]])</f>
        <v>207.7</v>
      </c>
    </row>
    <row r="4" spans="1:12" hidden="1" x14ac:dyDescent="0.3">
      <c r="A4" t="s">
        <v>33</v>
      </c>
      <c r="B4">
        <v>2013</v>
      </c>
      <c r="C4" t="s">
        <v>31</v>
      </c>
      <c r="D4" s="2">
        <f>SUM(All_India_Index_Upto_April23__1[[#This Row],[Cereals and products]]:All_India_Index_Upto_April23__1[[#This Row],[Food and beverages]])</f>
        <v>1373.3000000000002</v>
      </c>
      <c r="E4" s="2">
        <f>SUM(All_India_Index_Upto_April23__1[[#This Row],[Clothing]]:All_India_Index_Upto_April23__1[[#This Row],[Clothing and footwear]])</f>
        <v>318</v>
      </c>
      <c r="F4" s="2">
        <f>SUM(All_India_Index_Upto_April23__1[[#This Row],[Housing]]:All_India_Index_Upto_April23__1[[#This Row],[Fuel and light]])</f>
        <v>205.8</v>
      </c>
      <c r="G4" s="2">
        <f>SUM(All_India_Index_Upto_April23__1[[#This Row],[Household goods and services]])</f>
        <v>104.8</v>
      </c>
      <c r="H4" s="2">
        <f>SUM(All_India_Index_Upto_April23__1[[#This Row],[Health]],All_India_Index_Upto_April23__1[[#This Row],[Personal care and effects]])</f>
        <v>208.5</v>
      </c>
      <c r="I4" s="2">
        <f>SUM(All_India_Index_Upto_April23__1[[#This Row],[Transport and communication]])</f>
        <v>103.2</v>
      </c>
      <c r="J4" s="2">
        <f>SUM(All_India_Index_Upto_April23__1[[#This Row],[Recreation and amusement]])</f>
        <v>103.1</v>
      </c>
      <c r="K4" s="2">
        <f>SUM(All_India_Index_Upto_April23__1[[#This Row],[Education]])</f>
        <v>103.6</v>
      </c>
      <c r="L4" s="2">
        <f>SUM(All_India_Index_Upto_April23__1[[#This Row],[Miscellaneous]],All_India_Index_Upto_April23__1[[#This Row],[General index]])</f>
        <v>208.5</v>
      </c>
    </row>
    <row r="5" spans="1:12" hidden="1" x14ac:dyDescent="0.3">
      <c r="A5" t="s">
        <v>30</v>
      </c>
      <c r="B5">
        <v>2013</v>
      </c>
      <c r="C5" t="s">
        <v>34</v>
      </c>
      <c r="D5" s="2">
        <f>SUM(All_India_Index_Upto_April23__1[[#This Row],[Cereals and products]]:All_India_Index_Upto_April23__1[[#This Row],[Food and beverages]])</f>
        <v>1380.3999999999999</v>
      </c>
      <c r="E5" s="2">
        <f>SUM(All_India_Index_Upto_April23__1[[#This Row],[Clothing]]:All_India_Index_Upto_April23__1[[#This Row],[Clothing and footwear]])</f>
        <v>320.39999999999998</v>
      </c>
      <c r="F5" s="2">
        <f>SUM(All_India_Index_Upto_April23__1[[#This Row],[Housing]]:All_India_Index_Upto_April23__1[[#This Row],[Fuel and light]])</f>
        <v>245.4544354838709</v>
      </c>
      <c r="G5" s="2">
        <f>SUM(All_India_Index_Upto_April23__1[[#This Row],[Household goods and services]])</f>
        <v>105.2</v>
      </c>
      <c r="H5" s="2">
        <f>SUM(All_India_Index_Upto_April23__1[[#This Row],[Health]],All_India_Index_Upto_April23__1[[#This Row],[Personal care and effects]])</f>
        <v>209</v>
      </c>
      <c r="I5" s="2">
        <f>SUM(All_India_Index_Upto_April23__1[[#This Row],[Transport and communication]])</f>
        <v>103.9</v>
      </c>
      <c r="J5" s="2">
        <f>SUM(All_India_Index_Upto_April23__1[[#This Row],[Recreation and amusement]])</f>
        <v>104</v>
      </c>
      <c r="K5" s="2">
        <f>SUM(All_India_Index_Upto_April23__1[[#This Row],[Education]])</f>
        <v>104.1</v>
      </c>
      <c r="L5" s="2">
        <f>SUM(All_India_Index_Upto_April23__1[[#This Row],[Miscellaneous]],All_India_Index_Upto_April23__1[[#This Row],[General index]])</f>
        <v>210.2</v>
      </c>
    </row>
    <row r="6" spans="1:12" hidden="1" x14ac:dyDescent="0.3">
      <c r="A6" t="s">
        <v>32</v>
      </c>
      <c r="B6">
        <v>2013</v>
      </c>
      <c r="C6" t="s">
        <v>34</v>
      </c>
      <c r="D6" s="2">
        <f>SUM(All_India_Index_Upto_April23__1[[#This Row],[Cereals and products]]:All_India_Index_Upto_April23__1[[#This Row],[Food and beverages]])</f>
        <v>1390.6000000000001</v>
      </c>
      <c r="E6" s="2">
        <f>SUM(All_India_Index_Upto_April23__1[[#This Row],[Clothing]]:All_India_Index_Upto_April23__1[[#This Row],[Clothing and footwear]])</f>
        <v>318.5</v>
      </c>
      <c r="F6" s="2">
        <f>SUM(All_India_Index_Upto_April23__1[[#This Row],[Housing]]:All_India_Index_Upto_April23__1[[#This Row],[Fuel and light]])</f>
        <v>206.10000000000002</v>
      </c>
      <c r="G6" s="2">
        <f>SUM(All_India_Index_Upto_April23__1[[#This Row],[Household goods and services]])</f>
        <v>105.2</v>
      </c>
      <c r="H6" s="2">
        <f>SUM(All_India_Index_Upto_April23__1[[#This Row],[Health]],All_India_Index_Upto_April23__1[[#This Row],[Personal care and effects]])</f>
        <v>209</v>
      </c>
      <c r="I6" s="2">
        <f>SUM(All_India_Index_Upto_April23__1[[#This Row],[Transport and communication]])</f>
        <v>104.4</v>
      </c>
      <c r="J6" s="2">
        <f>SUM(All_India_Index_Upto_April23__1[[#This Row],[Recreation and amusement]])</f>
        <v>103.3</v>
      </c>
      <c r="K6" s="2">
        <f>SUM(All_India_Index_Upto_April23__1[[#This Row],[Education]])</f>
        <v>103.7</v>
      </c>
      <c r="L6" s="2">
        <f>SUM(All_India_Index_Upto_April23__1[[#This Row],[Miscellaneous]],All_India_Index_Upto_April23__1[[#This Row],[General index]])</f>
        <v>209</v>
      </c>
    </row>
    <row r="7" spans="1:12" hidden="1" x14ac:dyDescent="0.3">
      <c r="A7" t="s">
        <v>33</v>
      </c>
      <c r="B7">
        <v>2013</v>
      </c>
      <c r="C7" t="s">
        <v>34</v>
      </c>
      <c r="D7" s="2">
        <f>SUM(All_India_Index_Upto_April23__1[[#This Row],[Cereals and products]]:All_India_Index_Upto_April23__1[[#This Row],[Food and beverages]])</f>
        <v>1384.2</v>
      </c>
      <c r="E7" s="2">
        <f>SUM(All_India_Index_Upto_April23__1[[#This Row],[Clothing]]:All_India_Index_Upto_April23__1[[#This Row],[Clothing and footwear]])</f>
        <v>319.7</v>
      </c>
      <c r="F7" s="2">
        <f>SUM(All_India_Index_Upto_April23__1[[#This Row],[Housing]]:All_India_Index_Upto_April23__1[[#This Row],[Fuel and light]])</f>
        <v>206.4</v>
      </c>
      <c r="G7" s="2">
        <f>SUM(All_India_Index_Upto_April23__1[[#This Row],[Household goods and services]])</f>
        <v>105.2</v>
      </c>
      <c r="H7" s="2">
        <f>SUM(All_India_Index_Upto_April23__1[[#This Row],[Health]],All_India_Index_Upto_April23__1[[#This Row],[Personal care and effects]])</f>
        <v>209</v>
      </c>
      <c r="I7" s="2">
        <f>SUM(All_India_Index_Upto_April23__1[[#This Row],[Transport and communication]])</f>
        <v>104.2</v>
      </c>
      <c r="J7" s="2">
        <f>SUM(All_India_Index_Upto_April23__1[[#This Row],[Recreation and amusement]])</f>
        <v>103.6</v>
      </c>
      <c r="K7" s="2">
        <f>SUM(All_India_Index_Upto_April23__1[[#This Row],[Education]])</f>
        <v>103.9</v>
      </c>
      <c r="L7" s="2">
        <f>SUM(All_India_Index_Upto_April23__1[[#This Row],[Miscellaneous]],All_India_Index_Upto_April23__1[[#This Row],[General index]])</f>
        <v>209.7</v>
      </c>
    </row>
    <row r="8" spans="1:12" hidden="1" x14ac:dyDescent="0.3">
      <c r="A8" t="s">
        <v>30</v>
      </c>
      <c r="B8">
        <v>2013</v>
      </c>
      <c r="C8" t="s">
        <v>35</v>
      </c>
      <c r="D8" s="2">
        <f>SUM(All_India_Index_Upto_April23__1[[#This Row],[Cereals and products]]:All_India_Index_Upto_April23__1[[#This Row],[Food and beverages]])</f>
        <v>1382.2</v>
      </c>
      <c r="E8" s="2">
        <f>SUM(All_India_Index_Upto_April23__1[[#This Row],[Clothing]]:All_India_Index_Upto_April23__1[[#This Row],[Clothing and footwear]])</f>
        <v>321.89999999999998</v>
      </c>
      <c r="F8" s="2">
        <f>SUM(All_India_Index_Upto_April23__1[[#This Row],[Housing]]:All_India_Index_Upto_April23__1[[#This Row],[Fuel and light]])</f>
        <v>245.35443548387087</v>
      </c>
      <c r="G8" s="2">
        <f>SUM(All_India_Index_Upto_April23__1[[#This Row],[Household goods and services]])</f>
        <v>105.6</v>
      </c>
      <c r="H8" s="2">
        <f>SUM(All_India_Index_Upto_April23__1[[#This Row],[Health]],All_India_Index_Upto_April23__1[[#This Row],[Personal care and effects]])</f>
        <v>209</v>
      </c>
      <c r="I8" s="2">
        <f>SUM(All_India_Index_Upto_April23__1[[#This Row],[Transport and communication]])</f>
        <v>104.6</v>
      </c>
      <c r="J8" s="2">
        <f>SUM(All_India_Index_Upto_April23__1[[#This Row],[Recreation and amusement]])</f>
        <v>104</v>
      </c>
      <c r="K8" s="2">
        <f>SUM(All_India_Index_Upto_April23__1[[#This Row],[Education]])</f>
        <v>104.3</v>
      </c>
      <c r="L8" s="2">
        <f>SUM(All_India_Index_Upto_April23__1[[#This Row],[Miscellaneous]],All_India_Index_Upto_April23__1[[#This Row],[General index]])</f>
        <v>210.6</v>
      </c>
    </row>
    <row r="9" spans="1:12" hidden="1" x14ac:dyDescent="0.3">
      <c r="A9" t="s">
        <v>32</v>
      </c>
      <c r="B9">
        <v>2013</v>
      </c>
      <c r="C9" t="s">
        <v>35</v>
      </c>
      <c r="D9" s="2">
        <f>SUM(All_India_Index_Upto_April23__1[[#This Row],[Cereals and products]]:All_India_Index_Upto_April23__1[[#This Row],[Food and beverages]])</f>
        <v>1386.8</v>
      </c>
      <c r="E9" s="2">
        <f>SUM(All_India_Index_Upto_April23__1[[#This Row],[Clothing]]:All_India_Index_Upto_April23__1[[#This Row],[Clothing and footwear]])</f>
        <v>320.2</v>
      </c>
      <c r="F9" s="2">
        <f>SUM(All_India_Index_Upto_April23__1[[#This Row],[Housing]]:All_India_Index_Upto_April23__1[[#This Row],[Fuel and light]])</f>
        <v>206.4</v>
      </c>
      <c r="G9" s="2">
        <f>SUM(All_India_Index_Upto_April23__1[[#This Row],[Household goods and services]])</f>
        <v>105.7</v>
      </c>
      <c r="H9" s="2">
        <f>SUM(All_India_Index_Upto_April23__1[[#This Row],[Health]],All_India_Index_Upto_April23__1[[#This Row],[Personal care and effects]])</f>
        <v>209.4</v>
      </c>
      <c r="I9" s="2">
        <f>SUM(All_India_Index_Upto_April23__1[[#This Row],[Transport and communication]])</f>
        <v>105.5</v>
      </c>
      <c r="J9" s="2">
        <f>SUM(All_India_Index_Upto_April23__1[[#This Row],[Recreation and amusement]])</f>
        <v>103.5</v>
      </c>
      <c r="K9" s="2">
        <f>SUM(All_India_Index_Upto_April23__1[[#This Row],[Education]])</f>
        <v>103.8</v>
      </c>
      <c r="L9" s="2">
        <f>SUM(All_India_Index_Upto_April23__1[[#This Row],[Miscellaneous]],All_India_Index_Upto_April23__1[[#This Row],[General index]])</f>
        <v>209.9</v>
      </c>
    </row>
    <row r="10" spans="1:12" hidden="1" x14ac:dyDescent="0.3">
      <c r="A10" t="s">
        <v>33</v>
      </c>
      <c r="B10">
        <v>2013</v>
      </c>
      <c r="C10" t="s">
        <v>35</v>
      </c>
      <c r="D10" s="2">
        <f>SUM(All_India_Index_Upto_April23__1[[#This Row],[Cereals and products]]:All_India_Index_Upto_April23__1[[#This Row],[Food and beverages]])</f>
        <v>1384.0000000000002</v>
      </c>
      <c r="E10" s="2">
        <f>SUM(All_India_Index_Upto_April23__1[[#This Row],[Clothing]]:All_India_Index_Upto_April23__1[[#This Row],[Clothing and footwear]])</f>
        <v>321.2</v>
      </c>
      <c r="F10" s="2">
        <f>SUM(All_India_Index_Upto_April23__1[[#This Row],[Housing]]:All_India_Index_Upto_April23__1[[#This Row],[Fuel and light]])</f>
        <v>206.5</v>
      </c>
      <c r="G10" s="2">
        <f>SUM(All_India_Index_Upto_April23__1[[#This Row],[Household goods and services]])</f>
        <v>105.6</v>
      </c>
      <c r="H10" s="2">
        <f>SUM(All_India_Index_Upto_April23__1[[#This Row],[Health]],All_India_Index_Upto_April23__1[[#This Row],[Personal care and effects]])</f>
        <v>209.2</v>
      </c>
      <c r="I10" s="2">
        <f>SUM(All_India_Index_Upto_April23__1[[#This Row],[Transport and communication]])</f>
        <v>105.1</v>
      </c>
      <c r="J10" s="2">
        <f>SUM(All_India_Index_Upto_April23__1[[#This Row],[Recreation and amusement]])</f>
        <v>103.7</v>
      </c>
      <c r="K10" s="2">
        <f>SUM(All_India_Index_Upto_April23__1[[#This Row],[Education]])</f>
        <v>104</v>
      </c>
      <c r="L10" s="2">
        <f>SUM(All_India_Index_Upto_April23__1[[#This Row],[Miscellaneous]],All_India_Index_Upto_April23__1[[#This Row],[General index]])</f>
        <v>210.2</v>
      </c>
    </row>
    <row r="11" spans="1:12" hidden="1" x14ac:dyDescent="0.3">
      <c r="A11" t="s">
        <v>30</v>
      </c>
      <c r="B11">
        <v>2013</v>
      </c>
      <c r="C11" t="s">
        <v>36</v>
      </c>
      <c r="D11" s="2">
        <f>SUM(All_India_Index_Upto_April23__1[[#This Row],[Cereals and products]]:All_India_Index_Upto_April23__1[[#This Row],[Food and beverages]])</f>
        <v>1385.8</v>
      </c>
      <c r="E11" s="2">
        <f>SUM(All_India_Index_Upto_April23__1[[#This Row],[Clothing]]:All_India_Index_Upto_April23__1[[#This Row],[Clothing and footwear]])</f>
        <v>323.5</v>
      </c>
      <c r="F11" s="2">
        <f>SUM(All_India_Index_Upto_April23__1[[#This Row],[Housing]]:All_India_Index_Upto_April23__1[[#This Row],[Fuel and light]])</f>
        <v>245.75443548387088</v>
      </c>
      <c r="G11" s="2">
        <f>SUM(All_India_Index_Upto_April23__1[[#This Row],[Household goods and services]])</f>
        <v>106.1</v>
      </c>
      <c r="H11" s="2">
        <f>SUM(All_India_Index_Upto_April23__1[[#This Row],[Health]],All_India_Index_Upto_April23__1[[#This Row],[Personal care and effects]])</f>
        <v>207.8</v>
      </c>
      <c r="I11" s="2">
        <f>SUM(All_India_Index_Upto_April23__1[[#This Row],[Transport and communication]])</f>
        <v>104.4</v>
      </c>
      <c r="J11" s="2">
        <f>SUM(All_India_Index_Upto_April23__1[[#This Row],[Recreation and amusement]])</f>
        <v>104.5</v>
      </c>
      <c r="K11" s="2">
        <f>SUM(All_India_Index_Upto_April23__1[[#This Row],[Education]])</f>
        <v>104.8</v>
      </c>
      <c r="L11" s="2">
        <f>SUM(All_India_Index_Upto_April23__1[[#This Row],[Miscellaneous]],All_India_Index_Upto_April23__1[[#This Row],[General index]])</f>
        <v>211</v>
      </c>
    </row>
    <row r="12" spans="1:12" hidden="1" x14ac:dyDescent="0.3">
      <c r="A12" t="s">
        <v>32</v>
      </c>
      <c r="B12">
        <v>2013</v>
      </c>
      <c r="C12" t="s">
        <v>36</v>
      </c>
      <c r="D12" s="2">
        <f>SUM(All_India_Index_Upto_April23__1[[#This Row],[Cereals and products]]:All_India_Index_Upto_April23__1[[#This Row],[Food and beverages]])</f>
        <v>1397.6999999999998</v>
      </c>
      <c r="E12" s="2">
        <f>SUM(All_India_Index_Upto_April23__1[[#This Row],[Clothing]]:All_India_Index_Upto_April23__1[[#This Row],[Clothing and footwear]])</f>
        <v>322</v>
      </c>
      <c r="F12" s="2">
        <f>SUM(All_India_Index_Upto_April23__1[[#This Row],[Housing]]:All_India_Index_Upto_April23__1[[#This Row],[Fuel and light]])</f>
        <v>206.9</v>
      </c>
      <c r="G12" s="2">
        <f>SUM(All_India_Index_Upto_April23__1[[#This Row],[Household goods and services]])</f>
        <v>106.5</v>
      </c>
      <c r="H12" s="2">
        <f>SUM(All_India_Index_Upto_April23__1[[#This Row],[Health]],All_India_Index_Upto_April23__1[[#This Row],[Personal care and effects]])</f>
        <v>208.9</v>
      </c>
      <c r="I12" s="2">
        <f>SUM(All_India_Index_Upto_April23__1[[#This Row],[Transport and communication]])</f>
        <v>105</v>
      </c>
      <c r="J12" s="2">
        <f>SUM(All_India_Index_Upto_April23__1[[#This Row],[Recreation and amusement]])</f>
        <v>104</v>
      </c>
      <c r="K12" s="2">
        <f>SUM(All_India_Index_Upto_April23__1[[#This Row],[Education]])</f>
        <v>105.2</v>
      </c>
      <c r="L12" s="2">
        <f>SUM(All_India_Index_Upto_April23__1[[#This Row],[Miscellaneous]],All_India_Index_Upto_April23__1[[#This Row],[General index]])</f>
        <v>210.8</v>
      </c>
    </row>
    <row r="13" spans="1:12" hidden="1" x14ac:dyDescent="0.3">
      <c r="A13" t="s">
        <v>33</v>
      </c>
      <c r="B13">
        <v>2013</v>
      </c>
      <c r="C13" t="s">
        <v>36</v>
      </c>
      <c r="D13" s="2">
        <f>SUM(All_India_Index_Upto_April23__1[[#This Row],[Cereals and products]]:All_India_Index_Upto_April23__1[[#This Row],[Food and beverages]])</f>
        <v>1390.2</v>
      </c>
      <c r="E13" s="2">
        <f>SUM(All_India_Index_Upto_April23__1[[#This Row],[Clothing]]:All_India_Index_Upto_April23__1[[#This Row],[Clothing and footwear]])</f>
        <v>322.89999999999998</v>
      </c>
      <c r="F13" s="2">
        <f>SUM(All_India_Index_Upto_April23__1[[#This Row],[Housing]]:All_India_Index_Upto_April23__1[[#This Row],[Fuel and light]])</f>
        <v>207</v>
      </c>
      <c r="G13" s="2">
        <f>SUM(All_India_Index_Upto_April23__1[[#This Row],[Household goods and services]])</f>
        <v>106.3</v>
      </c>
      <c r="H13" s="2">
        <f>SUM(All_India_Index_Upto_April23__1[[#This Row],[Health]],All_India_Index_Upto_April23__1[[#This Row],[Personal care and effects]])</f>
        <v>208.2</v>
      </c>
      <c r="I13" s="2">
        <f>SUM(All_India_Index_Upto_April23__1[[#This Row],[Transport and communication]])</f>
        <v>104.7</v>
      </c>
      <c r="J13" s="2">
        <f>SUM(All_India_Index_Upto_April23__1[[#This Row],[Recreation and amusement]])</f>
        <v>104.2</v>
      </c>
      <c r="K13" s="2">
        <f>SUM(All_India_Index_Upto_April23__1[[#This Row],[Education]])</f>
        <v>105</v>
      </c>
      <c r="L13" s="2">
        <f>SUM(All_India_Index_Upto_April23__1[[#This Row],[Miscellaneous]],All_India_Index_Upto_April23__1[[#This Row],[General index]])</f>
        <v>210.89999999999998</v>
      </c>
    </row>
    <row r="14" spans="1:12" hidden="1" x14ac:dyDescent="0.3">
      <c r="A14" t="s">
        <v>30</v>
      </c>
      <c r="B14">
        <v>2013</v>
      </c>
      <c r="C14" t="s">
        <v>37</v>
      </c>
      <c r="D14" s="2">
        <f>SUM(All_India_Index_Upto_April23__1[[#This Row],[Cereals and products]]:All_India_Index_Upto_April23__1[[#This Row],[Food and beverages]])</f>
        <v>1394</v>
      </c>
      <c r="E14" s="2">
        <f>SUM(All_India_Index_Upto_April23__1[[#This Row],[Clothing]]:All_India_Index_Upto_April23__1[[#This Row],[Clothing and footwear]])</f>
        <v>325.29999999999995</v>
      </c>
      <c r="F14" s="2">
        <f>SUM(All_India_Index_Upto_April23__1[[#This Row],[Housing]]:All_India_Index_Upto_April23__1[[#This Row],[Fuel and light]])</f>
        <v>246.75443548387088</v>
      </c>
      <c r="G14" s="2">
        <f>SUM(All_India_Index_Upto_April23__1[[#This Row],[Household goods and services]])</f>
        <v>106.8</v>
      </c>
      <c r="H14" s="2">
        <f>SUM(All_India_Index_Upto_April23__1[[#This Row],[Health]],All_India_Index_Upto_April23__1[[#This Row],[Personal care and effects]])</f>
        <v>207.8</v>
      </c>
      <c r="I14" s="2">
        <f>SUM(All_India_Index_Upto_April23__1[[#This Row],[Transport and communication]])</f>
        <v>104.1</v>
      </c>
      <c r="J14" s="2">
        <f>SUM(All_India_Index_Upto_April23__1[[#This Row],[Recreation and amusement]])</f>
        <v>105</v>
      </c>
      <c r="K14" s="2">
        <f>SUM(All_India_Index_Upto_April23__1[[#This Row],[Education]])</f>
        <v>105.5</v>
      </c>
      <c r="L14" s="2">
        <f>SUM(All_India_Index_Upto_April23__1[[#This Row],[Miscellaneous]],All_India_Index_Upto_April23__1[[#This Row],[General index]])</f>
        <v>212</v>
      </c>
    </row>
    <row r="15" spans="1:12" hidden="1" x14ac:dyDescent="0.3">
      <c r="A15" t="s">
        <v>32</v>
      </c>
      <c r="B15">
        <v>2013</v>
      </c>
      <c r="C15" t="s">
        <v>37</v>
      </c>
      <c r="D15" s="2">
        <f>SUM(All_India_Index_Upto_April23__1[[#This Row],[Cereals and products]]:All_India_Index_Upto_April23__1[[#This Row],[Food and beverages]])</f>
        <v>1417.1999999999998</v>
      </c>
      <c r="E15" s="2">
        <f>SUM(All_India_Index_Upto_April23__1[[#This Row],[Clothing]]:All_India_Index_Upto_April23__1[[#This Row],[Clothing and footwear]])</f>
        <v>323.5</v>
      </c>
      <c r="F15" s="2">
        <f>SUM(All_India_Index_Upto_April23__1[[#This Row],[Housing]]:All_India_Index_Upto_April23__1[[#This Row],[Fuel and light]])</f>
        <v>207.7</v>
      </c>
      <c r="G15" s="2">
        <f>SUM(All_India_Index_Upto_April23__1[[#This Row],[Household goods and services]])</f>
        <v>107.1</v>
      </c>
      <c r="H15" s="2">
        <f>SUM(All_India_Index_Upto_April23__1[[#This Row],[Health]],All_India_Index_Upto_April23__1[[#This Row],[Personal care and effects]])</f>
        <v>208.8</v>
      </c>
      <c r="I15" s="2">
        <f>SUM(All_India_Index_Upto_April23__1[[#This Row],[Transport and communication]])</f>
        <v>103.9</v>
      </c>
      <c r="J15" s="2">
        <f>SUM(All_India_Index_Upto_April23__1[[#This Row],[Recreation and amusement]])</f>
        <v>104.6</v>
      </c>
      <c r="K15" s="2">
        <f>SUM(All_India_Index_Upto_April23__1[[#This Row],[Education]])</f>
        <v>105.7</v>
      </c>
      <c r="L15" s="2">
        <f>SUM(All_India_Index_Upto_April23__1[[#This Row],[Miscellaneous]],All_India_Index_Upto_April23__1[[#This Row],[General index]])</f>
        <v>211.5</v>
      </c>
    </row>
    <row r="16" spans="1:12" hidden="1" x14ac:dyDescent="0.3">
      <c r="A16" t="s">
        <v>33</v>
      </c>
      <c r="B16">
        <v>2013</v>
      </c>
      <c r="C16" t="s">
        <v>37</v>
      </c>
      <c r="D16" s="2">
        <f>SUM(All_India_Index_Upto_April23__1[[#This Row],[Cereals and products]]:All_India_Index_Upto_April23__1[[#This Row],[Food and beverages]])</f>
        <v>1402.1999999999998</v>
      </c>
      <c r="E16" s="2">
        <f>SUM(All_India_Index_Upto_April23__1[[#This Row],[Clothing]]:All_India_Index_Upto_April23__1[[#This Row],[Clothing and footwear]])</f>
        <v>324.60000000000002</v>
      </c>
      <c r="F16" s="2">
        <f>SUM(All_India_Index_Upto_April23__1[[#This Row],[Housing]]:All_India_Index_Upto_April23__1[[#This Row],[Fuel and light]])</f>
        <v>207.9</v>
      </c>
      <c r="G16" s="2">
        <f>SUM(All_India_Index_Upto_April23__1[[#This Row],[Household goods and services]])</f>
        <v>106.9</v>
      </c>
      <c r="H16" s="2">
        <f>SUM(All_India_Index_Upto_April23__1[[#This Row],[Health]],All_India_Index_Upto_April23__1[[#This Row],[Personal care and effects]])</f>
        <v>208.2</v>
      </c>
      <c r="I16" s="2">
        <f>SUM(All_India_Index_Upto_April23__1[[#This Row],[Transport and communication]])</f>
        <v>104</v>
      </c>
      <c r="J16" s="2">
        <f>SUM(All_India_Index_Upto_April23__1[[#This Row],[Recreation and amusement]])</f>
        <v>104.8</v>
      </c>
      <c r="K16" s="2">
        <f>SUM(All_India_Index_Upto_April23__1[[#This Row],[Education]])</f>
        <v>105.6</v>
      </c>
      <c r="L16" s="2">
        <f>SUM(All_India_Index_Upto_April23__1[[#This Row],[Miscellaneous]],All_India_Index_Upto_April23__1[[#This Row],[General index]])</f>
        <v>211.7</v>
      </c>
    </row>
    <row r="17" spans="1:12" hidden="1" x14ac:dyDescent="0.3">
      <c r="A17" t="s">
        <v>30</v>
      </c>
      <c r="B17">
        <v>2013</v>
      </c>
      <c r="C17" t="s">
        <v>38</v>
      </c>
      <c r="D17" s="2">
        <f>SUM(All_India_Index_Upto_April23__1[[#This Row],[Cereals and products]]:All_India_Index_Upto_April23__1[[#This Row],[Food and beverages]])</f>
        <v>1420</v>
      </c>
      <c r="E17" s="2">
        <f>SUM(All_India_Index_Upto_April23__1[[#This Row],[Clothing]]:All_India_Index_Upto_April23__1[[#This Row],[Clothing and footwear]])</f>
        <v>328</v>
      </c>
      <c r="F17" s="2">
        <f>SUM(All_India_Index_Upto_April23__1[[#This Row],[Housing]]:All_India_Index_Upto_April23__1[[#This Row],[Fuel and light]])</f>
        <v>247.75443548387088</v>
      </c>
      <c r="G17" s="2">
        <f>SUM(All_India_Index_Upto_April23__1[[#This Row],[Household goods and services]])</f>
        <v>107.5</v>
      </c>
      <c r="H17" s="2">
        <f>SUM(All_India_Index_Upto_April23__1[[#This Row],[Health]],All_India_Index_Upto_April23__1[[#This Row],[Personal care and effects]])</f>
        <v>208.8</v>
      </c>
      <c r="I17" s="2">
        <f>SUM(All_India_Index_Upto_April23__1[[#This Row],[Transport and communication]])</f>
        <v>105</v>
      </c>
      <c r="J17" s="2">
        <f>SUM(All_India_Index_Upto_April23__1[[#This Row],[Recreation and amusement]])</f>
        <v>105.6</v>
      </c>
      <c r="K17" s="2">
        <f>SUM(All_India_Index_Upto_April23__1[[#This Row],[Education]])</f>
        <v>106.5</v>
      </c>
      <c r="L17" s="2">
        <f>SUM(All_India_Index_Upto_April23__1[[#This Row],[Miscellaneous]],All_India_Index_Upto_April23__1[[#This Row],[General index]])</f>
        <v>214.4</v>
      </c>
    </row>
    <row r="18" spans="1:12" hidden="1" x14ac:dyDescent="0.3">
      <c r="A18" t="s">
        <v>32</v>
      </c>
      <c r="B18">
        <v>2013</v>
      </c>
      <c r="C18" t="s">
        <v>38</v>
      </c>
      <c r="D18" s="2">
        <f>SUM(All_India_Index_Upto_April23__1[[#This Row],[Cereals and products]]:All_India_Index_Upto_April23__1[[#This Row],[Food and beverages]])</f>
        <v>1464.6000000000001</v>
      </c>
      <c r="E18" s="2">
        <f>SUM(All_India_Index_Upto_April23__1[[#This Row],[Clothing]]:All_India_Index_Upto_April23__1[[#This Row],[Clothing and footwear]])</f>
        <v>325.3</v>
      </c>
      <c r="F18" s="2">
        <f>SUM(All_India_Index_Upto_April23__1[[#This Row],[Housing]]:All_India_Index_Upto_April23__1[[#This Row],[Fuel and light]])</f>
        <v>214.6</v>
      </c>
      <c r="G18" s="2">
        <f>SUM(All_India_Index_Upto_April23__1[[#This Row],[Household goods and services]])</f>
        <v>107.7</v>
      </c>
      <c r="H18" s="2">
        <f>SUM(All_India_Index_Upto_April23__1[[#This Row],[Health]],All_India_Index_Upto_April23__1[[#This Row],[Personal care and effects]])</f>
        <v>209.8</v>
      </c>
      <c r="I18" s="2">
        <f>SUM(All_India_Index_Upto_April23__1[[#This Row],[Transport and communication]])</f>
        <v>105.2</v>
      </c>
      <c r="J18" s="2">
        <f>SUM(All_India_Index_Upto_April23__1[[#This Row],[Recreation and amusement]])</f>
        <v>105.2</v>
      </c>
      <c r="K18" s="2">
        <f>SUM(All_India_Index_Upto_April23__1[[#This Row],[Education]])</f>
        <v>108.1</v>
      </c>
      <c r="L18" s="2">
        <f>SUM(All_India_Index_Upto_April23__1[[#This Row],[Miscellaneous]],All_India_Index_Upto_April23__1[[#This Row],[General index]])</f>
        <v>215.8</v>
      </c>
    </row>
    <row r="19" spans="1:12" hidden="1" x14ac:dyDescent="0.3">
      <c r="A19" t="s">
        <v>33</v>
      </c>
      <c r="B19">
        <v>2013</v>
      </c>
      <c r="C19" t="s">
        <v>38</v>
      </c>
      <c r="D19" s="2">
        <f>SUM(All_India_Index_Upto_April23__1[[#This Row],[Cereals and products]]:All_India_Index_Upto_April23__1[[#This Row],[Food and beverages]])</f>
        <v>1436</v>
      </c>
      <c r="E19" s="2">
        <f>SUM(All_India_Index_Upto_April23__1[[#This Row],[Clothing]]:All_India_Index_Upto_April23__1[[#This Row],[Clothing and footwear]])</f>
        <v>326.89999999999998</v>
      </c>
      <c r="F19" s="2">
        <f>SUM(All_India_Index_Upto_April23__1[[#This Row],[Housing]]:All_India_Index_Upto_April23__1[[#This Row],[Fuel and light]])</f>
        <v>214.89999999999998</v>
      </c>
      <c r="G19" s="2">
        <f>SUM(All_India_Index_Upto_April23__1[[#This Row],[Household goods and services]])</f>
        <v>107.6</v>
      </c>
      <c r="H19" s="2">
        <f>SUM(All_India_Index_Upto_April23__1[[#This Row],[Health]],All_India_Index_Upto_April23__1[[#This Row],[Personal care and effects]])</f>
        <v>209.2</v>
      </c>
      <c r="I19" s="2">
        <f>SUM(All_India_Index_Upto_April23__1[[#This Row],[Transport and communication]])</f>
        <v>105.1</v>
      </c>
      <c r="J19" s="2">
        <f>SUM(All_India_Index_Upto_April23__1[[#This Row],[Recreation and amusement]])</f>
        <v>105.4</v>
      </c>
      <c r="K19" s="2">
        <f>SUM(All_India_Index_Upto_April23__1[[#This Row],[Education]])</f>
        <v>107.4</v>
      </c>
      <c r="L19" s="2">
        <f>SUM(All_India_Index_Upto_April23__1[[#This Row],[Miscellaneous]],All_India_Index_Upto_April23__1[[#This Row],[General index]])</f>
        <v>215.1</v>
      </c>
    </row>
    <row r="20" spans="1:12" hidden="1" x14ac:dyDescent="0.3">
      <c r="A20" t="s">
        <v>30</v>
      </c>
      <c r="B20">
        <v>2013</v>
      </c>
      <c r="C20" t="s">
        <v>39</v>
      </c>
      <c r="D20" s="2">
        <f>SUM(All_India_Index_Upto_April23__1[[#This Row],[Cereals and products]]:All_India_Index_Upto_April23__1[[#This Row],[Food and beverages]])</f>
        <v>1445.8999999999996</v>
      </c>
      <c r="E20" s="2">
        <f>SUM(All_India_Index_Upto_April23__1[[#This Row],[Clothing]]:All_India_Index_Upto_April23__1[[#This Row],[Clothing and footwear]])</f>
        <v>330.3</v>
      </c>
      <c r="F20" s="2">
        <f>SUM(All_India_Index_Upto_April23__1[[#This Row],[Housing]]:All_India_Index_Upto_April23__1[[#This Row],[Fuel and light]])</f>
        <v>248.75443548387088</v>
      </c>
      <c r="G20" s="2">
        <f>SUM(All_India_Index_Upto_April23__1[[#This Row],[Household goods and services]])</f>
        <v>108.3</v>
      </c>
      <c r="H20" s="2">
        <f>SUM(All_India_Index_Upto_April23__1[[#This Row],[Health]],All_India_Index_Upto_April23__1[[#This Row],[Personal care and effects]])</f>
        <v>209.4</v>
      </c>
      <c r="I20" s="2">
        <f>SUM(All_India_Index_Upto_April23__1[[#This Row],[Transport and communication]])</f>
        <v>106.8</v>
      </c>
      <c r="J20" s="2">
        <f>SUM(All_India_Index_Upto_April23__1[[#This Row],[Recreation and amusement]])</f>
        <v>106.4</v>
      </c>
      <c r="K20" s="2">
        <f>SUM(All_India_Index_Upto_April23__1[[#This Row],[Education]])</f>
        <v>107.8</v>
      </c>
      <c r="L20" s="2">
        <f>SUM(All_India_Index_Upto_April23__1[[#This Row],[Miscellaneous]],All_India_Index_Upto_April23__1[[#This Row],[General index]])</f>
        <v>217.2</v>
      </c>
    </row>
    <row r="21" spans="1:12" hidden="1" x14ac:dyDescent="0.3">
      <c r="A21" t="s">
        <v>32</v>
      </c>
      <c r="B21">
        <v>2013</v>
      </c>
      <c r="C21" t="s">
        <v>39</v>
      </c>
      <c r="D21" s="2">
        <f>SUM(All_India_Index_Upto_April23__1[[#This Row],[Cereals and products]]:All_India_Index_Upto_April23__1[[#This Row],[Food and beverages]])</f>
        <v>1489.4</v>
      </c>
      <c r="E21" s="2">
        <f>SUM(All_India_Index_Upto_April23__1[[#This Row],[Clothing]]:All_India_Index_Upto_April23__1[[#This Row],[Clothing and footwear]])</f>
        <v>327.10000000000002</v>
      </c>
      <c r="F21" s="2">
        <f>SUM(All_India_Index_Upto_April23__1[[#This Row],[Housing]]:All_India_Index_Upto_April23__1[[#This Row],[Fuel and light]])</f>
        <v>216.3</v>
      </c>
      <c r="G21" s="2">
        <f>SUM(All_India_Index_Upto_April23__1[[#This Row],[Household goods and services]])</f>
        <v>108.1</v>
      </c>
      <c r="H21" s="2">
        <f>SUM(All_India_Index_Upto_April23__1[[#This Row],[Health]],All_India_Index_Upto_April23__1[[#This Row],[Personal care and effects]])</f>
        <v>210.3</v>
      </c>
      <c r="I21" s="2">
        <f>SUM(All_India_Index_Upto_April23__1[[#This Row],[Transport and communication]])</f>
        <v>107.3</v>
      </c>
      <c r="J21" s="2">
        <f>SUM(All_India_Index_Upto_April23__1[[#This Row],[Recreation and amusement]])</f>
        <v>105.9</v>
      </c>
      <c r="K21" s="2">
        <f>SUM(All_India_Index_Upto_April23__1[[#This Row],[Education]])</f>
        <v>110.1</v>
      </c>
      <c r="L21" s="2">
        <f>SUM(All_India_Index_Upto_April23__1[[#This Row],[Miscellaneous]],All_India_Index_Upto_April23__1[[#This Row],[General index]])</f>
        <v>218.7</v>
      </c>
    </row>
    <row r="22" spans="1:12" hidden="1" x14ac:dyDescent="0.3">
      <c r="A22" t="s">
        <v>33</v>
      </c>
      <c r="B22">
        <v>2013</v>
      </c>
      <c r="C22" t="s">
        <v>39</v>
      </c>
      <c r="D22" s="2">
        <f>SUM(All_India_Index_Upto_April23__1[[#This Row],[Cereals and products]]:All_India_Index_Upto_April23__1[[#This Row],[Food and beverages]])</f>
        <v>1461.3999999999999</v>
      </c>
      <c r="E22" s="2">
        <f>SUM(All_India_Index_Upto_April23__1[[#This Row],[Clothing]]:All_India_Index_Upto_April23__1[[#This Row],[Clothing and footwear]])</f>
        <v>329</v>
      </c>
      <c r="F22" s="2">
        <f>SUM(All_India_Index_Upto_April23__1[[#This Row],[Housing]]:All_India_Index_Upto_April23__1[[#This Row],[Fuel and light]])</f>
        <v>216.9</v>
      </c>
      <c r="G22" s="2">
        <f>SUM(All_India_Index_Upto_April23__1[[#This Row],[Household goods and services]])</f>
        <v>108.2</v>
      </c>
      <c r="H22" s="2">
        <f>SUM(All_India_Index_Upto_April23__1[[#This Row],[Health]],All_India_Index_Upto_April23__1[[#This Row],[Personal care and effects]])</f>
        <v>209.8</v>
      </c>
      <c r="I22" s="2">
        <f>SUM(All_India_Index_Upto_April23__1[[#This Row],[Transport and communication]])</f>
        <v>107.1</v>
      </c>
      <c r="J22" s="2">
        <f>SUM(All_India_Index_Upto_April23__1[[#This Row],[Recreation and amusement]])</f>
        <v>106.1</v>
      </c>
      <c r="K22" s="2">
        <f>SUM(All_India_Index_Upto_April23__1[[#This Row],[Education]])</f>
        <v>109.1</v>
      </c>
      <c r="L22" s="2">
        <f>SUM(All_India_Index_Upto_April23__1[[#This Row],[Miscellaneous]],All_India_Index_Upto_April23__1[[#This Row],[General index]])</f>
        <v>217.9</v>
      </c>
    </row>
    <row r="23" spans="1:12" hidden="1" x14ac:dyDescent="0.3">
      <c r="A23" t="s">
        <v>30</v>
      </c>
      <c r="B23">
        <v>2013</v>
      </c>
      <c r="C23" t="s">
        <v>40</v>
      </c>
      <c r="D23" s="2">
        <f>SUM(All_India_Index_Upto_April23__1[[#This Row],[Cereals and products]]:All_India_Index_Upto_April23__1[[#This Row],[Food and beverages]])</f>
        <v>1462.5</v>
      </c>
      <c r="E23" s="2">
        <f>SUM(All_India_Index_Upto_April23__1[[#This Row],[Clothing]]:All_India_Index_Upto_April23__1[[#This Row],[Clothing and footwear]])</f>
        <v>332.6</v>
      </c>
      <c r="F23" s="2">
        <f>SUM(All_India_Index_Upto_April23__1[[#This Row],[Housing]]:All_India_Index_Upto_April23__1[[#This Row],[Fuel and light]])</f>
        <v>249.15443548387088</v>
      </c>
      <c r="G23" s="2">
        <f>SUM(All_India_Index_Upto_April23__1[[#This Row],[Household goods and services]])</f>
        <v>108.7</v>
      </c>
      <c r="H23" s="2">
        <f>SUM(All_India_Index_Upto_April23__1[[#This Row],[Health]],All_India_Index_Upto_April23__1[[#This Row],[Personal care and effects]])</f>
        <v>212.5</v>
      </c>
      <c r="I23" s="2">
        <f>SUM(All_India_Index_Upto_April23__1[[#This Row],[Transport and communication]])</f>
        <v>107.8</v>
      </c>
      <c r="J23" s="2">
        <f>SUM(All_India_Index_Upto_April23__1[[#This Row],[Recreation and amusement]])</f>
        <v>106.8</v>
      </c>
      <c r="K23" s="2">
        <f>SUM(All_India_Index_Upto_April23__1[[#This Row],[Education]])</f>
        <v>108.7</v>
      </c>
      <c r="L23" s="2">
        <f>SUM(All_India_Index_Upto_April23__1[[#This Row],[Miscellaneous]],All_India_Index_Upto_April23__1[[#This Row],[General index]])</f>
        <v>219.6</v>
      </c>
    </row>
    <row r="24" spans="1:12" hidden="1" x14ac:dyDescent="0.3">
      <c r="A24" t="s">
        <v>32</v>
      </c>
      <c r="B24">
        <v>2013</v>
      </c>
      <c r="C24" t="s">
        <v>40</v>
      </c>
      <c r="D24" s="2">
        <f>SUM(All_India_Index_Upto_April23__1[[#This Row],[Cereals and products]]:All_India_Index_Upto_April23__1[[#This Row],[Food and beverages]])</f>
        <v>1506.1000000000001</v>
      </c>
      <c r="E24" s="2">
        <f>SUM(All_India_Index_Upto_April23__1[[#This Row],[Clothing]]:All_India_Index_Upto_April23__1[[#This Row],[Clothing and footwear]])</f>
        <v>329.09999999999997</v>
      </c>
      <c r="F24" s="2">
        <f>SUM(All_India_Index_Upto_April23__1[[#This Row],[Housing]]:All_India_Index_Upto_April23__1[[#This Row],[Fuel and light]])</f>
        <v>218.2</v>
      </c>
      <c r="G24" s="2">
        <f>SUM(All_India_Index_Upto_April23__1[[#This Row],[Household goods and services]])</f>
        <v>108.7</v>
      </c>
      <c r="H24" s="2">
        <f>SUM(All_India_Index_Upto_April23__1[[#This Row],[Health]],All_India_Index_Upto_April23__1[[#This Row],[Personal care and effects]])</f>
        <v>213.6</v>
      </c>
      <c r="I24" s="2">
        <f>SUM(All_India_Index_Upto_April23__1[[#This Row],[Transport and communication]])</f>
        <v>108.1</v>
      </c>
      <c r="J24" s="2">
        <f>SUM(All_India_Index_Upto_April23__1[[#This Row],[Recreation and amusement]])</f>
        <v>106.5</v>
      </c>
      <c r="K24" s="2">
        <f>SUM(All_India_Index_Upto_April23__1[[#This Row],[Education]])</f>
        <v>110.8</v>
      </c>
      <c r="L24" s="2">
        <f>SUM(All_India_Index_Upto_April23__1[[#This Row],[Miscellaneous]],All_India_Index_Upto_April23__1[[#This Row],[General index]])</f>
        <v>221</v>
      </c>
    </row>
    <row r="25" spans="1:12" hidden="1" x14ac:dyDescent="0.3">
      <c r="A25" t="s">
        <v>33</v>
      </c>
      <c r="B25">
        <v>2013</v>
      </c>
      <c r="C25" t="s">
        <v>40</v>
      </c>
      <c r="D25" s="2">
        <f>SUM(All_India_Index_Upto_April23__1[[#This Row],[Cereals and products]]:All_India_Index_Upto_April23__1[[#This Row],[Food and beverages]])</f>
        <v>1477.4</v>
      </c>
      <c r="E25" s="2">
        <f>SUM(All_India_Index_Upto_April23__1[[#This Row],[Clothing]]:All_India_Index_Upto_April23__1[[#This Row],[Clothing and footwear]])</f>
        <v>331.1</v>
      </c>
      <c r="F25" s="2">
        <f>SUM(All_India_Index_Upto_April23__1[[#This Row],[Housing]]:All_India_Index_Upto_April23__1[[#This Row],[Fuel and light]])</f>
        <v>218.60000000000002</v>
      </c>
      <c r="G25" s="2">
        <f>SUM(All_India_Index_Upto_April23__1[[#This Row],[Household goods and services]])</f>
        <v>108.7</v>
      </c>
      <c r="H25" s="2">
        <f>SUM(All_India_Index_Upto_April23__1[[#This Row],[Health]],All_India_Index_Upto_April23__1[[#This Row],[Personal care and effects]])</f>
        <v>212.9</v>
      </c>
      <c r="I25" s="2">
        <f>SUM(All_India_Index_Upto_April23__1[[#This Row],[Transport and communication]])</f>
        <v>108</v>
      </c>
      <c r="J25" s="2">
        <f>SUM(All_India_Index_Upto_April23__1[[#This Row],[Recreation and amusement]])</f>
        <v>106.6</v>
      </c>
      <c r="K25" s="2">
        <f>SUM(All_India_Index_Upto_April23__1[[#This Row],[Education]])</f>
        <v>109.9</v>
      </c>
      <c r="L25" s="2">
        <f>SUM(All_India_Index_Upto_April23__1[[#This Row],[Miscellaneous]],All_India_Index_Upto_April23__1[[#This Row],[General index]])</f>
        <v>220.3</v>
      </c>
    </row>
    <row r="26" spans="1:12" hidden="1" x14ac:dyDescent="0.3">
      <c r="A26" t="s">
        <v>30</v>
      </c>
      <c r="B26">
        <v>2013</v>
      </c>
      <c r="C26" t="s">
        <v>41</v>
      </c>
      <c r="D26" s="2">
        <f>SUM(All_India_Index_Upto_April23__1[[#This Row],[Cereals and products]]:All_India_Index_Upto_April23__1[[#This Row],[Food and beverages]])</f>
        <v>1488.5000000000002</v>
      </c>
      <c r="E26" s="2">
        <f>SUM(All_India_Index_Upto_April23__1[[#This Row],[Clothing]]:All_India_Index_Upto_April23__1[[#This Row],[Clothing and footwear]])</f>
        <v>336.6</v>
      </c>
      <c r="F26" s="2">
        <f>SUM(All_India_Index_Upto_April23__1[[#This Row],[Housing]]:All_India_Index_Upto_April23__1[[#This Row],[Fuel and light]])</f>
        <v>250.35443548387087</v>
      </c>
      <c r="G26" s="2">
        <f>SUM(All_India_Index_Upto_April23__1[[#This Row],[Household goods and services]])</f>
        <v>109.6</v>
      </c>
      <c r="H26" s="2">
        <f>SUM(All_India_Index_Upto_April23__1[[#This Row],[Health]],All_India_Index_Upto_April23__1[[#This Row],[Personal care and effects]])</f>
        <v>215</v>
      </c>
      <c r="I26" s="2">
        <f>SUM(All_India_Index_Upto_April23__1[[#This Row],[Transport and communication]])</f>
        <v>109.3</v>
      </c>
      <c r="J26" s="2">
        <f>SUM(All_India_Index_Upto_April23__1[[#This Row],[Recreation and amusement]])</f>
        <v>107.7</v>
      </c>
      <c r="K26" s="2">
        <f>SUM(All_India_Index_Upto_April23__1[[#This Row],[Education]])</f>
        <v>109.8</v>
      </c>
      <c r="L26" s="2">
        <f>SUM(All_India_Index_Upto_April23__1[[#This Row],[Miscellaneous]],All_India_Index_Upto_April23__1[[#This Row],[General index]])</f>
        <v>222.9</v>
      </c>
    </row>
    <row r="27" spans="1:12" hidden="1" x14ac:dyDescent="0.3">
      <c r="A27" t="s">
        <v>32</v>
      </c>
      <c r="B27">
        <v>2013</v>
      </c>
      <c r="C27" t="s">
        <v>41</v>
      </c>
      <c r="D27" s="2">
        <f>SUM(All_India_Index_Upto_April23__1[[#This Row],[Cereals and products]]:All_India_Index_Upto_April23__1[[#This Row],[Food and beverages]])</f>
        <v>1500.4</v>
      </c>
      <c r="E27" s="2">
        <f>SUM(All_India_Index_Upto_April23__1[[#This Row],[Clothing]]:All_India_Index_Upto_April23__1[[#This Row],[Clothing and footwear]])</f>
        <v>331.5</v>
      </c>
      <c r="F27" s="2">
        <f>SUM(All_India_Index_Upto_April23__1[[#This Row],[Housing]]:All_India_Index_Upto_April23__1[[#This Row],[Fuel and light]])</f>
        <v>219.2</v>
      </c>
      <c r="G27" s="2">
        <f>SUM(All_India_Index_Upto_April23__1[[#This Row],[Household goods and services]])</f>
        <v>109.6</v>
      </c>
      <c r="H27" s="2">
        <f>SUM(All_India_Index_Upto_April23__1[[#This Row],[Health]],All_India_Index_Upto_April23__1[[#This Row],[Personal care and effects]])</f>
        <v>214.8</v>
      </c>
      <c r="I27" s="2">
        <f>SUM(All_India_Index_Upto_April23__1[[#This Row],[Transport and communication]])</f>
        <v>110.4</v>
      </c>
      <c r="J27" s="2">
        <f>SUM(All_India_Index_Upto_April23__1[[#This Row],[Recreation and amusement]])</f>
        <v>107.4</v>
      </c>
      <c r="K27" s="2">
        <f>SUM(All_India_Index_Upto_April23__1[[#This Row],[Education]])</f>
        <v>111.2</v>
      </c>
      <c r="L27" s="2">
        <f>SUM(All_India_Index_Upto_April23__1[[#This Row],[Miscellaneous]],All_India_Index_Upto_April23__1[[#This Row],[General index]])</f>
        <v>222.60000000000002</v>
      </c>
    </row>
    <row r="28" spans="1:12" hidden="1" x14ac:dyDescent="0.3">
      <c r="A28" t="s">
        <v>33</v>
      </c>
      <c r="B28">
        <v>2013</v>
      </c>
      <c r="C28" t="s">
        <v>41</v>
      </c>
      <c r="D28" s="2">
        <f>SUM(All_India_Index_Upto_April23__1[[#This Row],[Cereals and products]]:All_India_Index_Upto_April23__1[[#This Row],[Food and beverages]])</f>
        <v>1491.6999999999998</v>
      </c>
      <c r="E28" s="2">
        <f>SUM(All_India_Index_Upto_April23__1[[#This Row],[Clothing]]:All_India_Index_Upto_April23__1[[#This Row],[Clothing and footwear]])</f>
        <v>334.5</v>
      </c>
      <c r="F28" s="2">
        <f>SUM(All_India_Index_Upto_April23__1[[#This Row],[Housing]]:All_India_Index_Upto_April23__1[[#This Row],[Fuel and light]])</f>
        <v>220.2</v>
      </c>
      <c r="G28" s="2">
        <f>SUM(All_India_Index_Upto_April23__1[[#This Row],[Household goods and services]])</f>
        <v>109.6</v>
      </c>
      <c r="H28" s="2">
        <f>SUM(All_India_Index_Upto_April23__1[[#This Row],[Health]],All_India_Index_Upto_April23__1[[#This Row],[Personal care and effects]])</f>
        <v>214.89999999999998</v>
      </c>
      <c r="I28" s="2">
        <f>SUM(All_India_Index_Upto_April23__1[[#This Row],[Transport and communication]])</f>
        <v>109.9</v>
      </c>
      <c r="J28" s="2">
        <f>SUM(All_India_Index_Upto_April23__1[[#This Row],[Recreation and amusement]])</f>
        <v>107.5</v>
      </c>
      <c r="K28" s="2">
        <f>SUM(All_India_Index_Upto_April23__1[[#This Row],[Education]])</f>
        <v>110.6</v>
      </c>
      <c r="L28" s="2">
        <f>SUM(All_India_Index_Upto_April23__1[[#This Row],[Miscellaneous]],All_India_Index_Upto_April23__1[[#This Row],[General index]])</f>
        <v>222.7</v>
      </c>
    </row>
    <row r="29" spans="1:12" hidden="1" x14ac:dyDescent="0.3">
      <c r="A29" t="s">
        <v>30</v>
      </c>
      <c r="B29">
        <v>2013</v>
      </c>
      <c r="C29" t="s">
        <v>42</v>
      </c>
      <c r="D29" s="2">
        <f>SUM(All_India_Index_Upto_April23__1[[#This Row],[Cereals and products]]:All_India_Index_Upto_April23__1[[#This Row],[Food and beverages]])</f>
        <v>1508</v>
      </c>
      <c r="E29" s="2">
        <f>SUM(All_India_Index_Upto_April23__1[[#This Row],[Clothing]]:All_India_Index_Upto_April23__1[[#This Row],[Clothing and footwear]])</f>
        <v>339.29999999999995</v>
      </c>
      <c r="F29" s="2">
        <f>SUM(All_India_Index_Upto_April23__1[[#This Row],[Housing]]:All_India_Index_Upto_April23__1[[#This Row],[Fuel and light]])</f>
        <v>250.85443548387087</v>
      </c>
      <c r="G29" s="2">
        <f>SUM(All_India_Index_Upto_April23__1[[#This Row],[Household goods and services]])</f>
        <v>110.4</v>
      </c>
      <c r="H29" s="2">
        <f>SUM(All_India_Index_Upto_April23__1[[#This Row],[Health]],All_India_Index_Upto_April23__1[[#This Row],[Personal care and effects]])</f>
        <v>216.4</v>
      </c>
      <c r="I29" s="2">
        <f>SUM(All_India_Index_Upto_April23__1[[#This Row],[Transport and communication]])</f>
        <v>109.3</v>
      </c>
      <c r="J29" s="2">
        <f>SUM(All_India_Index_Upto_April23__1[[#This Row],[Recreation and amusement]])</f>
        <v>108.3</v>
      </c>
      <c r="K29" s="2">
        <f>SUM(All_India_Index_Upto_April23__1[[#This Row],[Education]])</f>
        <v>110.2</v>
      </c>
      <c r="L29" s="2">
        <f>SUM(All_India_Index_Upto_April23__1[[#This Row],[Miscellaneous]],All_India_Index_Upto_April23__1[[#This Row],[General index]])</f>
        <v>224.6</v>
      </c>
    </row>
    <row r="30" spans="1:12" hidden="1" x14ac:dyDescent="0.3">
      <c r="A30" t="s">
        <v>32</v>
      </c>
      <c r="B30">
        <v>2013</v>
      </c>
      <c r="C30" t="s">
        <v>42</v>
      </c>
      <c r="D30" s="2">
        <f>SUM(All_India_Index_Upto_April23__1[[#This Row],[Cereals and products]]:All_India_Index_Upto_April23__1[[#This Row],[Food and beverages]])</f>
        <v>1517.1999999999998</v>
      </c>
      <c r="E30" s="2">
        <f>SUM(All_India_Index_Upto_April23__1[[#This Row],[Clothing]]:All_India_Index_Upto_April23__1[[#This Row],[Clothing and footwear]])</f>
        <v>334.2</v>
      </c>
      <c r="F30" s="2">
        <f>SUM(All_India_Index_Upto_April23__1[[#This Row],[Housing]]:All_India_Index_Upto_April23__1[[#This Row],[Fuel and light]])</f>
        <v>220.2</v>
      </c>
      <c r="G30" s="2">
        <f>SUM(All_India_Index_Upto_April23__1[[#This Row],[Household goods and services]])</f>
        <v>110.2</v>
      </c>
      <c r="H30" s="2">
        <f>SUM(All_India_Index_Upto_April23__1[[#This Row],[Health]],All_India_Index_Upto_April23__1[[#This Row],[Personal care and effects]])</f>
        <v>215.5</v>
      </c>
      <c r="I30" s="2">
        <f>SUM(All_India_Index_Upto_April23__1[[#This Row],[Transport and communication]])</f>
        <v>109.7</v>
      </c>
      <c r="J30" s="2">
        <f>SUM(All_India_Index_Upto_April23__1[[#This Row],[Recreation and amusement]])</f>
        <v>108</v>
      </c>
      <c r="K30" s="2">
        <f>SUM(All_India_Index_Upto_April23__1[[#This Row],[Education]])</f>
        <v>111.3</v>
      </c>
      <c r="L30" s="2">
        <f>SUM(All_India_Index_Upto_April23__1[[#This Row],[Miscellaneous]],All_India_Index_Upto_April23__1[[#This Row],[General index]])</f>
        <v>223.4</v>
      </c>
    </row>
    <row r="31" spans="1:12" hidden="1" x14ac:dyDescent="0.3">
      <c r="A31" t="s">
        <v>33</v>
      </c>
      <c r="B31">
        <v>2013</v>
      </c>
      <c r="C31" t="s">
        <v>42</v>
      </c>
      <c r="D31" s="2">
        <f>SUM(All_India_Index_Upto_April23__1[[#This Row],[Cereals and products]]:All_India_Index_Upto_April23__1[[#This Row],[Food and beverages]])</f>
        <v>1510.2000000000003</v>
      </c>
      <c r="E31" s="2">
        <f>SUM(All_India_Index_Upto_April23__1[[#This Row],[Clothing]]:All_India_Index_Upto_April23__1[[#This Row],[Clothing and footwear]])</f>
        <v>337.2</v>
      </c>
      <c r="F31" s="2">
        <f>SUM(All_India_Index_Upto_April23__1[[#This Row],[Housing]]:All_India_Index_Upto_April23__1[[#This Row],[Fuel and light]])</f>
        <v>221.4</v>
      </c>
      <c r="G31" s="2">
        <f>SUM(All_India_Index_Upto_April23__1[[#This Row],[Household goods and services]])</f>
        <v>110.3</v>
      </c>
      <c r="H31" s="2">
        <f>SUM(All_India_Index_Upto_April23__1[[#This Row],[Health]],All_India_Index_Upto_April23__1[[#This Row],[Personal care and effects]])</f>
        <v>216</v>
      </c>
      <c r="I31" s="2">
        <f>SUM(All_India_Index_Upto_April23__1[[#This Row],[Transport and communication]])</f>
        <v>109.5</v>
      </c>
      <c r="J31" s="2">
        <f>SUM(All_India_Index_Upto_April23__1[[#This Row],[Recreation and amusement]])</f>
        <v>108.1</v>
      </c>
      <c r="K31" s="2">
        <f>SUM(All_India_Index_Upto_April23__1[[#This Row],[Education]])</f>
        <v>110.8</v>
      </c>
      <c r="L31" s="2">
        <f>SUM(All_India_Index_Upto_April23__1[[#This Row],[Miscellaneous]],All_India_Index_Upto_April23__1[[#This Row],[General index]])</f>
        <v>224</v>
      </c>
    </row>
    <row r="32" spans="1:12" hidden="1" x14ac:dyDescent="0.3">
      <c r="A32" t="s">
        <v>30</v>
      </c>
      <c r="B32">
        <v>2013</v>
      </c>
      <c r="C32" t="s">
        <v>43</v>
      </c>
      <c r="D32" s="2">
        <f>SUM(All_India_Index_Upto_April23__1[[#This Row],[Cereals and products]]:All_India_Index_Upto_April23__1[[#This Row],[Food and beverages]])</f>
        <v>1536.8</v>
      </c>
      <c r="E32" s="2">
        <f>SUM(All_India_Index_Upto_April23__1[[#This Row],[Clothing]]:All_India_Index_Upto_April23__1[[#This Row],[Clothing and footwear]])</f>
        <v>342.1</v>
      </c>
      <c r="F32" s="2">
        <f>SUM(All_India_Index_Upto_April23__1[[#This Row],[Housing]]:All_India_Index_Upto_April23__1[[#This Row],[Fuel and light]])</f>
        <v>251.85443548387087</v>
      </c>
      <c r="G32" s="2">
        <f>SUM(All_India_Index_Upto_April23__1[[#This Row],[Household goods and services]])</f>
        <v>111.3</v>
      </c>
      <c r="H32" s="2">
        <f>SUM(All_India_Index_Upto_April23__1[[#This Row],[Health]],All_India_Index_Upto_April23__1[[#This Row],[Personal care and effects]])</f>
        <v>217.9</v>
      </c>
      <c r="I32" s="2">
        <f>SUM(All_India_Index_Upto_April23__1[[#This Row],[Transport and communication]])</f>
        <v>109.6</v>
      </c>
      <c r="J32" s="2">
        <f>SUM(All_India_Index_Upto_April23__1[[#This Row],[Recreation and amusement]])</f>
        <v>108.7</v>
      </c>
      <c r="K32" s="2">
        <f>SUM(All_India_Index_Upto_April23__1[[#This Row],[Education]])</f>
        <v>111</v>
      </c>
      <c r="L32" s="2">
        <f>SUM(All_India_Index_Upto_April23__1[[#This Row],[Miscellaneous]],All_India_Index_Upto_April23__1[[#This Row],[General index]])</f>
        <v>227.2</v>
      </c>
    </row>
    <row r="33" spans="1:12" hidden="1" x14ac:dyDescent="0.3">
      <c r="A33" t="s">
        <v>32</v>
      </c>
      <c r="B33">
        <v>2013</v>
      </c>
      <c r="C33" t="s">
        <v>44</v>
      </c>
      <c r="D33" s="2">
        <f>SUM(All_India_Index_Upto_April23__1[[#This Row],[Cereals and products]]:All_India_Index_Upto_April23__1[[#This Row],[Food and beverages]])</f>
        <v>1544.6</v>
      </c>
      <c r="E33" s="2">
        <f>SUM(All_India_Index_Upto_April23__1[[#This Row],[Clothing]]:All_India_Index_Upto_April23__1[[#This Row],[Clothing and footwear]])</f>
        <v>336.8</v>
      </c>
      <c r="F33" s="2">
        <f>SUM(All_India_Index_Upto_April23__1[[#This Row],[Housing]]:All_India_Index_Upto_April23__1[[#This Row],[Fuel and light]])</f>
        <v>221.1</v>
      </c>
      <c r="G33" s="2">
        <f>SUM(All_India_Index_Upto_April23__1[[#This Row],[Household goods and services]])</f>
        <v>110.9</v>
      </c>
      <c r="H33" s="2">
        <f>SUM(All_India_Index_Upto_April23__1[[#This Row],[Health]],All_India_Index_Upto_April23__1[[#This Row],[Personal care and effects]])</f>
        <v>216.5</v>
      </c>
      <c r="I33" s="2">
        <f>SUM(All_India_Index_Upto_April23__1[[#This Row],[Transport and communication]])</f>
        <v>109.5</v>
      </c>
      <c r="J33" s="2">
        <f>SUM(All_India_Index_Upto_April23__1[[#This Row],[Recreation and amusement]])</f>
        <v>108.5</v>
      </c>
      <c r="K33" s="2">
        <f>SUM(All_India_Index_Upto_April23__1[[#This Row],[Education]])</f>
        <v>111.3</v>
      </c>
      <c r="L33" s="2">
        <f>SUM(All_India_Index_Upto_April23__1[[#This Row],[Miscellaneous]],All_India_Index_Upto_April23__1[[#This Row],[General index]])</f>
        <v>224.6</v>
      </c>
    </row>
    <row r="34" spans="1:12" hidden="1" x14ac:dyDescent="0.3">
      <c r="A34" t="s">
        <v>33</v>
      </c>
      <c r="B34">
        <v>2013</v>
      </c>
      <c r="C34" t="s">
        <v>44</v>
      </c>
      <c r="D34" s="2">
        <f>SUM(All_India_Index_Upto_April23__1[[#This Row],[Cereals and products]]:All_India_Index_Upto_April23__1[[#This Row],[Food and beverages]])</f>
        <v>1538.8</v>
      </c>
      <c r="E34" s="2">
        <f>SUM(All_India_Index_Upto_April23__1[[#This Row],[Clothing]]:All_India_Index_Upto_April23__1[[#This Row],[Clothing and footwear]])</f>
        <v>339.90000000000003</v>
      </c>
      <c r="F34" s="2">
        <f>SUM(All_India_Index_Upto_April23__1[[#This Row],[Housing]]:All_India_Index_Upto_April23__1[[#This Row],[Fuel and light]])</f>
        <v>222.7</v>
      </c>
      <c r="G34" s="2">
        <f>SUM(All_India_Index_Upto_April23__1[[#This Row],[Household goods and services]])</f>
        <v>111.1</v>
      </c>
      <c r="H34" s="2">
        <f>SUM(All_India_Index_Upto_April23__1[[#This Row],[Health]],All_India_Index_Upto_April23__1[[#This Row],[Personal care and effects]])</f>
        <v>217.39999999999998</v>
      </c>
      <c r="I34" s="2">
        <f>SUM(All_India_Index_Upto_April23__1[[#This Row],[Transport and communication]])</f>
        <v>109.5</v>
      </c>
      <c r="J34" s="2">
        <f>SUM(All_India_Index_Upto_April23__1[[#This Row],[Recreation and amusement]])</f>
        <v>108.6</v>
      </c>
      <c r="K34" s="2">
        <f>SUM(All_India_Index_Upto_April23__1[[#This Row],[Education]])</f>
        <v>111.2</v>
      </c>
      <c r="L34" s="2">
        <f>SUM(All_India_Index_Upto_April23__1[[#This Row],[Miscellaneous]],All_India_Index_Upto_April23__1[[#This Row],[General index]])</f>
        <v>226</v>
      </c>
    </row>
    <row r="35" spans="1:12" hidden="1" x14ac:dyDescent="0.3">
      <c r="A35" t="s">
        <v>30</v>
      </c>
      <c r="B35">
        <v>2013</v>
      </c>
      <c r="C35" t="s">
        <v>45</v>
      </c>
      <c r="D35" s="2">
        <f>SUM(All_India_Index_Upto_April23__1[[#This Row],[Cereals and products]]:All_India_Index_Upto_April23__1[[#This Row],[Food and beverages]])</f>
        <v>1509</v>
      </c>
      <c r="E35" s="2">
        <f>SUM(All_India_Index_Upto_April23__1[[#This Row],[Clothing]]:All_India_Index_Upto_April23__1[[#This Row],[Clothing and footwear]])</f>
        <v>345.3</v>
      </c>
      <c r="F35" s="2">
        <f>SUM(All_India_Index_Upto_April23__1[[#This Row],[Housing]]:All_India_Index_Upto_April23__1[[#This Row],[Fuel and light]])</f>
        <v>252.05443548387086</v>
      </c>
      <c r="G35" s="2">
        <f>SUM(All_India_Index_Upto_April23__1[[#This Row],[Household goods and services]])</f>
        <v>112.1</v>
      </c>
      <c r="H35" s="2">
        <f>SUM(All_India_Index_Upto_April23__1[[#This Row],[Health]],All_India_Index_Upto_April23__1[[#This Row],[Personal care and effects]])</f>
        <v>218.2</v>
      </c>
      <c r="I35" s="2">
        <f>SUM(All_India_Index_Upto_April23__1[[#This Row],[Transport and communication]])</f>
        <v>109.9</v>
      </c>
      <c r="J35" s="2">
        <f>SUM(All_India_Index_Upto_April23__1[[#This Row],[Recreation and amusement]])</f>
        <v>109.2</v>
      </c>
      <c r="K35" s="2">
        <f>SUM(All_India_Index_Upto_April23__1[[#This Row],[Education]])</f>
        <v>111.6</v>
      </c>
      <c r="L35" s="2">
        <f>SUM(All_India_Index_Upto_April23__1[[#This Row],[Miscellaneous]],All_India_Index_Upto_April23__1[[#This Row],[General index]])</f>
        <v>225.6</v>
      </c>
    </row>
    <row r="36" spans="1:12" hidden="1" x14ac:dyDescent="0.3">
      <c r="A36" t="s">
        <v>32</v>
      </c>
      <c r="B36">
        <v>2013</v>
      </c>
      <c r="C36" t="s">
        <v>45</v>
      </c>
      <c r="D36" s="2">
        <f>SUM(All_India_Index_Upto_April23__1[[#This Row],[Cereals and products]]:All_India_Index_Upto_April23__1[[#This Row],[Food and beverages]])</f>
        <v>1504.4</v>
      </c>
      <c r="E36" s="2">
        <f>SUM(All_India_Index_Upto_April23__1[[#This Row],[Clothing]]:All_India_Index_Upto_April23__1[[#This Row],[Clothing and footwear]])</f>
        <v>338.8</v>
      </c>
      <c r="F36" s="2">
        <f>SUM(All_India_Index_Upto_April23__1[[#This Row],[Housing]]:All_India_Index_Upto_April23__1[[#This Row],[Fuel and light]])</f>
        <v>221.10000000000002</v>
      </c>
      <c r="G36" s="2">
        <f>SUM(All_India_Index_Upto_April23__1[[#This Row],[Household goods and services]])</f>
        <v>111.3</v>
      </c>
      <c r="H36" s="2">
        <f>SUM(All_India_Index_Upto_April23__1[[#This Row],[Health]],All_India_Index_Upto_April23__1[[#This Row],[Personal care and effects]])</f>
        <v>216.7</v>
      </c>
      <c r="I36" s="2">
        <f>SUM(All_India_Index_Upto_April23__1[[#This Row],[Transport and communication]])</f>
        <v>109.7</v>
      </c>
      <c r="J36" s="2">
        <f>SUM(All_India_Index_Upto_April23__1[[#This Row],[Recreation and amusement]])</f>
        <v>108.9</v>
      </c>
      <c r="K36" s="2">
        <f>SUM(All_India_Index_Upto_April23__1[[#This Row],[Education]])</f>
        <v>111.4</v>
      </c>
      <c r="L36" s="2">
        <f>SUM(All_India_Index_Upto_April23__1[[#This Row],[Miscellaneous]],All_India_Index_Upto_April23__1[[#This Row],[General index]])</f>
        <v>223.1</v>
      </c>
    </row>
    <row r="37" spans="1:12" hidden="1" x14ac:dyDescent="0.3">
      <c r="A37" t="s">
        <v>33</v>
      </c>
      <c r="B37">
        <v>2013</v>
      </c>
      <c r="C37" t="s">
        <v>45</v>
      </c>
      <c r="D37" s="2">
        <f>SUM(All_India_Index_Upto_April23__1[[#This Row],[Cereals and products]]:All_India_Index_Upto_April23__1[[#This Row],[Food and beverages]])</f>
        <v>1507.3000000000002</v>
      </c>
      <c r="E37" s="2">
        <f>SUM(All_India_Index_Upto_April23__1[[#This Row],[Clothing]]:All_India_Index_Upto_April23__1[[#This Row],[Clothing and footwear]])</f>
        <v>342.7</v>
      </c>
      <c r="F37" s="2">
        <f>SUM(All_India_Index_Upto_April23__1[[#This Row],[Housing]]:All_India_Index_Upto_April23__1[[#This Row],[Fuel and light]])</f>
        <v>222.60000000000002</v>
      </c>
      <c r="G37" s="2">
        <f>SUM(All_India_Index_Upto_April23__1[[#This Row],[Household goods and services]])</f>
        <v>111.7</v>
      </c>
      <c r="H37" s="2">
        <f>SUM(All_India_Index_Upto_April23__1[[#This Row],[Health]],All_India_Index_Upto_April23__1[[#This Row],[Personal care and effects]])</f>
        <v>217.60000000000002</v>
      </c>
      <c r="I37" s="2">
        <f>SUM(All_India_Index_Upto_April23__1[[#This Row],[Transport and communication]])</f>
        <v>109.8</v>
      </c>
      <c r="J37" s="2">
        <f>SUM(All_India_Index_Upto_April23__1[[#This Row],[Recreation and amusement]])</f>
        <v>109</v>
      </c>
      <c r="K37" s="2">
        <f>SUM(All_India_Index_Upto_April23__1[[#This Row],[Education]])</f>
        <v>111.5</v>
      </c>
      <c r="L37" s="2">
        <f>SUM(All_India_Index_Upto_April23__1[[#This Row],[Miscellaneous]],All_India_Index_Upto_April23__1[[#This Row],[General index]])</f>
        <v>224.5</v>
      </c>
    </row>
    <row r="38" spans="1:12" hidden="1" x14ac:dyDescent="0.3">
      <c r="A38" t="s">
        <v>30</v>
      </c>
      <c r="B38">
        <v>2014</v>
      </c>
      <c r="C38" t="s">
        <v>31</v>
      </c>
      <c r="D38" s="2">
        <f>SUM(All_India_Index_Upto_April23__1[[#This Row],[Cereals and products]]:All_India_Index_Upto_April23__1[[#This Row],[Food and beverages]])</f>
        <v>1486.6000000000001</v>
      </c>
      <c r="E38" s="2">
        <f>SUM(All_India_Index_Upto_April23__1[[#This Row],[Clothing]]:All_India_Index_Upto_April23__1[[#This Row],[Clothing and footwear]])</f>
        <v>347.2</v>
      </c>
      <c r="F38" s="2">
        <f>SUM(All_India_Index_Upto_April23__1[[#This Row],[Housing]]:All_India_Index_Upto_April23__1[[#This Row],[Fuel and light]])</f>
        <v>252.25443548387088</v>
      </c>
      <c r="G38" s="2">
        <f>SUM(All_India_Index_Upto_April23__1[[#This Row],[Household goods and services]])</f>
        <v>112.6</v>
      </c>
      <c r="H38" s="2">
        <f>SUM(All_India_Index_Upto_April23__1[[#This Row],[Health]],All_India_Index_Upto_April23__1[[#This Row],[Personal care and effects]])</f>
        <v>218.89999999999998</v>
      </c>
      <c r="I38" s="2">
        <f>SUM(All_India_Index_Upto_April23__1[[#This Row],[Transport and communication]])</f>
        <v>110.5</v>
      </c>
      <c r="J38" s="2">
        <f>SUM(All_India_Index_Upto_April23__1[[#This Row],[Recreation and amusement]])</f>
        <v>109.6</v>
      </c>
      <c r="K38" s="2">
        <f>SUM(All_India_Index_Upto_April23__1[[#This Row],[Education]])</f>
        <v>111.8</v>
      </c>
      <c r="L38" s="2">
        <f>SUM(All_India_Index_Upto_April23__1[[#This Row],[Miscellaneous]],All_India_Index_Upto_April23__1[[#This Row],[General index]])</f>
        <v>224.8</v>
      </c>
    </row>
    <row r="39" spans="1:12" hidden="1" x14ac:dyDescent="0.3">
      <c r="A39" t="s">
        <v>32</v>
      </c>
      <c r="B39">
        <v>2014</v>
      </c>
      <c r="C39" t="s">
        <v>31</v>
      </c>
      <c r="D39" s="2">
        <f>SUM(All_India_Index_Upto_April23__1[[#This Row],[Cereals and products]]:All_India_Index_Upto_April23__1[[#This Row],[Food and beverages]])</f>
        <v>1484.3</v>
      </c>
      <c r="E39" s="2">
        <f>SUM(All_India_Index_Upto_April23__1[[#This Row],[Clothing]]:All_India_Index_Upto_April23__1[[#This Row],[Clothing and footwear]])</f>
        <v>340.4</v>
      </c>
      <c r="F39" s="2">
        <f>SUM(All_India_Index_Upto_April23__1[[#This Row],[Housing]]:All_India_Index_Upto_April23__1[[#This Row],[Fuel and light]])</f>
        <v>222.6</v>
      </c>
      <c r="G39" s="2">
        <f>SUM(All_India_Index_Upto_April23__1[[#This Row],[Household goods and services]])</f>
        <v>111.9</v>
      </c>
      <c r="H39" s="2">
        <f>SUM(All_India_Index_Upto_April23__1[[#This Row],[Health]],All_India_Index_Upto_April23__1[[#This Row],[Personal care and effects]])</f>
        <v>217.7</v>
      </c>
      <c r="I39" s="2">
        <f>SUM(All_India_Index_Upto_April23__1[[#This Row],[Transport and communication]])</f>
        <v>110.8</v>
      </c>
      <c r="J39" s="2">
        <f>SUM(All_India_Index_Upto_April23__1[[#This Row],[Recreation and amusement]])</f>
        <v>109.8</v>
      </c>
      <c r="K39" s="2">
        <f>SUM(All_India_Index_Upto_April23__1[[#This Row],[Education]])</f>
        <v>111.5</v>
      </c>
      <c r="L39" s="2">
        <f>SUM(All_India_Index_Upto_April23__1[[#This Row],[Miscellaneous]],All_India_Index_Upto_April23__1[[#This Row],[General index]])</f>
        <v>223.4</v>
      </c>
    </row>
    <row r="40" spans="1:12" hidden="1" x14ac:dyDescent="0.3">
      <c r="A40" t="s">
        <v>33</v>
      </c>
      <c r="B40">
        <v>2014</v>
      </c>
      <c r="C40" t="s">
        <v>31</v>
      </c>
      <c r="D40" s="2">
        <f>SUM(All_India_Index_Upto_April23__1[[#This Row],[Cereals and products]]:All_India_Index_Upto_April23__1[[#This Row],[Food and beverages]])</f>
        <v>1485.7999999999997</v>
      </c>
      <c r="E40" s="2">
        <f>SUM(All_India_Index_Upto_April23__1[[#This Row],[Clothing]]:All_India_Index_Upto_April23__1[[#This Row],[Clothing and footwear]])</f>
        <v>344.4</v>
      </c>
      <c r="F40" s="2">
        <f>SUM(All_India_Index_Upto_April23__1[[#This Row],[Housing]]:All_India_Index_Upto_April23__1[[#This Row],[Fuel and light]])</f>
        <v>223.8</v>
      </c>
      <c r="G40" s="2">
        <f>SUM(All_India_Index_Upto_April23__1[[#This Row],[Household goods and services]])</f>
        <v>112.3</v>
      </c>
      <c r="H40" s="2">
        <f>SUM(All_India_Index_Upto_April23__1[[#This Row],[Health]],All_India_Index_Upto_April23__1[[#This Row],[Personal care and effects]])</f>
        <v>218.5</v>
      </c>
      <c r="I40" s="2">
        <f>SUM(All_India_Index_Upto_April23__1[[#This Row],[Transport and communication]])</f>
        <v>110.7</v>
      </c>
      <c r="J40" s="2">
        <f>SUM(All_India_Index_Upto_April23__1[[#This Row],[Recreation and amusement]])</f>
        <v>109.7</v>
      </c>
      <c r="K40" s="2">
        <f>SUM(All_India_Index_Upto_April23__1[[#This Row],[Education]])</f>
        <v>111.6</v>
      </c>
      <c r="L40" s="2">
        <f>SUM(All_India_Index_Upto_April23__1[[#This Row],[Miscellaneous]],All_India_Index_Upto_April23__1[[#This Row],[General index]])</f>
        <v>224.2</v>
      </c>
    </row>
    <row r="41" spans="1:12" hidden="1" x14ac:dyDescent="0.3">
      <c r="A41" t="s">
        <v>30</v>
      </c>
      <c r="B41">
        <v>2014</v>
      </c>
      <c r="C41" t="s">
        <v>34</v>
      </c>
      <c r="D41" s="2">
        <f>SUM(All_India_Index_Upto_April23__1[[#This Row],[Cereals and products]]:All_India_Index_Upto_April23__1[[#This Row],[Food and beverages]])</f>
        <v>1482.2</v>
      </c>
      <c r="E41" s="2">
        <f>SUM(All_India_Index_Upto_April23__1[[#This Row],[Clothing]]:All_India_Index_Upto_April23__1[[#This Row],[Clothing and footwear]])</f>
        <v>348.3</v>
      </c>
      <c r="F41" s="2">
        <f>SUM(All_India_Index_Upto_April23__1[[#This Row],[Housing]]:All_India_Index_Upto_April23__1[[#This Row],[Fuel and light]])</f>
        <v>252.4544354838709</v>
      </c>
      <c r="G41" s="2">
        <f>SUM(All_India_Index_Upto_April23__1[[#This Row],[Household goods and services]])</f>
        <v>112.9</v>
      </c>
      <c r="H41" s="2">
        <f>SUM(All_India_Index_Upto_April23__1[[#This Row],[Health]],All_India_Index_Upto_April23__1[[#This Row],[Personal care and effects]])</f>
        <v>219.60000000000002</v>
      </c>
      <c r="I41" s="2">
        <f>SUM(All_India_Index_Upto_April23__1[[#This Row],[Transport and communication]])</f>
        <v>110.8</v>
      </c>
      <c r="J41" s="2">
        <f>SUM(All_India_Index_Upto_April23__1[[#This Row],[Recreation and amusement]])</f>
        <v>109.9</v>
      </c>
      <c r="K41" s="2">
        <f>SUM(All_India_Index_Upto_April23__1[[#This Row],[Education]])</f>
        <v>112</v>
      </c>
      <c r="L41" s="2">
        <f>SUM(All_India_Index_Upto_April23__1[[#This Row],[Miscellaneous]],All_India_Index_Upto_April23__1[[#This Row],[General index]])</f>
        <v>224.9</v>
      </c>
    </row>
    <row r="42" spans="1:12" hidden="1" x14ac:dyDescent="0.3">
      <c r="A42" t="s">
        <v>32</v>
      </c>
      <c r="B42">
        <v>2014</v>
      </c>
      <c r="C42" t="s">
        <v>34</v>
      </c>
      <c r="D42" s="2">
        <f>SUM(All_India_Index_Upto_April23__1[[#This Row],[Cereals and products]]:All_India_Index_Upto_April23__1[[#This Row],[Food and beverages]])</f>
        <v>1476</v>
      </c>
      <c r="E42" s="2">
        <f>SUM(All_India_Index_Upto_April23__1[[#This Row],[Clothing]]:All_India_Index_Upto_April23__1[[#This Row],[Clothing and footwear]])</f>
        <v>341.7</v>
      </c>
      <c r="F42" s="2">
        <f>SUM(All_India_Index_Upto_April23__1[[#This Row],[Housing]]:All_India_Index_Upto_April23__1[[#This Row],[Fuel and light]])</f>
        <v>223.6</v>
      </c>
      <c r="G42" s="2">
        <f>SUM(All_India_Index_Upto_April23__1[[#This Row],[Household goods and services]])</f>
        <v>112.6</v>
      </c>
      <c r="H42" s="2">
        <f>SUM(All_India_Index_Upto_April23__1[[#This Row],[Health]],All_India_Index_Upto_April23__1[[#This Row],[Personal care and effects]])</f>
        <v>219.10000000000002</v>
      </c>
      <c r="I42" s="2">
        <f>SUM(All_India_Index_Upto_April23__1[[#This Row],[Transport and communication]])</f>
        <v>111.3</v>
      </c>
      <c r="J42" s="2">
        <f>SUM(All_India_Index_Upto_April23__1[[#This Row],[Recreation and amusement]])</f>
        <v>110.3</v>
      </c>
      <c r="K42" s="2">
        <f>SUM(All_India_Index_Upto_April23__1[[#This Row],[Education]])</f>
        <v>111.6</v>
      </c>
      <c r="L42" s="2">
        <f>SUM(All_India_Index_Upto_April23__1[[#This Row],[Miscellaneous]],All_India_Index_Upto_April23__1[[#This Row],[General index]])</f>
        <v>224.1</v>
      </c>
    </row>
    <row r="43" spans="1:12" hidden="1" x14ac:dyDescent="0.3">
      <c r="A43" t="s">
        <v>33</v>
      </c>
      <c r="B43">
        <v>2014</v>
      </c>
      <c r="C43" t="s">
        <v>34</v>
      </c>
      <c r="D43" s="2">
        <f>SUM(All_India_Index_Upto_April23__1[[#This Row],[Cereals and products]]:All_India_Index_Upto_April23__1[[#This Row],[Food and beverages]])</f>
        <v>1480.1</v>
      </c>
      <c r="E43" s="2">
        <f>SUM(All_India_Index_Upto_April23__1[[#This Row],[Clothing]]:All_India_Index_Upto_April23__1[[#This Row],[Clothing and footwear]])</f>
        <v>345.6</v>
      </c>
      <c r="F43" s="2">
        <f>SUM(All_India_Index_Upto_April23__1[[#This Row],[Housing]]:All_India_Index_Upto_April23__1[[#This Row],[Fuel and light]])</f>
        <v>224.9</v>
      </c>
      <c r="G43" s="2">
        <f>SUM(All_India_Index_Upto_April23__1[[#This Row],[Household goods and services]])</f>
        <v>112.8</v>
      </c>
      <c r="H43" s="2">
        <f>SUM(All_India_Index_Upto_April23__1[[#This Row],[Health]],All_India_Index_Upto_April23__1[[#This Row],[Personal care and effects]])</f>
        <v>219.4</v>
      </c>
      <c r="I43" s="2">
        <f>SUM(All_India_Index_Upto_April23__1[[#This Row],[Transport and communication]])</f>
        <v>111.1</v>
      </c>
      <c r="J43" s="2">
        <f>SUM(All_India_Index_Upto_April23__1[[#This Row],[Recreation and amusement]])</f>
        <v>110.1</v>
      </c>
      <c r="K43" s="2">
        <f>SUM(All_India_Index_Upto_April23__1[[#This Row],[Education]])</f>
        <v>111.8</v>
      </c>
      <c r="L43" s="2">
        <f>SUM(All_India_Index_Upto_April23__1[[#This Row],[Miscellaneous]],All_India_Index_Upto_April23__1[[#This Row],[General index]])</f>
        <v>224.5</v>
      </c>
    </row>
    <row r="44" spans="1:12" hidden="1" x14ac:dyDescent="0.3">
      <c r="A44" t="s">
        <v>30</v>
      </c>
      <c r="B44">
        <v>2014</v>
      </c>
      <c r="C44" t="s">
        <v>35</v>
      </c>
      <c r="D44" s="2">
        <f>SUM(All_India_Index_Upto_April23__1[[#This Row],[Cereals and products]]:All_India_Index_Upto_April23__1[[#This Row],[Food and beverages]])</f>
        <v>1491.4</v>
      </c>
      <c r="E44" s="2">
        <f>SUM(All_India_Index_Upto_April23__1[[#This Row],[Clothing]]:All_India_Index_Upto_April23__1[[#This Row],[Clothing and footwear]])</f>
        <v>349.6</v>
      </c>
      <c r="F44" s="2">
        <f>SUM(All_India_Index_Upto_April23__1[[#This Row],[Housing]]:All_India_Index_Upto_April23__1[[#This Row],[Fuel and light]])</f>
        <v>252.65443548387088</v>
      </c>
      <c r="G44" s="2">
        <f>SUM(All_India_Index_Upto_April23__1[[#This Row],[Household goods and services]])</f>
        <v>113.4</v>
      </c>
      <c r="H44" s="2">
        <f>SUM(All_India_Index_Upto_April23__1[[#This Row],[Health]],All_India_Index_Upto_April23__1[[#This Row],[Personal care and effects]])</f>
        <v>220.3</v>
      </c>
      <c r="I44" s="2">
        <f>SUM(All_India_Index_Upto_April23__1[[#This Row],[Transport and communication]])</f>
        <v>111.2</v>
      </c>
      <c r="J44" s="2">
        <f>SUM(All_India_Index_Upto_April23__1[[#This Row],[Recreation and amusement]])</f>
        <v>110.2</v>
      </c>
      <c r="K44" s="2">
        <f>SUM(All_India_Index_Upto_April23__1[[#This Row],[Education]])</f>
        <v>112.4</v>
      </c>
      <c r="L44" s="2">
        <f>SUM(All_India_Index_Upto_April23__1[[#This Row],[Miscellaneous]],All_India_Index_Upto_April23__1[[#This Row],[General index]])</f>
        <v>225.89999999999998</v>
      </c>
    </row>
    <row r="45" spans="1:12" hidden="1" x14ac:dyDescent="0.3">
      <c r="A45" t="s">
        <v>32</v>
      </c>
      <c r="B45">
        <v>2014</v>
      </c>
      <c r="C45" t="s">
        <v>35</v>
      </c>
      <c r="D45" s="2">
        <f>SUM(All_India_Index_Upto_April23__1[[#This Row],[Cereals and products]]:All_India_Index_Upto_April23__1[[#This Row],[Food and beverages]])</f>
        <v>1483</v>
      </c>
      <c r="E45" s="2">
        <f>SUM(All_India_Index_Upto_April23__1[[#This Row],[Clothing]]:All_India_Index_Upto_April23__1[[#This Row],[Clothing and footwear]])</f>
        <v>343.09999999999997</v>
      </c>
      <c r="F45" s="2">
        <f>SUM(All_India_Index_Upto_April23__1[[#This Row],[Housing]]:All_India_Index_Upto_April23__1[[#This Row],[Fuel and light]])</f>
        <v>224.10000000000002</v>
      </c>
      <c r="G45" s="2">
        <f>SUM(All_India_Index_Upto_April23__1[[#This Row],[Household goods and services]])</f>
        <v>113</v>
      </c>
      <c r="H45" s="2">
        <f>SUM(All_India_Index_Upto_April23__1[[#This Row],[Health]],All_India_Index_Upto_April23__1[[#This Row],[Personal care and effects]])</f>
        <v>220</v>
      </c>
      <c r="I45" s="2">
        <f>SUM(All_India_Index_Upto_April23__1[[#This Row],[Transport and communication]])</f>
        <v>111.6</v>
      </c>
      <c r="J45" s="2">
        <f>SUM(All_India_Index_Upto_April23__1[[#This Row],[Recreation and amusement]])</f>
        <v>110.9</v>
      </c>
      <c r="K45" s="2">
        <f>SUM(All_India_Index_Upto_April23__1[[#This Row],[Education]])</f>
        <v>111.8</v>
      </c>
      <c r="L45" s="2">
        <f>SUM(All_India_Index_Upto_April23__1[[#This Row],[Miscellaneous]],All_India_Index_Upto_April23__1[[#This Row],[General index]])</f>
        <v>225.10000000000002</v>
      </c>
    </row>
    <row r="46" spans="1:12" hidden="1" x14ac:dyDescent="0.3">
      <c r="A46" t="s">
        <v>33</v>
      </c>
      <c r="B46">
        <v>2014</v>
      </c>
      <c r="C46" t="s">
        <v>46</v>
      </c>
      <c r="D46" s="2">
        <f>SUM(All_India_Index_Upto_April23__1[[#This Row],[Cereals and products]]:All_India_Index_Upto_April23__1[[#This Row],[Food and beverages]])</f>
        <v>1488.2999999999997</v>
      </c>
      <c r="E46" s="2">
        <f>SUM(All_India_Index_Upto_April23__1[[#This Row],[Clothing]]:All_India_Index_Upto_April23__1[[#This Row],[Clothing and footwear]])</f>
        <v>346.9</v>
      </c>
      <c r="F46" s="2">
        <f>SUM(All_India_Index_Upto_April23__1[[#This Row],[Housing]]:All_India_Index_Upto_April23__1[[#This Row],[Fuel and light]])</f>
        <v>225.7</v>
      </c>
      <c r="G46" s="2">
        <f>SUM(All_India_Index_Upto_April23__1[[#This Row],[Household goods and services]])</f>
        <v>113.2</v>
      </c>
      <c r="H46" s="2">
        <f>SUM(All_India_Index_Upto_April23__1[[#This Row],[Health]],All_India_Index_Upto_April23__1[[#This Row],[Personal care and effects]])</f>
        <v>220.2</v>
      </c>
      <c r="I46" s="2">
        <f>SUM(All_India_Index_Upto_April23__1[[#This Row],[Transport and communication]])</f>
        <v>111.4</v>
      </c>
      <c r="J46" s="2">
        <f>SUM(All_India_Index_Upto_April23__1[[#This Row],[Recreation and amusement]])</f>
        <v>110.6</v>
      </c>
      <c r="K46" s="2">
        <f>SUM(All_India_Index_Upto_April23__1[[#This Row],[Education]])</f>
        <v>112</v>
      </c>
      <c r="L46" s="2">
        <f>SUM(All_India_Index_Upto_April23__1[[#This Row],[Miscellaneous]],All_India_Index_Upto_April23__1[[#This Row],[General index]])</f>
        <v>225.5</v>
      </c>
    </row>
    <row r="47" spans="1:12" hidden="1" x14ac:dyDescent="0.3">
      <c r="A47" t="s">
        <v>30</v>
      </c>
      <c r="B47">
        <v>2014</v>
      </c>
      <c r="C47" t="s">
        <v>36</v>
      </c>
      <c r="D47" s="2">
        <f>SUM(All_India_Index_Upto_April23__1[[#This Row],[Cereals and products]]:All_India_Index_Upto_April23__1[[#This Row],[Food and beverages]])</f>
        <v>1504.1000000000001</v>
      </c>
      <c r="E47" s="2">
        <f>SUM(All_India_Index_Upto_April23__1[[#This Row],[Clothing]]:All_India_Index_Upto_April23__1[[#This Row],[Clothing and footwear]])</f>
        <v>352</v>
      </c>
      <c r="F47" s="2">
        <f>SUM(All_India_Index_Upto_April23__1[[#This Row],[Housing]]:All_India_Index_Upto_April23__1[[#This Row],[Fuel and light]])</f>
        <v>252.65443548387088</v>
      </c>
      <c r="G47" s="2">
        <f>SUM(All_India_Index_Upto_April23__1[[#This Row],[Household goods and services]])</f>
        <v>113.7</v>
      </c>
      <c r="H47" s="2">
        <f>SUM(All_India_Index_Upto_April23__1[[#This Row],[Health]],All_India_Index_Upto_April23__1[[#This Row],[Personal care and effects]])</f>
        <v>220.7</v>
      </c>
      <c r="I47" s="2">
        <f>SUM(All_India_Index_Upto_April23__1[[#This Row],[Transport and communication]])</f>
        <v>111.2</v>
      </c>
      <c r="J47" s="2">
        <f>SUM(All_India_Index_Upto_April23__1[[#This Row],[Recreation and amusement]])</f>
        <v>110.5</v>
      </c>
      <c r="K47" s="2">
        <f>SUM(All_India_Index_Upto_April23__1[[#This Row],[Education]])</f>
        <v>113</v>
      </c>
      <c r="L47" s="2">
        <f>SUM(All_India_Index_Upto_April23__1[[#This Row],[Miscellaneous]],All_India_Index_Upto_April23__1[[#This Row],[General index]])</f>
        <v>226.9</v>
      </c>
    </row>
    <row r="48" spans="1:12" hidden="1" x14ac:dyDescent="0.3">
      <c r="A48" t="s">
        <v>32</v>
      </c>
      <c r="B48">
        <v>2014</v>
      </c>
      <c r="C48" t="s">
        <v>36</v>
      </c>
      <c r="D48" s="2">
        <f>SUM(All_India_Index_Upto_April23__1[[#This Row],[Cereals and products]]:All_India_Index_Upto_April23__1[[#This Row],[Food and beverages]])</f>
        <v>1504.0000000000002</v>
      </c>
      <c r="E48" s="2">
        <f>SUM(All_India_Index_Upto_April23__1[[#This Row],[Clothing]]:All_India_Index_Upto_April23__1[[#This Row],[Clothing and footwear]])</f>
        <v>344.5</v>
      </c>
      <c r="F48" s="2">
        <f>SUM(All_India_Index_Upto_April23__1[[#This Row],[Housing]]:All_India_Index_Upto_April23__1[[#This Row],[Fuel and light]])</f>
        <v>224.8</v>
      </c>
      <c r="G48" s="2">
        <f>SUM(All_India_Index_Upto_April23__1[[#This Row],[Household goods and services]])</f>
        <v>113.4</v>
      </c>
      <c r="H48" s="2">
        <f>SUM(All_India_Index_Upto_April23__1[[#This Row],[Health]],All_India_Index_Upto_April23__1[[#This Row],[Personal care and effects]])</f>
        <v>220.1</v>
      </c>
      <c r="I48" s="2">
        <f>SUM(All_India_Index_Upto_April23__1[[#This Row],[Transport and communication]])</f>
        <v>111.2</v>
      </c>
      <c r="J48" s="2">
        <f>SUM(All_India_Index_Upto_April23__1[[#This Row],[Recreation and amusement]])</f>
        <v>111.2</v>
      </c>
      <c r="K48" s="2">
        <f>SUM(All_India_Index_Upto_April23__1[[#This Row],[Education]])</f>
        <v>112.5</v>
      </c>
      <c r="L48" s="2">
        <f>SUM(All_India_Index_Upto_April23__1[[#This Row],[Miscellaneous]],All_India_Index_Upto_April23__1[[#This Row],[General index]])</f>
        <v>226.10000000000002</v>
      </c>
    </row>
    <row r="49" spans="1:12" hidden="1" x14ac:dyDescent="0.3">
      <c r="A49" t="s">
        <v>33</v>
      </c>
      <c r="B49">
        <v>2014</v>
      </c>
      <c r="C49" t="s">
        <v>36</v>
      </c>
      <c r="D49" s="2">
        <f>SUM(All_India_Index_Upto_April23__1[[#This Row],[Cereals and products]]:All_India_Index_Upto_April23__1[[#This Row],[Food and beverages]])</f>
        <v>1504.1</v>
      </c>
      <c r="E49" s="2">
        <f>SUM(All_India_Index_Upto_April23__1[[#This Row],[Clothing]]:All_India_Index_Upto_April23__1[[#This Row],[Clothing and footwear]])</f>
        <v>349</v>
      </c>
      <c r="F49" s="2">
        <f>SUM(All_India_Index_Upto_April23__1[[#This Row],[Housing]]:All_India_Index_Upto_April23__1[[#This Row],[Fuel and light]])</f>
        <v>226.4</v>
      </c>
      <c r="G49" s="2">
        <f>SUM(All_India_Index_Upto_April23__1[[#This Row],[Household goods and services]])</f>
        <v>113.6</v>
      </c>
      <c r="H49" s="2">
        <f>SUM(All_India_Index_Upto_April23__1[[#This Row],[Health]],All_India_Index_Upto_April23__1[[#This Row],[Personal care and effects]])</f>
        <v>220.5</v>
      </c>
      <c r="I49" s="2">
        <f>SUM(All_India_Index_Upto_April23__1[[#This Row],[Transport and communication]])</f>
        <v>111.2</v>
      </c>
      <c r="J49" s="2">
        <f>SUM(All_India_Index_Upto_April23__1[[#This Row],[Recreation and amusement]])</f>
        <v>110.9</v>
      </c>
      <c r="K49" s="2">
        <f>SUM(All_India_Index_Upto_April23__1[[#This Row],[Education]])</f>
        <v>112.7</v>
      </c>
      <c r="L49" s="2">
        <f>SUM(All_India_Index_Upto_April23__1[[#This Row],[Miscellaneous]],All_India_Index_Upto_April23__1[[#This Row],[General index]])</f>
        <v>226.6</v>
      </c>
    </row>
    <row r="50" spans="1:12" hidden="1" x14ac:dyDescent="0.3">
      <c r="A50" t="s">
        <v>30</v>
      </c>
      <c r="B50">
        <v>2014</v>
      </c>
      <c r="C50" t="s">
        <v>37</v>
      </c>
      <c r="D50" s="2">
        <f>SUM(All_India_Index_Upto_April23__1[[#This Row],[Cereals and products]]:All_India_Index_Upto_April23__1[[#This Row],[Food and beverages]])</f>
        <v>1513.8999999999999</v>
      </c>
      <c r="E50" s="2">
        <f>SUM(All_India_Index_Upto_April23__1[[#This Row],[Clothing]]:All_India_Index_Upto_April23__1[[#This Row],[Clothing and footwear]])</f>
        <v>354</v>
      </c>
      <c r="F50" s="2">
        <f>SUM(All_India_Index_Upto_April23__1[[#This Row],[Housing]]:All_India_Index_Upto_April23__1[[#This Row],[Fuel and light]])</f>
        <v>252.65443548387088</v>
      </c>
      <c r="G50" s="2">
        <f>SUM(All_India_Index_Upto_April23__1[[#This Row],[Household goods and services]])</f>
        <v>114.1</v>
      </c>
      <c r="H50" s="2">
        <f>SUM(All_India_Index_Upto_April23__1[[#This Row],[Health]],All_India_Index_Upto_April23__1[[#This Row],[Personal care and effects]])</f>
        <v>221</v>
      </c>
      <c r="I50" s="2">
        <f>SUM(All_India_Index_Upto_April23__1[[#This Row],[Transport and communication]])</f>
        <v>111.4</v>
      </c>
      <c r="J50" s="2">
        <f>SUM(All_India_Index_Upto_April23__1[[#This Row],[Recreation and amusement]])</f>
        <v>110.9</v>
      </c>
      <c r="K50" s="2">
        <f>SUM(All_India_Index_Upto_April23__1[[#This Row],[Education]])</f>
        <v>113.1</v>
      </c>
      <c r="L50" s="2">
        <f>SUM(All_India_Index_Upto_April23__1[[#This Row],[Miscellaneous]],All_India_Index_Upto_April23__1[[#This Row],[General index]])</f>
        <v>227.8</v>
      </c>
    </row>
    <row r="51" spans="1:12" hidden="1" x14ac:dyDescent="0.3">
      <c r="A51" t="s">
        <v>32</v>
      </c>
      <c r="B51">
        <v>2014</v>
      </c>
      <c r="C51" t="s">
        <v>37</v>
      </c>
      <c r="D51" s="2">
        <f>SUM(All_India_Index_Upto_April23__1[[#This Row],[Cereals and products]]:All_India_Index_Upto_April23__1[[#This Row],[Food and beverages]])</f>
        <v>1525.3000000000002</v>
      </c>
      <c r="E51" s="2">
        <f>SUM(All_India_Index_Upto_April23__1[[#This Row],[Clothing]]:All_India_Index_Upto_April23__1[[#This Row],[Clothing and footwear]])</f>
        <v>345.9</v>
      </c>
      <c r="F51" s="2">
        <f>SUM(All_India_Index_Upto_April23__1[[#This Row],[Housing]]:All_India_Index_Upto_April23__1[[#This Row],[Fuel and light]])</f>
        <v>225.39999999999998</v>
      </c>
      <c r="G51" s="2">
        <f>SUM(All_India_Index_Upto_April23__1[[#This Row],[Household goods and services]])</f>
        <v>114.1</v>
      </c>
      <c r="H51" s="2">
        <f>SUM(All_India_Index_Upto_April23__1[[#This Row],[Health]],All_India_Index_Upto_April23__1[[#This Row],[Personal care and effects]])</f>
        <v>220.5</v>
      </c>
      <c r="I51" s="2">
        <f>SUM(All_India_Index_Upto_April23__1[[#This Row],[Transport and communication]])</f>
        <v>111.3</v>
      </c>
      <c r="J51" s="2">
        <f>SUM(All_India_Index_Upto_April23__1[[#This Row],[Recreation and amusement]])</f>
        <v>111.5</v>
      </c>
      <c r="K51" s="2">
        <f>SUM(All_India_Index_Upto_April23__1[[#This Row],[Education]])</f>
        <v>112.9</v>
      </c>
      <c r="L51" s="2">
        <f>SUM(All_India_Index_Upto_April23__1[[#This Row],[Miscellaneous]],All_India_Index_Upto_April23__1[[#This Row],[General index]])</f>
        <v>227.3</v>
      </c>
    </row>
    <row r="52" spans="1:12" hidden="1" x14ac:dyDescent="0.3">
      <c r="A52" t="s">
        <v>33</v>
      </c>
      <c r="B52">
        <v>2014</v>
      </c>
      <c r="C52" t="s">
        <v>37</v>
      </c>
      <c r="D52" s="2">
        <f>SUM(All_India_Index_Upto_April23__1[[#This Row],[Cereals and products]]:All_India_Index_Upto_April23__1[[#This Row],[Food and beverages]])</f>
        <v>1518.5000000000005</v>
      </c>
      <c r="E52" s="2">
        <f>SUM(All_India_Index_Upto_April23__1[[#This Row],[Clothing]]:All_India_Index_Upto_April23__1[[#This Row],[Clothing and footwear]])</f>
        <v>350.79999999999995</v>
      </c>
      <c r="F52" s="2">
        <f>SUM(All_India_Index_Upto_April23__1[[#This Row],[Housing]]:All_India_Index_Upto_April23__1[[#This Row],[Fuel and light]])</f>
        <v>226.8</v>
      </c>
      <c r="G52" s="2">
        <f>SUM(All_India_Index_Upto_April23__1[[#This Row],[Household goods and services]])</f>
        <v>114.1</v>
      </c>
      <c r="H52" s="2">
        <f>SUM(All_India_Index_Upto_April23__1[[#This Row],[Health]],All_India_Index_Upto_April23__1[[#This Row],[Personal care and effects]])</f>
        <v>220.89999999999998</v>
      </c>
      <c r="I52" s="2">
        <f>SUM(All_India_Index_Upto_April23__1[[#This Row],[Transport and communication]])</f>
        <v>111.3</v>
      </c>
      <c r="J52" s="2">
        <f>SUM(All_India_Index_Upto_April23__1[[#This Row],[Recreation and amusement]])</f>
        <v>111.2</v>
      </c>
      <c r="K52" s="2">
        <f>SUM(All_India_Index_Upto_April23__1[[#This Row],[Education]])</f>
        <v>113</v>
      </c>
      <c r="L52" s="2">
        <f>SUM(All_India_Index_Upto_April23__1[[#This Row],[Miscellaneous]],All_India_Index_Upto_April23__1[[#This Row],[General index]])</f>
        <v>227.6</v>
      </c>
    </row>
    <row r="53" spans="1:12" hidden="1" x14ac:dyDescent="0.3">
      <c r="A53" t="s">
        <v>30</v>
      </c>
      <c r="B53">
        <v>2014</v>
      </c>
      <c r="C53" t="s">
        <v>38</v>
      </c>
      <c r="D53" s="2">
        <f>SUM(All_India_Index_Upto_April23__1[[#This Row],[Cereals and products]]:All_India_Index_Upto_April23__1[[#This Row],[Food and beverages]])</f>
        <v>1525.6999999999998</v>
      </c>
      <c r="E53" s="2">
        <f>SUM(All_India_Index_Upto_April23__1[[#This Row],[Clothing]]:All_India_Index_Upto_April23__1[[#This Row],[Clothing and footwear]])</f>
        <v>356.3</v>
      </c>
      <c r="F53" s="2">
        <f>SUM(All_India_Index_Upto_April23__1[[#This Row],[Housing]]:All_India_Index_Upto_April23__1[[#This Row],[Fuel and light]])</f>
        <v>253.65443548387088</v>
      </c>
      <c r="G53" s="2">
        <f>SUM(All_India_Index_Upto_April23__1[[#This Row],[Household goods and services]])</f>
        <v>114.9</v>
      </c>
      <c r="H53" s="2">
        <f>SUM(All_India_Index_Upto_April23__1[[#This Row],[Health]],All_India_Index_Upto_April23__1[[#This Row],[Personal care and effects]])</f>
        <v>220.8</v>
      </c>
      <c r="I53" s="2">
        <f>SUM(All_India_Index_Upto_April23__1[[#This Row],[Transport and communication]])</f>
        <v>112.2</v>
      </c>
      <c r="J53" s="2">
        <f>SUM(All_India_Index_Upto_April23__1[[#This Row],[Recreation and amusement]])</f>
        <v>111.4</v>
      </c>
      <c r="K53" s="2">
        <f>SUM(All_India_Index_Upto_April23__1[[#This Row],[Education]])</f>
        <v>114.3</v>
      </c>
      <c r="L53" s="2">
        <f>SUM(All_India_Index_Upto_April23__1[[#This Row],[Miscellaneous]],All_India_Index_Upto_April23__1[[#This Row],[General index]])</f>
        <v>229.3</v>
      </c>
    </row>
    <row r="54" spans="1:12" hidden="1" x14ac:dyDescent="0.3">
      <c r="A54" t="s">
        <v>32</v>
      </c>
      <c r="B54">
        <v>2014</v>
      </c>
      <c r="C54" t="s">
        <v>38</v>
      </c>
      <c r="D54" s="2">
        <f>SUM(All_India_Index_Upto_April23__1[[#This Row],[Cereals and products]]:All_India_Index_Upto_April23__1[[#This Row],[Food and beverages]])</f>
        <v>1547</v>
      </c>
      <c r="E54" s="2">
        <f>SUM(All_India_Index_Upto_April23__1[[#This Row],[Clothing]]:All_India_Index_Upto_April23__1[[#This Row],[Clothing and footwear]])</f>
        <v>347.3</v>
      </c>
      <c r="F54" s="2">
        <f>SUM(All_India_Index_Upto_April23__1[[#This Row],[Housing]]:All_India_Index_Upto_April23__1[[#This Row],[Fuel and light]])</f>
        <v>225.10000000000002</v>
      </c>
      <c r="G54" s="2">
        <f>SUM(All_India_Index_Upto_April23__1[[#This Row],[Household goods and services]])</f>
        <v>114.3</v>
      </c>
      <c r="H54" s="2">
        <f>SUM(All_India_Index_Upto_April23__1[[#This Row],[Health]],All_India_Index_Upto_April23__1[[#This Row],[Personal care and effects]])</f>
        <v>220.10000000000002</v>
      </c>
      <c r="I54" s="2">
        <f>SUM(All_India_Index_Upto_April23__1[[#This Row],[Transport and communication]])</f>
        <v>111.5</v>
      </c>
      <c r="J54" s="2">
        <f>SUM(All_India_Index_Upto_April23__1[[#This Row],[Recreation and amusement]])</f>
        <v>111.8</v>
      </c>
      <c r="K54" s="2">
        <f>SUM(All_India_Index_Upto_April23__1[[#This Row],[Education]])</f>
        <v>115.1</v>
      </c>
      <c r="L54" s="2">
        <f>SUM(All_India_Index_Upto_April23__1[[#This Row],[Miscellaneous]],All_India_Index_Upto_April23__1[[#This Row],[General index]])</f>
        <v>228.60000000000002</v>
      </c>
    </row>
    <row r="55" spans="1:12" hidden="1" x14ac:dyDescent="0.3">
      <c r="A55" t="s">
        <v>33</v>
      </c>
      <c r="B55">
        <v>2014</v>
      </c>
      <c r="C55" t="s">
        <v>38</v>
      </c>
      <c r="D55" s="2">
        <f>SUM(All_India_Index_Upto_April23__1[[#This Row],[Cereals and products]]:All_India_Index_Upto_April23__1[[#This Row],[Food and beverages]])</f>
        <v>1533.7000000000003</v>
      </c>
      <c r="E55" s="2">
        <f>SUM(All_India_Index_Upto_April23__1[[#This Row],[Clothing]]:All_India_Index_Upto_April23__1[[#This Row],[Clothing and footwear]])</f>
        <v>352.7</v>
      </c>
      <c r="F55" s="2">
        <f>SUM(All_India_Index_Upto_April23__1[[#This Row],[Housing]]:All_India_Index_Upto_April23__1[[#This Row],[Fuel and light]])</f>
        <v>227.10000000000002</v>
      </c>
      <c r="G55" s="2">
        <f>SUM(All_India_Index_Upto_April23__1[[#This Row],[Household goods and services]])</f>
        <v>114.6</v>
      </c>
      <c r="H55" s="2">
        <f>SUM(All_India_Index_Upto_April23__1[[#This Row],[Health]],All_India_Index_Upto_April23__1[[#This Row],[Personal care and effects]])</f>
        <v>220.6</v>
      </c>
      <c r="I55" s="2">
        <f>SUM(All_India_Index_Upto_April23__1[[#This Row],[Transport and communication]])</f>
        <v>111.8</v>
      </c>
      <c r="J55" s="2">
        <f>SUM(All_India_Index_Upto_April23__1[[#This Row],[Recreation and amusement]])</f>
        <v>111.6</v>
      </c>
      <c r="K55" s="2">
        <f>SUM(All_India_Index_Upto_April23__1[[#This Row],[Education]])</f>
        <v>114.8</v>
      </c>
      <c r="L55" s="2">
        <f>SUM(All_India_Index_Upto_April23__1[[#This Row],[Miscellaneous]],All_India_Index_Upto_April23__1[[#This Row],[General index]])</f>
        <v>229</v>
      </c>
    </row>
    <row r="56" spans="1:12" hidden="1" x14ac:dyDescent="0.3">
      <c r="A56" t="s">
        <v>30</v>
      </c>
      <c r="B56">
        <v>2014</v>
      </c>
      <c r="C56" t="s">
        <v>39</v>
      </c>
      <c r="D56" s="2">
        <f>SUM(All_India_Index_Upto_April23__1[[#This Row],[Cereals and products]]:All_India_Index_Upto_April23__1[[#This Row],[Food and beverages]])</f>
        <v>1563.2</v>
      </c>
      <c r="E56" s="2">
        <f>SUM(All_India_Index_Upto_April23__1[[#This Row],[Clothing]]:All_India_Index_Upto_April23__1[[#This Row],[Clothing and footwear]])</f>
        <v>359.3</v>
      </c>
      <c r="F56" s="2">
        <f>SUM(All_India_Index_Upto_April23__1[[#This Row],[Housing]]:All_India_Index_Upto_April23__1[[#This Row],[Fuel and light]])</f>
        <v>254.55443548387086</v>
      </c>
      <c r="G56" s="2">
        <f>SUM(All_India_Index_Upto_April23__1[[#This Row],[Household goods and services]])</f>
        <v>115.4</v>
      </c>
      <c r="H56" s="2">
        <f>SUM(All_India_Index_Upto_April23__1[[#This Row],[Health]],All_India_Index_Upto_April23__1[[#This Row],[Personal care and effects]])</f>
        <v>222.2</v>
      </c>
      <c r="I56" s="2">
        <f>SUM(All_India_Index_Upto_April23__1[[#This Row],[Transport and communication]])</f>
        <v>113.2</v>
      </c>
      <c r="J56" s="2">
        <f>SUM(All_India_Index_Upto_April23__1[[#This Row],[Recreation and amusement]])</f>
        <v>111.8</v>
      </c>
      <c r="K56" s="2">
        <f>SUM(All_India_Index_Upto_April23__1[[#This Row],[Education]])</f>
        <v>115.5</v>
      </c>
      <c r="L56" s="2">
        <f>SUM(All_India_Index_Upto_April23__1[[#This Row],[Miscellaneous]],All_India_Index_Upto_April23__1[[#This Row],[General index]])</f>
        <v>232.6</v>
      </c>
    </row>
    <row r="57" spans="1:12" hidden="1" x14ac:dyDescent="0.3">
      <c r="A57" t="s">
        <v>32</v>
      </c>
      <c r="B57">
        <v>2014</v>
      </c>
      <c r="C57" t="s">
        <v>39</v>
      </c>
      <c r="D57" s="2">
        <f>SUM(All_India_Index_Upto_April23__1[[#This Row],[Cereals and products]]:All_India_Index_Upto_April23__1[[#This Row],[Food and beverages]])</f>
        <v>1599.5</v>
      </c>
      <c r="E57" s="2">
        <f>SUM(All_India_Index_Upto_April23__1[[#This Row],[Clothing]]:All_India_Index_Upto_April23__1[[#This Row],[Clothing and footwear]])</f>
        <v>349</v>
      </c>
      <c r="F57" s="2">
        <f>SUM(All_India_Index_Upto_April23__1[[#This Row],[Housing]]:All_India_Index_Upto_April23__1[[#This Row],[Fuel and light]])</f>
        <v>226.39999999999998</v>
      </c>
      <c r="G57" s="2">
        <f>SUM(All_India_Index_Upto_April23__1[[#This Row],[Household goods and services]])</f>
        <v>114.9</v>
      </c>
      <c r="H57" s="2">
        <f>SUM(All_India_Index_Upto_April23__1[[#This Row],[Health]],All_India_Index_Upto_April23__1[[#This Row],[Personal care and effects]])</f>
        <v>221.2</v>
      </c>
      <c r="I57" s="2">
        <f>SUM(All_India_Index_Upto_April23__1[[#This Row],[Transport and communication]])</f>
        <v>113</v>
      </c>
      <c r="J57" s="2">
        <f>SUM(All_India_Index_Upto_April23__1[[#This Row],[Recreation and amusement]])</f>
        <v>112.4</v>
      </c>
      <c r="K57" s="2">
        <f>SUM(All_India_Index_Upto_April23__1[[#This Row],[Education]])</f>
        <v>117.8</v>
      </c>
      <c r="L57" s="2">
        <f>SUM(All_India_Index_Upto_April23__1[[#This Row],[Miscellaneous]],All_India_Index_Upto_April23__1[[#This Row],[General index]])</f>
        <v>232.4</v>
      </c>
    </row>
    <row r="58" spans="1:12" hidden="1" x14ac:dyDescent="0.3">
      <c r="A58" t="s">
        <v>33</v>
      </c>
      <c r="B58">
        <v>2014</v>
      </c>
      <c r="C58" t="s">
        <v>39</v>
      </c>
      <c r="D58" s="2">
        <f>SUM(All_India_Index_Upto_April23__1[[#This Row],[Cereals and products]]:All_India_Index_Upto_April23__1[[#This Row],[Food and beverages]])</f>
        <v>1576.3</v>
      </c>
      <c r="E58" s="2">
        <f>SUM(All_India_Index_Upto_April23__1[[#This Row],[Clothing]]:All_India_Index_Upto_April23__1[[#This Row],[Clothing and footwear]])</f>
        <v>355</v>
      </c>
      <c r="F58" s="2">
        <f>SUM(All_India_Index_Upto_April23__1[[#This Row],[Housing]]:All_India_Index_Upto_April23__1[[#This Row],[Fuel and light]])</f>
        <v>228.7</v>
      </c>
      <c r="G58" s="2">
        <f>SUM(All_India_Index_Upto_April23__1[[#This Row],[Household goods and services]])</f>
        <v>115.2</v>
      </c>
      <c r="H58" s="2">
        <f>SUM(All_India_Index_Upto_April23__1[[#This Row],[Health]],All_India_Index_Upto_April23__1[[#This Row],[Personal care and effects]])</f>
        <v>221.9</v>
      </c>
      <c r="I58" s="2">
        <f>SUM(All_India_Index_Upto_April23__1[[#This Row],[Transport and communication]])</f>
        <v>113.1</v>
      </c>
      <c r="J58" s="2">
        <f>SUM(All_India_Index_Upto_April23__1[[#This Row],[Recreation and amusement]])</f>
        <v>112.1</v>
      </c>
      <c r="K58" s="2">
        <f>SUM(All_India_Index_Upto_April23__1[[#This Row],[Education]])</f>
        <v>116.8</v>
      </c>
      <c r="L58" s="2">
        <f>SUM(All_India_Index_Upto_April23__1[[#This Row],[Miscellaneous]],All_India_Index_Upto_April23__1[[#This Row],[General index]])</f>
        <v>232.5</v>
      </c>
    </row>
    <row r="59" spans="1:12" hidden="1" x14ac:dyDescent="0.3">
      <c r="A59" t="s">
        <v>30</v>
      </c>
      <c r="B59">
        <v>2014</v>
      </c>
      <c r="C59" t="s">
        <v>40</v>
      </c>
      <c r="D59" s="2">
        <f>SUM(All_India_Index_Upto_April23__1[[#This Row],[Cereals and products]]:All_India_Index_Upto_April23__1[[#This Row],[Food and beverages]])</f>
        <v>1582.2999999999997</v>
      </c>
      <c r="E59" s="2">
        <f>SUM(All_India_Index_Upto_April23__1[[#This Row],[Clothing]]:All_India_Index_Upto_April23__1[[#This Row],[Clothing and footwear]])</f>
        <v>360.4</v>
      </c>
      <c r="F59" s="2">
        <f>SUM(All_India_Index_Upto_April23__1[[#This Row],[Housing]]:All_India_Index_Upto_April23__1[[#This Row],[Fuel and light]])</f>
        <v>254.65443548387088</v>
      </c>
      <c r="G59" s="2">
        <f>SUM(All_India_Index_Upto_April23__1[[#This Row],[Household goods and services]])</f>
        <v>115.9</v>
      </c>
      <c r="H59" s="2">
        <f>SUM(All_India_Index_Upto_April23__1[[#This Row],[Health]],All_India_Index_Upto_April23__1[[#This Row],[Personal care and effects]])</f>
        <v>223.4</v>
      </c>
      <c r="I59" s="2">
        <f>SUM(All_India_Index_Upto_April23__1[[#This Row],[Transport and communication]])</f>
        <v>113.2</v>
      </c>
      <c r="J59" s="2">
        <f>SUM(All_India_Index_Upto_April23__1[[#This Row],[Recreation and amusement]])</f>
        <v>112.2</v>
      </c>
      <c r="K59" s="2">
        <f>SUM(All_India_Index_Upto_April23__1[[#This Row],[Education]])</f>
        <v>116.2</v>
      </c>
      <c r="L59" s="2">
        <f>SUM(All_India_Index_Upto_April23__1[[#This Row],[Miscellaneous]],All_India_Index_Upto_April23__1[[#This Row],[General index]])</f>
        <v>234.2</v>
      </c>
    </row>
    <row r="60" spans="1:12" hidden="1" x14ac:dyDescent="0.3">
      <c r="A60" t="s">
        <v>32</v>
      </c>
      <c r="B60">
        <v>2014</v>
      </c>
      <c r="C60" t="s">
        <v>40</v>
      </c>
      <c r="D60" s="2">
        <f>SUM(All_India_Index_Upto_April23__1[[#This Row],[Cereals and products]]:All_India_Index_Upto_April23__1[[#This Row],[Food and beverages]])</f>
        <v>1617</v>
      </c>
      <c r="E60" s="2">
        <f>SUM(All_India_Index_Upto_April23__1[[#This Row],[Clothing]]:All_India_Index_Upto_April23__1[[#This Row],[Clothing and footwear]])</f>
        <v>350.6</v>
      </c>
      <c r="F60" s="2">
        <f>SUM(All_India_Index_Upto_April23__1[[#This Row],[Housing]]:All_India_Index_Upto_April23__1[[#This Row],[Fuel and light]])</f>
        <v>227.3</v>
      </c>
      <c r="G60" s="2">
        <f>SUM(All_India_Index_Upto_April23__1[[#This Row],[Household goods and services]])</f>
        <v>115.3</v>
      </c>
      <c r="H60" s="2">
        <f>SUM(All_India_Index_Upto_April23__1[[#This Row],[Health]],All_India_Index_Upto_April23__1[[#This Row],[Personal care and effects]])</f>
        <v>222.7</v>
      </c>
      <c r="I60" s="2">
        <f>SUM(All_India_Index_Upto_April23__1[[#This Row],[Transport and communication]])</f>
        <v>112.5</v>
      </c>
      <c r="J60" s="2">
        <f>SUM(All_India_Index_Upto_April23__1[[#This Row],[Recreation and amusement]])</f>
        <v>112.9</v>
      </c>
      <c r="K60" s="2">
        <f>SUM(All_India_Index_Upto_April23__1[[#This Row],[Education]])</f>
        <v>119.2</v>
      </c>
      <c r="L60" s="2">
        <f>SUM(All_India_Index_Upto_April23__1[[#This Row],[Miscellaneous]],All_India_Index_Upto_April23__1[[#This Row],[General index]])</f>
        <v>233.8</v>
      </c>
    </row>
    <row r="61" spans="1:12" hidden="1" x14ac:dyDescent="0.3">
      <c r="A61" t="s">
        <v>33</v>
      </c>
      <c r="B61">
        <v>2014</v>
      </c>
      <c r="C61" t="s">
        <v>40</v>
      </c>
      <c r="D61" s="2">
        <f>SUM(All_India_Index_Upto_April23__1[[#This Row],[Cereals and products]]:All_India_Index_Upto_April23__1[[#This Row],[Food and beverages]])</f>
        <v>1594.4999999999998</v>
      </c>
      <c r="E61" s="2">
        <f>SUM(All_India_Index_Upto_April23__1[[#This Row],[Clothing]]:All_India_Index_Upto_April23__1[[#This Row],[Clothing and footwear]])</f>
        <v>356.4</v>
      </c>
      <c r="F61" s="2">
        <f>SUM(All_India_Index_Upto_April23__1[[#This Row],[Housing]]:All_India_Index_Upto_April23__1[[#This Row],[Fuel and light]])</f>
        <v>229.5</v>
      </c>
      <c r="G61" s="2">
        <f>SUM(All_India_Index_Upto_April23__1[[#This Row],[Household goods and services]])</f>
        <v>115.6</v>
      </c>
      <c r="H61" s="2">
        <f>SUM(All_India_Index_Upto_April23__1[[#This Row],[Health]],All_India_Index_Upto_April23__1[[#This Row],[Personal care and effects]])</f>
        <v>223.2</v>
      </c>
      <c r="I61" s="2">
        <f>SUM(All_India_Index_Upto_April23__1[[#This Row],[Transport and communication]])</f>
        <v>112.8</v>
      </c>
      <c r="J61" s="2">
        <f>SUM(All_India_Index_Upto_April23__1[[#This Row],[Recreation and amusement]])</f>
        <v>112.6</v>
      </c>
      <c r="K61" s="2">
        <f>SUM(All_India_Index_Upto_April23__1[[#This Row],[Education]])</f>
        <v>118</v>
      </c>
      <c r="L61" s="2">
        <f>SUM(All_India_Index_Upto_April23__1[[#This Row],[Miscellaneous]],All_India_Index_Upto_April23__1[[#This Row],[General index]])</f>
        <v>234</v>
      </c>
    </row>
    <row r="62" spans="1:12" hidden="1" x14ac:dyDescent="0.3">
      <c r="A62" t="s">
        <v>30</v>
      </c>
      <c r="B62">
        <v>2014</v>
      </c>
      <c r="C62" t="s">
        <v>41</v>
      </c>
      <c r="D62" s="2">
        <f>SUM(All_India_Index_Upto_April23__1[[#This Row],[Cereals and products]]:All_India_Index_Upto_April23__1[[#This Row],[Food and beverages]])</f>
        <v>1583.2</v>
      </c>
      <c r="E62" s="2">
        <f>SUM(All_India_Index_Upto_April23__1[[#This Row],[Clothing]]:All_India_Index_Upto_April23__1[[#This Row],[Clothing and footwear]])</f>
        <v>362.2</v>
      </c>
      <c r="F62" s="2">
        <f>SUM(All_India_Index_Upto_April23__1[[#This Row],[Housing]]:All_India_Index_Upto_April23__1[[#This Row],[Fuel and light]])</f>
        <v>255.05443548387086</v>
      </c>
      <c r="G62" s="2">
        <f>SUM(All_India_Index_Upto_April23__1[[#This Row],[Household goods and services]])</f>
        <v>116.7</v>
      </c>
      <c r="H62" s="2">
        <f>SUM(All_India_Index_Upto_April23__1[[#This Row],[Health]],All_India_Index_Upto_April23__1[[#This Row],[Personal care and effects]])</f>
        <v>223.6</v>
      </c>
      <c r="I62" s="2">
        <f>SUM(All_India_Index_Upto_April23__1[[#This Row],[Transport and communication]])</f>
        <v>112.8</v>
      </c>
      <c r="J62" s="2">
        <f>SUM(All_India_Index_Upto_April23__1[[#This Row],[Recreation and amusement]])</f>
        <v>112.6</v>
      </c>
      <c r="K62" s="2">
        <f>SUM(All_India_Index_Upto_April23__1[[#This Row],[Education]])</f>
        <v>116.6</v>
      </c>
      <c r="L62" s="2">
        <f>SUM(All_India_Index_Upto_April23__1[[#This Row],[Miscellaneous]],All_India_Index_Upto_April23__1[[#This Row],[General index]])</f>
        <v>234.60000000000002</v>
      </c>
    </row>
    <row r="63" spans="1:12" hidden="1" x14ac:dyDescent="0.3">
      <c r="A63" t="s">
        <v>32</v>
      </c>
      <c r="B63">
        <v>2014</v>
      </c>
      <c r="C63" t="s">
        <v>41</v>
      </c>
      <c r="D63" s="2">
        <f>SUM(All_India_Index_Upto_April23__1[[#This Row],[Cereals and products]]:All_India_Index_Upto_April23__1[[#This Row],[Food and beverages]])</f>
        <v>1593.7000000000003</v>
      </c>
      <c r="E63" s="2">
        <f>SUM(All_India_Index_Upto_April23__1[[#This Row],[Clothing]]:All_India_Index_Upto_April23__1[[#This Row],[Clothing and footwear]])</f>
        <v>352.1</v>
      </c>
      <c r="F63" s="2">
        <f>SUM(All_India_Index_Upto_April23__1[[#This Row],[Housing]]:All_India_Index_Upto_April23__1[[#This Row],[Fuel and light]])</f>
        <v>227.89999999999998</v>
      </c>
      <c r="G63" s="2">
        <f>SUM(All_India_Index_Upto_April23__1[[#This Row],[Household goods and services]])</f>
        <v>115.5</v>
      </c>
      <c r="H63" s="2">
        <f>SUM(All_India_Index_Upto_April23__1[[#This Row],[Health]],All_India_Index_Upto_April23__1[[#This Row],[Personal care and effects]])</f>
        <v>222.3</v>
      </c>
      <c r="I63" s="2">
        <f>SUM(All_India_Index_Upto_April23__1[[#This Row],[Transport and communication]])</f>
        <v>111.2</v>
      </c>
      <c r="J63" s="2">
        <f>SUM(All_India_Index_Upto_April23__1[[#This Row],[Recreation and amusement]])</f>
        <v>113.4</v>
      </c>
      <c r="K63" s="2">
        <f>SUM(All_India_Index_Upto_April23__1[[#This Row],[Education]])</f>
        <v>120</v>
      </c>
      <c r="L63" s="2">
        <f>SUM(All_India_Index_Upto_April23__1[[#This Row],[Miscellaneous]],All_India_Index_Upto_April23__1[[#This Row],[General index]])</f>
        <v>232.8</v>
      </c>
    </row>
    <row r="64" spans="1:12" hidden="1" x14ac:dyDescent="0.3">
      <c r="A64" t="s">
        <v>33</v>
      </c>
      <c r="B64">
        <v>2014</v>
      </c>
      <c r="C64" t="s">
        <v>41</v>
      </c>
      <c r="D64" s="2">
        <f>SUM(All_India_Index_Upto_April23__1[[#This Row],[Cereals and products]]:All_India_Index_Upto_April23__1[[#This Row],[Food and beverages]])</f>
        <v>1586.0999999999997</v>
      </c>
      <c r="E64" s="2">
        <f>SUM(All_India_Index_Upto_April23__1[[#This Row],[Clothing]]:All_India_Index_Upto_April23__1[[#This Row],[Clothing and footwear]])</f>
        <v>358</v>
      </c>
      <c r="F64" s="2">
        <f>SUM(All_India_Index_Upto_April23__1[[#This Row],[Housing]]:All_India_Index_Upto_April23__1[[#This Row],[Fuel and light]])</f>
        <v>230.39999999999998</v>
      </c>
      <c r="G64" s="2">
        <f>SUM(All_India_Index_Upto_April23__1[[#This Row],[Household goods and services]])</f>
        <v>116.1</v>
      </c>
      <c r="H64" s="2">
        <f>SUM(All_India_Index_Upto_April23__1[[#This Row],[Health]],All_India_Index_Upto_April23__1[[#This Row],[Personal care and effects]])</f>
        <v>223.2</v>
      </c>
      <c r="I64" s="2">
        <f>SUM(All_India_Index_Upto_April23__1[[#This Row],[Transport and communication]])</f>
        <v>112</v>
      </c>
      <c r="J64" s="2">
        <f>SUM(All_India_Index_Upto_April23__1[[#This Row],[Recreation and amusement]])</f>
        <v>113.1</v>
      </c>
      <c r="K64" s="2">
        <f>SUM(All_India_Index_Upto_April23__1[[#This Row],[Education]])</f>
        <v>118.6</v>
      </c>
      <c r="L64" s="2">
        <f>SUM(All_India_Index_Upto_April23__1[[#This Row],[Miscellaneous]],All_India_Index_Upto_April23__1[[#This Row],[General index]])</f>
        <v>233.8</v>
      </c>
    </row>
    <row r="65" spans="1:12" hidden="1" x14ac:dyDescent="0.3">
      <c r="A65" t="s">
        <v>30</v>
      </c>
      <c r="B65">
        <v>2014</v>
      </c>
      <c r="C65" t="s">
        <v>42</v>
      </c>
      <c r="D65" s="2">
        <f>SUM(All_India_Index_Upto_April23__1[[#This Row],[Cereals and products]]:All_India_Index_Upto_April23__1[[#This Row],[Food and beverages]])</f>
        <v>1581.1999999999998</v>
      </c>
      <c r="E65" s="2">
        <f>SUM(All_India_Index_Upto_April23__1[[#This Row],[Clothing]]:All_India_Index_Upto_April23__1[[#This Row],[Clothing and footwear]])</f>
        <v>365.3</v>
      </c>
      <c r="F65" s="2">
        <f>SUM(All_India_Index_Upto_April23__1[[#This Row],[Housing]]:All_India_Index_Upto_April23__1[[#This Row],[Fuel and light]])</f>
        <v>255.65443548387088</v>
      </c>
      <c r="G65" s="2">
        <f>SUM(All_India_Index_Upto_April23__1[[#This Row],[Household goods and services]])</f>
        <v>117.5</v>
      </c>
      <c r="H65" s="2">
        <f>SUM(All_India_Index_Upto_April23__1[[#This Row],[Health]],All_India_Index_Upto_April23__1[[#This Row],[Personal care and effects]])</f>
        <v>224.6</v>
      </c>
      <c r="I65" s="2">
        <f>SUM(All_India_Index_Upto_April23__1[[#This Row],[Transport and communication]])</f>
        <v>112.6</v>
      </c>
      <c r="J65" s="2">
        <f>SUM(All_India_Index_Upto_April23__1[[#This Row],[Recreation and amusement]])</f>
        <v>113</v>
      </c>
      <c r="K65" s="2">
        <f>SUM(All_India_Index_Upto_April23__1[[#This Row],[Education]])</f>
        <v>116.9</v>
      </c>
      <c r="L65" s="2">
        <f>SUM(All_India_Index_Upto_April23__1[[#This Row],[Miscellaneous]],All_India_Index_Upto_April23__1[[#This Row],[General index]])</f>
        <v>235</v>
      </c>
    </row>
    <row r="66" spans="1:12" hidden="1" x14ac:dyDescent="0.3">
      <c r="A66" t="s">
        <v>32</v>
      </c>
      <c r="B66">
        <v>2014</v>
      </c>
      <c r="C66" t="s">
        <v>42</v>
      </c>
      <c r="D66" s="2">
        <f>SUM(All_India_Index_Upto_April23__1[[#This Row],[Cereals and products]]:All_India_Index_Upto_April23__1[[#This Row],[Food and beverages]])</f>
        <v>1587.5</v>
      </c>
      <c r="E66" s="2">
        <f>SUM(All_India_Index_Upto_April23__1[[#This Row],[Clothing]]:All_India_Index_Upto_April23__1[[#This Row],[Clothing and footwear]])</f>
        <v>353.4</v>
      </c>
      <c r="F66" s="2">
        <f>SUM(All_India_Index_Upto_April23__1[[#This Row],[Housing]]:All_India_Index_Upto_April23__1[[#This Row],[Fuel and light]])</f>
        <v>228.7</v>
      </c>
      <c r="G66" s="2">
        <f>SUM(All_India_Index_Upto_April23__1[[#This Row],[Household goods and services]])</f>
        <v>115.8</v>
      </c>
      <c r="H66" s="2">
        <f>SUM(All_India_Index_Upto_April23__1[[#This Row],[Health]],All_India_Index_Upto_April23__1[[#This Row],[Personal care and effects]])</f>
        <v>222.7</v>
      </c>
      <c r="I66" s="2">
        <f>SUM(All_India_Index_Upto_April23__1[[#This Row],[Transport and communication]])</f>
        <v>111</v>
      </c>
      <c r="J66" s="2">
        <f>SUM(All_India_Index_Upto_April23__1[[#This Row],[Recreation and amusement]])</f>
        <v>113.6</v>
      </c>
      <c r="K66" s="2">
        <f>SUM(All_India_Index_Upto_April23__1[[#This Row],[Education]])</f>
        <v>120.2</v>
      </c>
      <c r="L66" s="2">
        <f>SUM(All_India_Index_Upto_April23__1[[#This Row],[Miscellaneous]],All_India_Index_Upto_April23__1[[#This Row],[General index]])</f>
        <v>232.8</v>
      </c>
    </row>
    <row r="67" spans="1:12" hidden="1" x14ac:dyDescent="0.3">
      <c r="A67" t="s">
        <v>33</v>
      </c>
      <c r="B67">
        <v>2014</v>
      </c>
      <c r="C67" t="s">
        <v>42</v>
      </c>
      <c r="D67" s="2">
        <f>SUM(All_India_Index_Upto_April23__1[[#This Row],[Cereals and products]]:All_India_Index_Upto_April23__1[[#This Row],[Food and beverages]])</f>
        <v>1582.7</v>
      </c>
      <c r="E67" s="2">
        <f>SUM(All_India_Index_Upto_April23__1[[#This Row],[Clothing]]:All_India_Index_Upto_April23__1[[#This Row],[Clothing and footwear]])</f>
        <v>360.6</v>
      </c>
      <c r="F67" s="2">
        <f>SUM(All_India_Index_Upto_April23__1[[#This Row],[Housing]]:All_India_Index_Upto_April23__1[[#This Row],[Fuel and light]])</f>
        <v>231.4</v>
      </c>
      <c r="G67" s="2">
        <f>SUM(All_India_Index_Upto_April23__1[[#This Row],[Household goods and services]])</f>
        <v>116.7</v>
      </c>
      <c r="H67" s="2">
        <f>SUM(All_India_Index_Upto_April23__1[[#This Row],[Health]],All_India_Index_Upto_April23__1[[#This Row],[Personal care and effects]])</f>
        <v>223.89999999999998</v>
      </c>
      <c r="I67" s="2">
        <f>SUM(All_India_Index_Upto_April23__1[[#This Row],[Transport and communication]])</f>
        <v>111.8</v>
      </c>
      <c r="J67" s="2">
        <f>SUM(All_India_Index_Upto_April23__1[[#This Row],[Recreation and amusement]])</f>
        <v>113.3</v>
      </c>
      <c r="K67" s="2">
        <f>SUM(All_India_Index_Upto_April23__1[[#This Row],[Education]])</f>
        <v>118.8</v>
      </c>
      <c r="L67" s="2">
        <f>SUM(All_India_Index_Upto_April23__1[[#This Row],[Miscellaneous]],All_India_Index_Upto_April23__1[[#This Row],[General index]])</f>
        <v>234</v>
      </c>
    </row>
    <row r="68" spans="1:12" hidden="1" x14ac:dyDescent="0.3">
      <c r="A68" t="s">
        <v>30</v>
      </c>
      <c r="B68">
        <v>2014</v>
      </c>
      <c r="C68" t="s">
        <v>44</v>
      </c>
      <c r="D68" s="2">
        <f>SUM(All_India_Index_Upto_April23__1[[#This Row],[Cereals and products]]:All_India_Index_Upto_April23__1[[#This Row],[Food and beverages]])</f>
        <v>1582</v>
      </c>
      <c r="E68" s="2">
        <f>SUM(All_India_Index_Upto_April23__1[[#This Row],[Clothing]]:All_India_Index_Upto_April23__1[[#This Row],[Clothing and footwear]])</f>
        <v>366.70000000000005</v>
      </c>
      <c r="F68" s="2">
        <f>SUM(All_India_Index_Upto_April23__1[[#This Row],[Housing]]:All_India_Index_Upto_April23__1[[#This Row],[Fuel and light]])</f>
        <v>256.55443548387086</v>
      </c>
      <c r="G68" s="2">
        <f>SUM(All_India_Index_Upto_April23__1[[#This Row],[Household goods and services]])</f>
        <v>118.1</v>
      </c>
      <c r="H68" s="2">
        <f>SUM(All_India_Index_Upto_April23__1[[#This Row],[Health]],All_India_Index_Upto_April23__1[[#This Row],[Personal care and effects]])</f>
        <v>224.7</v>
      </c>
      <c r="I68" s="2">
        <f>SUM(All_India_Index_Upto_April23__1[[#This Row],[Transport and communication]])</f>
        <v>112</v>
      </c>
      <c r="J68" s="2">
        <f>SUM(All_India_Index_Upto_April23__1[[#This Row],[Recreation and amusement]])</f>
        <v>113.3</v>
      </c>
      <c r="K68" s="2">
        <f>SUM(All_India_Index_Upto_April23__1[[#This Row],[Education]])</f>
        <v>117.2</v>
      </c>
      <c r="L68" s="2">
        <f>SUM(All_India_Index_Upto_April23__1[[#This Row],[Miscellaneous]],All_India_Index_Upto_April23__1[[#This Row],[General index]])</f>
        <v>235.2</v>
      </c>
    </row>
    <row r="69" spans="1:12" hidden="1" x14ac:dyDescent="0.3">
      <c r="A69" t="s">
        <v>32</v>
      </c>
      <c r="B69">
        <v>2014</v>
      </c>
      <c r="C69" t="s">
        <v>44</v>
      </c>
      <c r="D69" s="2">
        <f>SUM(All_India_Index_Upto_April23__1[[#This Row],[Cereals and products]]:All_India_Index_Upto_April23__1[[#This Row],[Food and beverages]])</f>
        <v>1587.8</v>
      </c>
      <c r="E69" s="2">
        <f>SUM(All_India_Index_Upto_April23__1[[#This Row],[Clothing]]:All_India_Index_Upto_April23__1[[#This Row],[Clothing and footwear]])</f>
        <v>355.2</v>
      </c>
      <c r="F69" s="2">
        <f>SUM(All_India_Index_Upto_April23__1[[#This Row],[Housing]]:All_India_Index_Upto_April23__1[[#This Row],[Fuel and light]])</f>
        <v>229.7</v>
      </c>
      <c r="G69" s="2">
        <f>SUM(All_India_Index_Upto_April23__1[[#This Row],[Household goods and services]])</f>
        <v>116.4</v>
      </c>
      <c r="H69" s="2">
        <f>SUM(All_India_Index_Upto_April23__1[[#This Row],[Health]],All_India_Index_Upto_April23__1[[#This Row],[Personal care and effects]])</f>
        <v>222.6</v>
      </c>
      <c r="I69" s="2">
        <f>SUM(All_India_Index_Upto_April23__1[[#This Row],[Transport and communication]])</f>
        <v>109.7</v>
      </c>
      <c r="J69" s="2">
        <f>SUM(All_India_Index_Upto_April23__1[[#This Row],[Recreation and amusement]])</f>
        <v>114</v>
      </c>
      <c r="K69" s="2">
        <f>SUM(All_India_Index_Upto_April23__1[[#This Row],[Education]])</f>
        <v>120.3</v>
      </c>
      <c r="L69" s="2">
        <f>SUM(All_India_Index_Upto_April23__1[[#This Row],[Miscellaneous]],All_India_Index_Upto_April23__1[[#This Row],[General index]])</f>
        <v>232.4</v>
      </c>
    </row>
    <row r="70" spans="1:12" hidden="1" x14ac:dyDescent="0.3">
      <c r="A70" t="s">
        <v>33</v>
      </c>
      <c r="B70">
        <v>2014</v>
      </c>
      <c r="C70" t="s">
        <v>44</v>
      </c>
      <c r="D70" s="2">
        <f>SUM(All_India_Index_Upto_April23__1[[#This Row],[Cereals and products]]:All_India_Index_Upto_April23__1[[#This Row],[Food and beverages]])</f>
        <v>1583.2</v>
      </c>
      <c r="E70" s="2">
        <f>SUM(All_India_Index_Upto_April23__1[[#This Row],[Clothing]]:All_India_Index_Upto_April23__1[[#This Row],[Clothing and footwear]])</f>
        <v>362.1</v>
      </c>
      <c r="F70" s="2">
        <f>SUM(All_India_Index_Upto_April23__1[[#This Row],[Housing]]:All_India_Index_Upto_April23__1[[#This Row],[Fuel and light]])</f>
        <v>232.6</v>
      </c>
      <c r="G70" s="2">
        <f>SUM(All_India_Index_Upto_April23__1[[#This Row],[Household goods and services]])</f>
        <v>117.3</v>
      </c>
      <c r="H70" s="2">
        <f>SUM(All_India_Index_Upto_April23__1[[#This Row],[Health]],All_India_Index_Upto_April23__1[[#This Row],[Personal care and effects]])</f>
        <v>223.89999999999998</v>
      </c>
      <c r="I70" s="2">
        <f>SUM(All_India_Index_Upto_April23__1[[#This Row],[Transport and communication]])</f>
        <v>110.8</v>
      </c>
      <c r="J70" s="2">
        <f>SUM(All_India_Index_Upto_April23__1[[#This Row],[Recreation and amusement]])</f>
        <v>113.7</v>
      </c>
      <c r="K70" s="2">
        <f>SUM(All_India_Index_Upto_April23__1[[#This Row],[Education]])</f>
        <v>119</v>
      </c>
      <c r="L70" s="2">
        <f>SUM(All_India_Index_Upto_April23__1[[#This Row],[Miscellaneous]],All_India_Index_Upto_April23__1[[#This Row],[General index]])</f>
        <v>233.89999999999998</v>
      </c>
    </row>
    <row r="71" spans="1:12" hidden="1" x14ac:dyDescent="0.3">
      <c r="A71" t="s">
        <v>30</v>
      </c>
      <c r="B71">
        <v>2014</v>
      </c>
      <c r="C71" t="s">
        <v>45</v>
      </c>
      <c r="D71" s="2">
        <f>SUM(All_India_Index_Upto_April23__1[[#This Row],[Cereals and products]]:All_India_Index_Upto_April23__1[[#This Row],[Food and beverages]])</f>
        <v>1569.6</v>
      </c>
      <c r="E71" s="2">
        <f>SUM(All_India_Index_Upto_April23__1[[#This Row],[Clothing]]:All_India_Index_Upto_April23__1[[#This Row],[Clothing and footwear]])</f>
        <v>367.7</v>
      </c>
      <c r="F71" s="2">
        <f>SUM(All_India_Index_Upto_April23__1[[#This Row],[Housing]]:All_India_Index_Upto_April23__1[[#This Row],[Fuel and light]])</f>
        <v>256.65443548387088</v>
      </c>
      <c r="G71" s="2">
        <f>SUM(All_India_Index_Upto_April23__1[[#This Row],[Household goods and services]])</f>
        <v>118.2</v>
      </c>
      <c r="H71" s="2">
        <f>SUM(All_India_Index_Upto_April23__1[[#This Row],[Health]],All_India_Index_Upto_April23__1[[#This Row],[Personal care and effects]])</f>
        <v>225.60000000000002</v>
      </c>
      <c r="I71" s="2">
        <f>SUM(All_India_Index_Upto_April23__1[[#This Row],[Transport and communication]])</f>
        <v>111.5</v>
      </c>
      <c r="J71" s="2">
        <f>SUM(All_India_Index_Upto_April23__1[[#This Row],[Recreation and amusement]])</f>
        <v>113.3</v>
      </c>
      <c r="K71" s="2">
        <f>SUM(All_India_Index_Upto_April23__1[[#This Row],[Education]])</f>
        <v>117.7</v>
      </c>
      <c r="L71" s="2">
        <f>SUM(All_India_Index_Upto_April23__1[[#This Row],[Miscellaneous]],All_India_Index_Upto_April23__1[[#This Row],[General index]])</f>
        <v>234.5</v>
      </c>
    </row>
    <row r="72" spans="1:12" hidden="1" x14ac:dyDescent="0.3">
      <c r="A72" t="s">
        <v>32</v>
      </c>
      <c r="B72">
        <v>2014</v>
      </c>
      <c r="C72" t="s">
        <v>45</v>
      </c>
      <c r="D72" s="2">
        <f>SUM(All_India_Index_Upto_April23__1[[#This Row],[Cereals and products]]:All_India_Index_Upto_April23__1[[#This Row],[Food and beverages]])</f>
        <v>1577.1999999999998</v>
      </c>
      <c r="E72" s="2">
        <f>SUM(All_India_Index_Upto_April23__1[[#This Row],[Clothing]]:All_India_Index_Upto_April23__1[[#This Row],[Clothing and footwear]])</f>
        <v>356.5</v>
      </c>
      <c r="F72" s="2">
        <f>SUM(All_India_Index_Upto_April23__1[[#This Row],[Housing]]:All_India_Index_Upto_April23__1[[#This Row],[Fuel and light]])</f>
        <v>229.5</v>
      </c>
      <c r="G72" s="2">
        <f>SUM(All_India_Index_Upto_April23__1[[#This Row],[Household goods and services]])</f>
        <v>116.8</v>
      </c>
      <c r="H72" s="2">
        <f>SUM(All_India_Index_Upto_April23__1[[#This Row],[Health]],All_India_Index_Upto_April23__1[[#This Row],[Personal care and effects]])</f>
        <v>223.60000000000002</v>
      </c>
      <c r="I72" s="2">
        <f>SUM(All_India_Index_Upto_April23__1[[#This Row],[Transport and communication]])</f>
        <v>108.8</v>
      </c>
      <c r="J72" s="2">
        <f>SUM(All_India_Index_Upto_April23__1[[#This Row],[Recreation and amusement]])</f>
        <v>114.3</v>
      </c>
      <c r="K72" s="2">
        <f>SUM(All_India_Index_Upto_April23__1[[#This Row],[Education]])</f>
        <v>120.7</v>
      </c>
      <c r="L72" s="2">
        <f>SUM(All_India_Index_Upto_April23__1[[#This Row],[Miscellaneous]],All_India_Index_Upto_April23__1[[#This Row],[General index]])</f>
        <v>231.8</v>
      </c>
    </row>
    <row r="73" spans="1:12" hidden="1" x14ac:dyDescent="0.3">
      <c r="A73" t="s">
        <v>33</v>
      </c>
      <c r="B73">
        <v>2014</v>
      </c>
      <c r="C73" t="s">
        <v>45</v>
      </c>
      <c r="D73" s="2">
        <f>SUM(All_India_Index_Upto_April23__1[[#This Row],[Cereals and products]]:All_India_Index_Upto_April23__1[[#This Row],[Food and beverages]])</f>
        <v>1571.6999999999998</v>
      </c>
      <c r="E73" s="2">
        <f>SUM(All_India_Index_Upto_April23__1[[#This Row],[Clothing]]:All_India_Index_Upto_April23__1[[#This Row],[Clothing and footwear]])</f>
        <v>363.2</v>
      </c>
      <c r="F73" s="2">
        <f>SUM(All_India_Index_Upto_April23__1[[#This Row],[Housing]]:All_India_Index_Upto_April23__1[[#This Row],[Fuel and light]])</f>
        <v>232.2</v>
      </c>
      <c r="G73" s="2">
        <f>SUM(All_India_Index_Upto_April23__1[[#This Row],[Household goods and services]])</f>
        <v>117.5</v>
      </c>
      <c r="H73" s="2">
        <f>SUM(All_India_Index_Upto_April23__1[[#This Row],[Health]],All_India_Index_Upto_April23__1[[#This Row],[Personal care and effects]])</f>
        <v>224.89999999999998</v>
      </c>
      <c r="I73" s="2">
        <f>SUM(All_India_Index_Upto_April23__1[[#This Row],[Transport and communication]])</f>
        <v>110.1</v>
      </c>
      <c r="J73" s="2">
        <f>SUM(All_India_Index_Upto_April23__1[[#This Row],[Recreation and amusement]])</f>
        <v>113.9</v>
      </c>
      <c r="K73" s="2">
        <f>SUM(All_India_Index_Upto_April23__1[[#This Row],[Education]])</f>
        <v>119.5</v>
      </c>
      <c r="L73" s="2">
        <f>SUM(All_India_Index_Upto_April23__1[[#This Row],[Miscellaneous]],All_India_Index_Upto_April23__1[[#This Row],[General index]])</f>
        <v>233.2</v>
      </c>
    </row>
    <row r="74" spans="1:12" hidden="1" x14ac:dyDescent="0.3">
      <c r="A74" t="s">
        <v>30</v>
      </c>
      <c r="B74">
        <v>2015</v>
      </c>
      <c r="C74" t="s">
        <v>31</v>
      </c>
      <c r="D74" s="2">
        <f>SUM(All_India_Index_Upto_April23__1[[#This Row],[Cereals and products]]:All_India_Index_Upto_April23__1[[#This Row],[Food and beverages]])</f>
        <v>1568.1</v>
      </c>
      <c r="E74" s="2">
        <f>SUM(All_India_Index_Upto_April23__1[[#This Row],[Clothing]]:All_India_Index_Upto_April23__1[[#This Row],[Clothing and footwear]])</f>
        <v>370</v>
      </c>
      <c r="F74" s="2">
        <f>SUM(All_India_Index_Upto_April23__1[[#This Row],[Housing]]:All_India_Index_Upto_April23__1[[#This Row],[Fuel and light]])</f>
        <v>257.65443548387088</v>
      </c>
      <c r="G74" s="2">
        <f>SUM(All_India_Index_Upto_April23__1[[#This Row],[Household goods and services]])</f>
        <v>118.9</v>
      </c>
      <c r="H74" s="2">
        <f>SUM(All_India_Index_Upto_April23__1[[#This Row],[Health]],All_India_Index_Upto_April23__1[[#This Row],[Personal care and effects]])</f>
        <v>226.8</v>
      </c>
      <c r="I74" s="2">
        <f>SUM(All_India_Index_Upto_April23__1[[#This Row],[Transport and communication]])</f>
        <v>111</v>
      </c>
      <c r="J74" s="2">
        <f>SUM(All_India_Index_Upto_April23__1[[#This Row],[Recreation and amusement]])</f>
        <v>114</v>
      </c>
      <c r="K74" s="2">
        <f>SUM(All_India_Index_Upto_April23__1[[#This Row],[Education]])</f>
        <v>118.2</v>
      </c>
      <c r="L74" s="2">
        <f>SUM(All_India_Index_Upto_April23__1[[#This Row],[Miscellaneous]],All_India_Index_Upto_April23__1[[#This Row],[General index]])</f>
        <v>234.8</v>
      </c>
    </row>
    <row r="75" spans="1:12" hidden="1" x14ac:dyDescent="0.3">
      <c r="A75" t="s">
        <v>32</v>
      </c>
      <c r="B75">
        <v>2015</v>
      </c>
      <c r="C75" t="s">
        <v>31</v>
      </c>
      <c r="D75" s="2">
        <f>SUM(All_India_Index_Upto_April23__1[[#This Row],[Cereals and products]]:All_India_Index_Upto_April23__1[[#This Row],[Food and beverages]])</f>
        <v>1574.8999999999999</v>
      </c>
      <c r="E75" s="2">
        <f>SUM(All_India_Index_Upto_April23__1[[#This Row],[Clothing]]:All_India_Index_Upto_April23__1[[#This Row],[Clothing and footwear]])</f>
        <v>357.3</v>
      </c>
      <c r="F75" s="2">
        <f>SUM(All_India_Index_Upto_April23__1[[#This Row],[Housing]]:All_India_Index_Upto_April23__1[[#This Row],[Fuel and light]])</f>
        <v>230.7</v>
      </c>
      <c r="G75" s="2">
        <f>SUM(All_India_Index_Upto_April23__1[[#This Row],[Household goods and services]])</f>
        <v>117.2</v>
      </c>
      <c r="H75" s="2">
        <f>SUM(All_India_Index_Upto_April23__1[[#This Row],[Health]],All_India_Index_Upto_April23__1[[#This Row],[Personal care and effects]])</f>
        <v>225.10000000000002</v>
      </c>
      <c r="I75" s="2">
        <f>SUM(All_India_Index_Upto_April23__1[[#This Row],[Transport and communication]])</f>
        <v>107.9</v>
      </c>
      <c r="J75" s="2">
        <f>SUM(All_India_Index_Upto_April23__1[[#This Row],[Recreation and amusement]])</f>
        <v>114.6</v>
      </c>
      <c r="K75" s="2">
        <f>SUM(All_India_Index_Upto_April23__1[[#This Row],[Education]])</f>
        <v>120.8</v>
      </c>
      <c r="L75" s="2">
        <f>SUM(All_India_Index_Upto_April23__1[[#This Row],[Miscellaneous]],All_India_Index_Upto_April23__1[[#This Row],[General index]])</f>
        <v>231.9</v>
      </c>
    </row>
    <row r="76" spans="1:12" hidden="1" x14ac:dyDescent="0.3">
      <c r="A76" t="s">
        <v>33</v>
      </c>
      <c r="B76">
        <v>2015</v>
      </c>
      <c r="C76" t="s">
        <v>31</v>
      </c>
      <c r="D76" s="2">
        <f>SUM(All_India_Index_Upto_April23__1[[#This Row],[Cereals and products]]:All_India_Index_Upto_April23__1[[#This Row],[Food and beverages]])</f>
        <v>1569.3</v>
      </c>
      <c r="E76" s="2">
        <f>SUM(All_India_Index_Upto_April23__1[[#This Row],[Clothing]]:All_India_Index_Upto_April23__1[[#This Row],[Clothing and footwear]])</f>
        <v>364.9</v>
      </c>
      <c r="F76" s="2">
        <f>SUM(All_India_Index_Upto_April23__1[[#This Row],[Housing]]:All_India_Index_Upto_April23__1[[#This Row],[Fuel and light]])</f>
        <v>233.8</v>
      </c>
      <c r="G76" s="2">
        <f>SUM(All_India_Index_Upto_April23__1[[#This Row],[Household goods and services]])</f>
        <v>118.1</v>
      </c>
      <c r="H76" s="2">
        <f>SUM(All_India_Index_Upto_April23__1[[#This Row],[Health]],All_India_Index_Upto_April23__1[[#This Row],[Personal care and effects]])</f>
        <v>226.2</v>
      </c>
      <c r="I76" s="2">
        <f>SUM(All_India_Index_Upto_April23__1[[#This Row],[Transport and communication]])</f>
        <v>109.4</v>
      </c>
      <c r="J76" s="2">
        <f>SUM(All_India_Index_Upto_April23__1[[#This Row],[Recreation and amusement]])</f>
        <v>114.3</v>
      </c>
      <c r="K76" s="2">
        <f>SUM(All_India_Index_Upto_April23__1[[#This Row],[Education]])</f>
        <v>119.7</v>
      </c>
      <c r="L76" s="2">
        <f>SUM(All_India_Index_Upto_April23__1[[#This Row],[Miscellaneous]],All_India_Index_Upto_April23__1[[#This Row],[General index]])</f>
        <v>233.5</v>
      </c>
    </row>
    <row r="77" spans="1:12" hidden="1" x14ac:dyDescent="0.3">
      <c r="A77" t="s">
        <v>30</v>
      </c>
      <c r="B77">
        <v>2015</v>
      </c>
      <c r="C77" t="s">
        <v>34</v>
      </c>
      <c r="D77" s="2">
        <f>SUM(All_India_Index_Upto_April23__1[[#This Row],[Cereals and products]]:All_India_Index_Upto_April23__1[[#This Row],[Food and beverages]])</f>
        <v>1570.5999999999997</v>
      </c>
      <c r="E77" s="2">
        <f>SUM(All_India_Index_Upto_April23__1[[#This Row],[Clothing]]:All_India_Index_Upto_April23__1[[#This Row],[Clothing and footwear]])</f>
        <v>373.1</v>
      </c>
      <c r="F77" s="2">
        <f>SUM(All_India_Index_Upto_April23__1[[#This Row],[Housing]]:All_India_Index_Upto_April23__1[[#This Row],[Fuel and light]])</f>
        <v>259.25443548387091</v>
      </c>
      <c r="G77" s="2">
        <f>SUM(All_India_Index_Upto_April23__1[[#This Row],[Household goods and services]])</f>
        <v>119.6</v>
      </c>
      <c r="H77" s="2">
        <f>SUM(All_India_Index_Upto_April23__1[[#This Row],[Health]],All_India_Index_Upto_April23__1[[#This Row],[Personal care and effects]])</f>
        <v>228.5</v>
      </c>
      <c r="I77" s="2">
        <f>SUM(All_India_Index_Upto_April23__1[[#This Row],[Transport and communication]])</f>
        <v>110.9</v>
      </c>
      <c r="J77" s="2">
        <f>SUM(All_India_Index_Upto_April23__1[[#This Row],[Recreation and amusement]])</f>
        <v>114.8</v>
      </c>
      <c r="K77" s="2">
        <f>SUM(All_India_Index_Upto_April23__1[[#This Row],[Education]])</f>
        <v>118.7</v>
      </c>
      <c r="L77" s="2">
        <f>SUM(All_India_Index_Upto_April23__1[[#This Row],[Miscellaneous]],All_India_Index_Upto_April23__1[[#This Row],[General index]])</f>
        <v>235.6</v>
      </c>
    </row>
    <row r="78" spans="1:12" hidden="1" x14ac:dyDescent="0.3">
      <c r="A78" t="s">
        <v>32</v>
      </c>
      <c r="B78">
        <v>2015</v>
      </c>
      <c r="C78" t="s">
        <v>34</v>
      </c>
      <c r="D78" s="2">
        <f>SUM(All_India_Index_Upto_April23__1[[#This Row],[Cereals and products]]:All_India_Index_Upto_April23__1[[#This Row],[Food and beverages]])</f>
        <v>1571.1000000000001</v>
      </c>
      <c r="E78" s="2">
        <f>SUM(All_India_Index_Upto_April23__1[[#This Row],[Clothing]]:All_India_Index_Upto_April23__1[[#This Row],[Clothing and footwear]])</f>
        <v>358.4</v>
      </c>
      <c r="F78" s="2">
        <f>SUM(All_India_Index_Upto_April23__1[[#This Row],[Housing]]:All_India_Index_Upto_April23__1[[#This Row],[Fuel and light]])</f>
        <v>232.1</v>
      </c>
      <c r="G78" s="2">
        <f>SUM(All_India_Index_Upto_April23__1[[#This Row],[Household goods and services]])</f>
        <v>117.7</v>
      </c>
      <c r="H78" s="2">
        <f>SUM(All_India_Index_Upto_April23__1[[#This Row],[Health]],All_India_Index_Upto_April23__1[[#This Row],[Personal care and effects]])</f>
        <v>225.8</v>
      </c>
      <c r="I78" s="2">
        <f>SUM(All_India_Index_Upto_April23__1[[#This Row],[Transport and communication]])</f>
        <v>106.8</v>
      </c>
      <c r="J78" s="2">
        <f>SUM(All_India_Index_Upto_April23__1[[#This Row],[Recreation and amusement]])</f>
        <v>114.9</v>
      </c>
      <c r="K78" s="2">
        <f>SUM(All_India_Index_Upto_April23__1[[#This Row],[Education]])</f>
        <v>120.4</v>
      </c>
      <c r="L78" s="2">
        <f>SUM(All_India_Index_Upto_April23__1[[#This Row],[Miscellaneous]],All_India_Index_Upto_April23__1[[#This Row],[General index]])</f>
        <v>231.9</v>
      </c>
    </row>
    <row r="79" spans="1:12" hidden="1" x14ac:dyDescent="0.3">
      <c r="A79" t="s">
        <v>33</v>
      </c>
      <c r="B79">
        <v>2015</v>
      </c>
      <c r="C79" t="s">
        <v>34</v>
      </c>
      <c r="D79" s="2">
        <f>SUM(All_India_Index_Upto_April23__1[[#This Row],[Cereals and products]]:All_India_Index_Upto_April23__1[[#This Row],[Food and beverages]])</f>
        <v>1569.3999999999996</v>
      </c>
      <c r="E79" s="2">
        <f>SUM(All_India_Index_Upto_April23__1[[#This Row],[Clothing]]:All_India_Index_Upto_April23__1[[#This Row],[Clothing and footwear]])</f>
        <v>367.2</v>
      </c>
      <c r="F79" s="2">
        <f>SUM(All_India_Index_Upto_April23__1[[#This Row],[Housing]]:All_India_Index_Upto_April23__1[[#This Row],[Fuel and light]])</f>
        <v>235.8</v>
      </c>
      <c r="G79" s="2">
        <f>SUM(All_India_Index_Upto_April23__1[[#This Row],[Household goods and services]])</f>
        <v>118.7</v>
      </c>
      <c r="H79" s="2">
        <f>SUM(All_India_Index_Upto_April23__1[[#This Row],[Health]],All_India_Index_Upto_April23__1[[#This Row],[Personal care and effects]])</f>
        <v>227.5</v>
      </c>
      <c r="I79" s="2">
        <f>SUM(All_India_Index_Upto_April23__1[[#This Row],[Transport and communication]])</f>
        <v>108.7</v>
      </c>
      <c r="J79" s="2">
        <f>SUM(All_India_Index_Upto_April23__1[[#This Row],[Recreation and amusement]])</f>
        <v>114.9</v>
      </c>
      <c r="K79" s="2">
        <f>SUM(All_India_Index_Upto_April23__1[[#This Row],[Education]])</f>
        <v>119.7</v>
      </c>
      <c r="L79" s="2">
        <f>SUM(All_India_Index_Upto_April23__1[[#This Row],[Miscellaneous]],All_India_Index_Upto_April23__1[[#This Row],[General index]])</f>
        <v>233.8</v>
      </c>
    </row>
    <row r="80" spans="1:12" hidden="1" x14ac:dyDescent="0.3">
      <c r="A80" t="s">
        <v>30</v>
      </c>
      <c r="B80">
        <v>2015</v>
      </c>
      <c r="C80" t="s">
        <v>35</v>
      </c>
      <c r="D80" s="2">
        <f>SUM(All_India_Index_Upto_April23__1[[#This Row],[Cereals and products]]:All_India_Index_Upto_April23__1[[#This Row],[Food and beverages]])</f>
        <v>1571.5</v>
      </c>
      <c r="E80" s="2">
        <f>SUM(All_India_Index_Upto_April23__1[[#This Row],[Clothing]]:All_India_Index_Upto_April23__1[[#This Row],[Clothing and footwear]])</f>
        <v>374.4</v>
      </c>
      <c r="F80" s="2">
        <f>SUM(All_India_Index_Upto_April23__1[[#This Row],[Housing]]:All_India_Index_Upto_April23__1[[#This Row],[Fuel and light]])</f>
        <v>259.85443548387087</v>
      </c>
      <c r="G80" s="2">
        <f>SUM(All_India_Index_Upto_April23__1[[#This Row],[Household goods and services]])</f>
        <v>120.2</v>
      </c>
      <c r="H80" s="2">
        <f>SUM(All_India_Index_Upto_April23__1[[#This Row],[Health]],All_India_Index_Upto_April23__1[[#This Row],[Personal care and effects]])</f>
        <v>229</v>
      </c>
      <c r="I80" s="2">
        <f>SUM(All_India_Index_Upto_April23__1[[#This Row],[Transport and communication]])</f>
        <v>111.6</v>
      </c>
      <c r="J80" s="2">
        <f>SUM(All_India_Index_Upto_April23__1[[#This Row],[Recreation and amusement]])</f>
        <v>115.5</v>
      </c>
      <c r="K80" s="2">
        <f>SUM(All_India_Index_Upto_April23__1[[#This Row],[Education]])</f>
        <v>119.4</v>
      </c>
      <c r="L80" s="2">
        <f>SUM(All_India_Index_Upto_April23__1[[#This Row],[Miscellaneous]],All_India_Index_Upto_April23__1[[#This Row],[General index]])</f>
        <v>236.6</v>
      </c>
    </row>
    <row r="81" spans="1:12" hidden="1" x14ac:dyDescent="0.3">
      <c r="A81" t="s">
        <v>32</v>
      </c>
      <c r="B81">
        <v>2015</v>
      </c>
      <c r="C81" t="s">
        <v>35</v>
      </c>
      <c r="D81" s="2">
        <f>SUM(All_India_Index_Upto_April23__1[[#This Row],[Cereals and products]]:All_India_Index_Upto_April23__1[[#This Row],[Food and beverages]])</f>
        <v>1568.0000000000002</v>
      </c>
      <c r="E81" s="2">
        <f>SUM(All_India_Index_Upto_April23__1[[#This Row],[Clothing]]:All_India_Index_Upto_April23__1[[#This Row],[Clothing and footwear]])</f>
        <v>359.5</v>
      </c>
      <c r="F81" s="2">
        <f>SUM(All_India_Index_Upto_April23__1[[#This Row],[Housing]]:All_India_Index_Upto_April23__1[[#This Row],[Fuel and light]])</f>
        <v>233</v>
      </c>
      <c r="G81" s="2">
        <f>SUM(All_India_Index_Upto_April23__1[[#This Row],[Household goods and services]])</f>
        <v>118</v>
      </c>
      <c r="H81" s="2">
        <f>SUM(All_India_Index_Upto_April23__1[[#This Row],[Health]],All_India_Index_Upto_April23__1[[#This Row],[Personal care and effects]])</f>
        <v>225.6</v>
      </c>
      <c r="I81" s="2">
        <f>SUM(All_India_Index_Upto_April23__1[[#This Row],[Transport and communication]])</f>
        <v>108.4</v>
      </c>
      <c r="J81" s="2">
        <f>SUM(All_India_Index_Upto_April23__1[[#This Row],[Recreation and amusement]])</f>
        <v>115.4</v>
      </c>
      <c r="K81" s="2">
        <f>SUM(All_India_Index_Upto_April23__1[[#This Row],[Education]])</f>
        <v>120.6</v>
      </c>
      <c r="L81" s="2">
        <f>SUM(All_India_Index_Upto_April23__1[[#This Row],[Miscellaneous]],All_India_Index_Upto_April23__1[[#This Row],[General index]])</f>
        <v>232.89999999999998</v>
      </c>
    </row>
    <row r="82" spans="1:12" hidden="1" x14ac:dyDescent="0.3">
      <c r="A82" t="s">
        <v>33</v>
      </c>
      <c r="B82">
        <v>2015</v>
      </c>
      <c r="C82" t="s">
        <v>35</v>
      </c>
      <c r="D82" s="2">
        <f>SUM(All_India_Index_Upto_April23__1[[#This Row],[Cereals and products]]:All_India_Index_Upto_April23__1[[#This Row],[Food and beverages]])</f>
        <v>1569.1</v>
      </c>
      <c r="E82" s="2">
        <f>SUM(All_India_Index_Upto_April23__1[[#This Row],[Clothing]]:All_India_Index_Upto_April23__1[[#This Row],[Clothing and footwear]])</f>
        <v>368.4</v>
      </c>
      <c r="F82" s="2">
        <f>SUM(All_India_Index_Upto_April23__1[[#This Row],[Housing]]:All_India_Index_Upto_April23__1[[#This Row],[Fuel and light]])</f>
        <v>236.89999999999998</v>
      </c>
      <c r="G82" s="2">
        <f>SUM(All_India_Index_Upto_April23__1[[#This Row],[Household goods and services]])</f>
        <v>119.2</v>
      </c>
      <c r="H82" s="2">
        <f>SUM(All_India_Index_Upto_April23__1[[#This Row],[Health]],All_India_Index_Upto_April23__1[[#This Row],[Personal care and effects]])</f>
        <v>227.7</v>
      </c>
      <c r="I82" s="2">
        <f>SUM(All_India_Index_Upto_April23__1[[#This Row],[Transport and communication]])</f>
        <v>109.9</v>
      </c>
      <c r="J82" s="2">
        <f>SUM(All_India_Index_Upto_April23__1[[#This Row],[Recreation and amusement]])</f>
        <v>115.4</v>
      </c>
      <c r="K82" s="2">
        <f>SUM(All_India_Index_Upto_April23__1[[#This Row],[Education]])</f>
        <v>120.1</v>
      </c>
      <c r="L82" s="2">
        <f>SUM(All_India_Index_Upto_April23__1[[#This Row],[Miscellaneous]],All_India_Index_Upto_April23__1[[#This Row],[General index]])</f>
        <v>234.9</v>
      </c>
    </row>
    <row r="83" spans="1:12" hidden="1" x14ac:dyDescent="0.3">
      <c r="A83" t="s">
        <v>30</v>
      </c>
      <c r="B83">
        <v>2015</v>
      </c>
      <c r="C83" t="s">
        <v>36</v>
      </c>
      <c r="D83" s="2">
        <f>SUM(All_India_Index_Upto_April23__1[[#This Row],[Cereals and products]]:All_India_Index_Upto_April23__1[[#This Row],[Food and beverages]])</f>
        <v>1577.2</v>
      </c>
      <c r="E83" s="2">
        <f>SUM(All_India_Index_Upto_April23__1[[#This Row],[Clothing]]:All_India_Index_Upto_April23__1[[#This Row],[Clothing and footwear]])</f>
        <v>375.7</v>
      </c>
      <c r="F83" s="2">
        <f>SUM(All_India_Index_Upto_April23__1[[#This Row],[Housing]]:All_India_Index_Upto_April23__1[[#This Row],[Fuel and light]])</f>
        <v>260.4544354838709</v>
      </c>
      <c r="G83" s="2">
        <f>SUM(All_India_Index_Upto_April23__1[[#This Row],[Household goods and services]])</f>
        <v>120.9</v>
      </c>
      <c r="H83" s="2">
        <f>SUM(All_India_Index_Upto_April23__1[[#This Row],[Health]],All_India_Index_Upto_April23__1[[#This Row],[Personal care and effects]])</f>
        <v>230.2</v>
      </c>
      <c r="I83" s="2">
        <f>SUM(All_India_Index_Upto_April23__1[[#This Row],[Transport and communication]])</f>
        <v>111.9</v>
      </c>
      <c r="J83" s="2">
        <f>SUM(All_India_Index_Upto_April23__1[[#This Row],[Recreation and amusement]])</f>
        <v>116.2</v>
      </c>
      <c r="K83" s="2">
        <f>SUM(All_India_Index_Upto_April23__1[[#This Row],[Education]])</f>
        <v>119.9</v>
      </c>
      <c r="L83" s="2">
        <f>SUM(All_India_Index_Upto_April23__1[[#This Row],[Miscellaneous]],All_India_Index_Upto_April23__1[[#This Row],[General index]])</f>
        <v>237.5</v>
      </c>
    </row>
    <row r="84" spans="1:12" hidden="1" x14ac:dyDescent="0.3">
      <c r="A84" t="s">
        <v>32</v>
      </c>
      <c r="B84">
        <v>2015</v>
      </c>
      <c r="C84" t="s">
        <v>36</v>
      </c>
      <c r="D84" s="2">
        <f>SUM(All_India_Index_Upto_April23__1[[#This Row],[Cereals and products]]:All_India_Index_Upto_April23__1[[#This Row],[Food and beverages]])</f>
        <v>1576.1</v>
      </c>
      <c r="E84" s="2">
        <f>SUM(All_India_Index_Upto_April23__1[[#This Row],[Clothing]]:All_India_Index_Upto_April23__1[[#This Row],[Clothing and footwear]])</f>
        <v>360.6</v>
      </c>
      <c r="F84" s="2">
        <f>SUM(All_India_Index_Upto_April23__1[[#This Row],[Housing]]:All_India_Index_Upto_April23__1[[#This Row],[Fuel and light]])</f>
        <v>233.9</v>
      </c>
      <c r="G84" s="2">
        <f>SUM(All_India_Index_Upto_April23__1[[#This Row],[Household goods and services]])</f>
        <v>118.4</v>
      </c>
      <c r="H84" s="2">
        <f>SUM(All_India_Index_Upto_April23__1[[#This Row],[Health]],All_India_Index_Upto_April23__1[[#This Row],[Personal care and effects]])</f>
        <v>226.39999999999998</v>
      </c>
      <c r="I84" s="2">
        <f>SUM(All_India_Index_Upto_April23__1[[#This Row],[Transport and communication]])</f>
        <v>108.4</v>
      </c>
      <c r="J84" s="2">
        <f>SUM(All_India_Index_Upto_April23__1[[#This Row],[Recreation and amusement]])</f>
        <v>115.6</v>
      </c>
      <c r="K84" s="2">
        <f>SUM(All_India_Index_Upto_April23__1[[#This Row],[Education]])</f>
        <v>121.7</v>
      </c>
      <c r="L84" s="2">
        <f>SUM(All_India_Index_Upto_April23__1[[#This Row],[Miscellaneous]],All_India_Index_Upto_April23__1[[#This Row],[General index]])</f>
        <v>233.9</v>
      </c>
    </row>
    <row r="85" spans="1:12" hidden="1" x14ac:dyDescent="0.3">
      <c r="A85" t="s">
        <v>33</v>
      </c>
      <c r="B85">
        <v>2015</v>
      </c>
      <c r="C85" t="s">
        <v>36</v>
      </c>
      <c r="D85" s="2">
        <f>SUM(All_India_Index_Upto_April23__1[[#This Row],[Cereals and products]]:All_India_Index_Upto_April23__1[[#This Row],[Food and beverages]])</f>
        <v>1575.7</v>
      </c>
      <c r="E85" s="2">
        <f>SUM(All_India_Index_Upto_April23__1[[#This Row],[Clothing]]:All_India_Index_Upto_April23__1[[#This Row],[Clothing and footwear]])</f>
        <v>369.6</v>
      </c>
      <c r="F85" s="2">
        <f>SUM(All_India_Index_Upto_April23__1[[#This Row],[Housing]]:All_India_Index_Upto_April23__1[[#This Row],[Fuel and light]])</f>
        <v>237.9</v>
      </c>
      <c r="G85" s="2">
        <f>SUM(All_India_Index_Upto_April23__1[[#This Row],[Household goods and services]])</f>
        <v>119.7</v>
      </c>
      <c r="H85" s="2">
        <f>SUM(All_India_Index_Upto_April23__1[[#This Row],[Health]],All_India_Index_Upto_April23__1[[#This Row],[Personal care and effects]])</f>
        <v>228.8</v>
      </c>
      <c r="I85" s="2">
        <f>SUM(All_India_Index_Upto_April23__1[[#This Row],[Transport and communication]])</f>
        <v>110.1</v>
      </c>
      <c r="J85" s="2">
        <f>SUM(All_India_Index_Upto_April23__1[[#This Row],[Recreation and amusement]])</f>
        <v>115.9</v>
      </c>
      <c r="K85" s="2">
        <f>SUM(All_India_Index_Upto_April23__1[[#This Row],[Education]])</f>
        <v>121</v>
      </c>
      <c r="L85" s="2">
        <f>SUM(All_India_Index_Upto_April23__1[[#This Row],[Miscellaneous]],All_India_Index_Upto_April23__1[[#This Row],[General index]])</f>
        <v>235.8</v>
      </c>
    </row>
    <row r="86" spans="1:12" hidden="1" x14ac:dyDescent="0.3">
      <c r="A86" t="s">
        <v>30</v>
      </c>
      <c r="B86">
        <v>2015</v>
      </c>
      <c r="C86" t="s">
        <v>37</v>
      </c>
      <c r="D86" s="2">
        <f>SUM(All_India_Index_Upto_April23__1[[#This Row],[Cereals and products]]:All_India_Index_Upto_April23__1[[#This Row],[Food and beverages]])</f>
        <v>1587.7</v>
      </c>
      <c r="E86" s="2">
        <f>SUM(All_India_Index_Upto_April23__1[[#This Row],[Clothing]]:All_India_Index_Upto_April23__1[[#This Row],[Clothing and footwear]])</f>
        <v>378.2</v>
      </c>
      <c r="F86" s="2">
        <f>SUM(All_India_Index_Upto_April23__1[[#This Row],[Housing]]:All_India_Index_Upto_April23__1[[#This Row],[Fuel and light]])</f>
        <v>261.15443548387088</v>
      </c>
      <c r="G86" s="2">
        <f>SUM(All_India_Index_Upto_April23__1[[#This Row],[Household goods and services]])</f>
        <v>121.5</v>
      </c>
      <c r="H86" s="2">
        <f>SUM(All_India_Index_Upto_April23__1[[#This Row],[Health]],All_India_Index_Upto_April23__1[[#This Row],[Personal care and effects]])</f>
        <v>231.7</v>
      </c>
      <c r="I86" s="2">
        <f>SUM(All_India_Index_Upto_April23__1[[#This Row],[Transport and communication]])</f>
        <v>113.3</v>
      </c>
      <c r="J86" s="2">
        <f>SUM(All_India_Index_Upto_April23__1[[#This Row],[Recreation and amusement]])</f>
        <v>116.7</v>
      </c>
      <c r="K86" s="2">
        <f>SUM(All_India_Index_Upto_April23__1[[#This Row],[Education]])</f>
        <v>120.5</v>
      </c>
      <c r="L86" s="2">
        <f>SUM(All_India_Index_Upto_April23__1[[#This Row],[Miscellaneous]],All_India_Index_Upto_April23__1[[#This Row],[General index]])</f>
        <v>239.3</v>
      </c>
    </row>
    <row r="87" spans="1:12" hidden="1" x14ac:dyDescent="0.3">
      <c r="A87" t="s">
        <v>32</v>
      </c>
      <c r="B87">
        <v>2015</v>
      </c>
      <c r="C87" t="s">
        <v>37</v>
      </c>
      <c r="D87" s="2">
        <f>SUM(All_India_Index_Upto_April23__1[[#This Row],[Cereals and products]]:All_India_Index_Upto_April23__1[[#This Row],[Food and beverages]])</f>
        <v>1598.9</v>
      </c>
      <c r="E87" s="2">
        <f>SUM(All_India_Index_Upto_April23__1[[#This Row],[Clothing]]:All_India_Index_Upto_April23__1[[#This Row],[Clothing and footwear]])</f>
        <v>361.4</v>
      </c>
      <c r="F87" s="2">
        <f>SUM(All_India_Index_Upto_April23__1[[#This Row],[Housing]]:All_India_Index_Upto_April23__1[[#This Row],[Fuel and light]])</f>
        <v>234.5</v>
      </c>
      <c r="G87" s="2">
        <f>SUM(All_India_Index_Upto_April23__1[[#This Row],[Household goods and services]])</f>
        <v>118.7</v>
      </c>
      <c r="H87" s="2">
        <f>SUM(All_India_Index_Upto_April23__1[[#This Row],[Health]],All_India_Index_Upto_April23__1[[#This Row],[Personal care and effects]])</f>
        <v>227.3</v>
      </c>
      <c r="I87" s="2">
        <f>SUM(All_India_Index_Upto_April23__1[[#This Row],[Transport and communication]])</f>
        <v>110.8</v>
      </c>
      <c r="J87" s="2">
        <f>SUM(All_India_Index_Upto_April23__1[[#This Row],[Recreation and amusement]])</f>
        <v>116</v>
      </c>
      <c r="K87" s="2">
        <f>SUM(All_India_Index_Upto_April23__1[[#This Row],[Education]])</f>
        <v>122</v>
      </c>
      <c r="L87" s="2">
        <f>SUM(All_India_Index_Upto_April23__1[[#This Row],[Miscellaneous]],All_India_Index_Upto_April23__1[[#This Row],[General index]])</f>
        <v>235.9</v>
      </c>
    </row>
    <row r="88" spans="1:12" hidden="1" x14ac:dyDescent="0.3">
      <c r="A88" t="s">
        <v>33</v>
      </c>
      <c r="B88">
        <v>2015</v>
      </c>
      <c r="C88" t="s">
        <v>37</v>
      </c>
      <c r="D88" s="2">
        <f>SUM(All_India_Index_Upto_April23__1[[#This Row],[Cereals and products]]:All_India_Index_Upto_April23__1[[#This Row],[Food and beverages]])</f>
        <v>1590.4</v>
      </c>
      <c r="E88" s="2">
        <f>SUM(All_India_Index_Upto_April23__1[[#This Row],[Clothing]]:All_India_Index_Upto_April23__1[[#This Row],[Clothing and footwear]])</f>
        <v>371.4</v>
      </c>
      <c r="F88" s="2">
        <f>SUM(All_India_Index_Upto_April23__1[[#This Row],[Housing]]:All_India_Index_Upto_April23__1[[#This Row],[Fuel and light]])</f>
        <v>238.8</v>
      </c>
      <c r="G88" s="2">
        <f>SUM(All_India_Index_Upto_April23__1[[#This Row],[Household goods and services]])</f>
        <v>120.2</v>
      </c>
      <c r="H88" s="2">
        <f>SUM(All_India_Index_Upto_April23__1[[#This Row],[Health]],All_India_Index_Upto_April23__1[[#This Row],[Personal care and effects]])</f>
        <v>230</v>
      </c>
      <c r="I88" s="2">
        <f>SUM(All_India_Index_Upto_April23__1[[#This Row],[Transport and communication]])</f>
        <v>112</v>
      </c>
      <c r="J88" s="2">
        <f>SUM(All_India_Index_Upto_April23__1[[#This Row],[Recreation and amusement]])</f>
        <v>116.3</v>
      </c>
      <c r="K88" s="2">
        <f>SUM(All_India_Index_Upto_April23__1[[#This Row],[Education]])</f>
        <v>121.4</v>
      </c>
      <c r="L88" s="2">
        <f>SUM(All_India_Index_Upto_April23__1[[#This Row],[Miscellaneous]],All_India_Index_Upto_April23__1[[#This Row],[General index]])</f>
        <v>237.7</v>
      </c>
    </row>
    <row r="89" spans="1:12" hidden="1" x14ac:dyDescent="0.3">
      <c r="A89" t="s">
        <v>30</v>
      </c>
      <c r="B89">
        <v>2015</v>
      </c>
      <c r="C89" t="s">
        <v>38</v>
      </c>
      <c r="D89" s="2">
        <f>SUM(All_India_Index_Upto_April23__1[[#This Row],[Cereals and products]]:All_India_Index_Upto_April23__1[[#This Row],[Food and beverages]])</f>
        <v>1617.8999999999999</v>
      </c>
      <c r="E89" s="2">
        <f>SUM(All_India_Index_Upto_April23__1[[#This Row],[Clothing]]:All_India_Index_Upto_April23__1[[#This Row],[Clothing and footwear]])</f>
        <v>381.5</v>
      </c>
      <c r="F89" s="2">
        <f>SUM(All_India_Index_Upto_April23__1[[#This Row],[Housing]]:All_India_Index_Upto_April23__1[[#This Row],[Fuel and light]])</f>
        <v>261.85443548387087</v>
      </c>
      <c r="G89" s="2">
        <f>SUM(All_India_Index_Upto_April23__1[[#This Row],[Household goods and services]])</f>
        <v>122.8</v>
      </c>
      <c r="H89" s="2">
        <f>SUM(All_India_Index_Upto_April23__1[[#This Row],[Health]],All_India_Index_Upto_April23__1[[#This Row],[Personal care and effects]])</f>
        <v>233.4</v>
      </c>
      <c r="I89" s="2">
        <f>SUM(All_India_Index_Upto_April23__1[[#This Row],[Transport and communication]])</f>
        <v>114.2</v>
      </c>
      <c r="J89" s="2">
        <f>SUM(All_India_Index_Upto_April23__1[[#This Row],[Recreation and amusement]])</f>
        <v>117.9</v>
      </c>
      <c r="K89" s="2">
        <f>SUM(All_India_Index_Upto_April23__1[[#This Row],[Education]])</f>
        <v>122</v>
      </c>
      <c r="L89" s="2">
        <f>SUM(All_India_Index_Upto_April23__1[[#This Row],[Miscellaneous]],All_India_Index_Upto_April23__1[[#This Row],[General index]])</f>
        <v>242</v>
      </c>
    </row>
    <row r="90" spans="1:12" hidden="1" x14ac:dyDescent="0.3">
      <c r="A90" t="s">
        <v>32</v>
      </c>
      <c r="B90">
        <v>2015</v>
      </c>
      <c r="C90" t="s">
        <v>38</v>
      </c>
      <c r="D90" s="2">
        <f>SUM(All_India_Index_Upto_April23__1[[#This Row],[Cereals and products]]:All_India_Index_Upto_April23__1[[#This Row],[Food and beverages]])</f>
        <v>1636.6</v>
      </c>
      <c r="E90" s="2">
        <f>SUM(All_India_Index_Upto_April23__1[[#This Row],[Clothing]]:All_India_Index_Upto_April23__1[[#This Row],[Clothing and footwear]])</f>
        <v>363.1</v>
      </c>
      <c r="F90" s="2">
        <f>SUM(All_India_Index_Upto_April23__1[[#This Row],[Housing]]:All_India_Index_Upto_April23__1[[#This Row],[Fuel and light]])</f>
        <v>234.1</v>
      </c>
      <c r="G90" s="2">
        <f>SUM(All_India_Index_Upto_April23__1[[#This Row],[Household goods and services]])</f>
        <v>119.2</v>
      </c>
      <c r="H90" s="2">
        <f>SUM(All_India_Index_Upto_April23__1[[#This Row],[Health]],All_India_Index_Upto_April23__1[[#This Row],[Personal care and effects]])</f>
        <v>227.9</v>
      </c>
      <c r="I90" s="2">
        <f>SUM(All_India_Index_Upto_April23__1[[#This Row],[Transport and communication]])</f>
        <v>111.7</v>
      </c>
      <c r="J90" s="2">
        <f>SUM(All_India_Index_Upto_April23__1[[#This Row],[Recreation and amusement]])</f>
        <v>116.2</v>
      </c>
      <c r="K90" s="2">
        <f>SUM(All_India_Index_Upto_April23__1[[#This Row],[Education]])</f>
        <v>123.8</v>
      </c>
      <c r="L90" s="2">
        <f>SUM(All_India_Index_Upto_April23__1[[#This Row],[Miscellaneous]],All_India_Index_Upto_April23__1[[#This Row],[General index]])</f>
        <v>237.7</v>
      </c>
    </row>
    <row r="91" spans="1:12" hidden="1" x14ac:dyDescent="0.3">
      <c r="A91" t="s">
        <v>33</v>
      </c>
      <c r="B91">
        <v>2015</v>
      </c>
      <c r="C91" t="s">
        <v>38</v>
      </c>
      <c r="D91" s="2">
        <f>SUM(All_India_Index_Upto_April23__1[[#This Row],[Cereals and products]]:All_India_Index_Upto_April23__1[[#This Row],[Food and beverages]])</f>
        <v>1623.5</v>
      </c>
      <c r="E91" s="2">
        <f>SUM(All_India_Index_Upto_April23__1[[#This Row],[Clothing]]:All_India_Index_Upto_April23__1[[#This Row],[Clothing and footwear]])</f>
        <v>374.1</v>
      </c>
      <c r="F91" s="2">
        <f>SUM(All_India_Index_Upto_April23__1[[#This Row],[Housing]]:All_India_Index_Upto_April23__1[[#This Row],[Fuel and light]])</f>
        <v>238.8</v>
      </c>
      <c r="G91" s="2">
        <f>SUM(All_India_Index_Upto_April23__1[[#This Row],[Household goods and services]])</f>
        <v>121.1</v>
      </c>
      <c r="H91" s="2">
        <f>SUM(All_India_Index_Upto_April23__1[[#This Row],[Health]],All_India_Index_Upto_April23__1[[#This Row],[Personal care and effects]])</f>
        <v>231.3</v>
      </c>
      <c r="I91" s="2">
        <f>SUM(All_India_Index_Upto_April23__1[[#This Row],[Transport and communication]])</f>
        <v>112.9</v>
      </c>
      <c r="J91" s="2">
        <f>SUM(All_India_Index_Upto_April23__1[[#This Row],[Recreation and amusement]])</f>
        <v>116.9</v>
      </c>
      <c r="K91" s="2">
        <f>SUM(All_India_Index_Upto_April23__1[[#This Row],[Education]])</f>
        <v>123.1</v>
      </c>
      <c r="L91" s="2">
        <f>SUM(All_India_Index_Upto_April23__1[[#This Row],[Miscellaneous]],All_India_Index_Upto_April23__1[[#This Row],[General index]])</f>
        <v>240</v>
      </c>
    </row>
    <row r="92" spans="1:12" hidden="1" x14ac:dyDescent="0.3">
      <c r="A92" t="s">
        <v>30</v>
      </c>
      <c r="B92">
        <v>2015</v>
      </c>
      <c r="C92" t="s">
        <v>39</v>
      </c>
      <c r="D92" s="2">
        <f>SUM(All_India_Index_Upto_April23__1[[#This Row],[Cereals and products]]:All_India_Index_Upto_April23__1[[#This Row],[Food and beverages]])</f>
        <v>1625.3</v>
      </c>
      <c r="E92" s="2">
        <f>SUM(All_India_Index_Upto_April23__1[[#This Row],[Clothing]]:All_India_Index_Upto_April23__1[[#This Row],[Clothing and footwear]])</f>
        <v>382.6</v>
      </c>
      <c r="F92" s="2">
        <f>SUM(All_India_Index_Upto_April23__1[[#This Row],[Housing]]:All_India_Index_Upto_April23__1[[#This Row],[Fuel and light]])</f>
        <v>262.25443548387091</v>
      </c>
      <c r="G92" s="2">
        <f>SUM(All_India_Index_Upto_April23__1[[#This Row],[Household goods and services]])</f>
        <v>123</v>
      </c>
      <c r="H92" s="2">
        <f>SUM(All_India_Index_Upto_April23__1[[#This Row],[Health]],All_India_Index_Upto_April23__1[[#This Row],[Personal care and effects]])</f>
        <v>233.5</v>
      </c>
      <c r="I92" s="2">
        <f>SUM(All_India_Index_Upto_April23__1[[#This Row],[Transport and communication]])</f>
        <v>114.1</v>
      </c>
      <c r="J92" s="2">
        <f>SUM(All_India_Index_Upto_April23__1[[#This Row],[Recreation and amusement]])</f>
        <v>118</v>
      </c>
      <c r="K92" s="2">
        <f>SUM(All_India_Index_Upto_April23__1[[#This Row],[Education]])</f>
        <v>122.9</v>
      </c>
      <c r="L92" s="2">
        <f>SUM(All_India_Index_Upto_April23__1[[#This Row],[Miscellaneous]],All_India_Index_Upto_April23__1[[#This Row],[General index]])</f>
        <v>242.8</v>
      </c>
    </row>
    <row r="93" spans="1:12" hidden="1" x14ac:dyDescent="0.3">
      <c r="A93" t="s">
        <v>32</v>
      </c>
      <c r="B93">
        <v>2015</v>
      </c>
      <c r="C93" t="s">
        <v>39</v>
      </c>
      <c r="D93" s="2">
        <f>SUM(All_India_Index_Upto_April23__1[[#This Row],[Cereals and products]]:All_India_Index_Upto_April23__1[[#This Row],[Food and beverages]])</f>
        <v>1642.8999999999999</v>
      </c>
      <c r="E93" s="2">
        <f>SUM(All_India_Index_Upto_April23__1[[#This Row],[Clothing]]:All_India_Index_Upto_April23__1[[#This Row],[Clothing and footwear]])</f>
        <v>364.1</v>
      </c>
      <c r="F93" s="2">
        <f>SUM(All_India_Index_Upto_April23__1[[#This Row],[Housing]]:All_India_Index_Upto_April23__1[[#This Row],[Fuel and light]])</f>
        <v>235.2</v>
      </c>
      <c r="G93" s="2">
        <f>SUM(All_India_Index_Upto_April23__1[[#This Row],[Household goods and services]])</f>
        <v>119.5</v>
      </c>
      <c r="H93" s="2">
        <f>SUM(All_India_Index_Upto_April23__1[[#This Row],[Health]],All_India_Index_Upto_April23__1[[#This Row],[Personal care and effects]])</f>
        <v>227.7</v>
      </c>
      <c r="I93" s="2">
        <f>SUM(All_India_Index_Upto_April23__1[[#This Row],[Transport and communication]])</f>
        <v>111.5</v>
      </c>
      <c r="J93" s="2">
        <f>SUM(All_India_Index_Upto_April23__1[[#This Row],[Recreation and amusement]])</f>
        <v>116.6</v>
      </c>
      <c r="K93" s="2">
        <f>SUM(All_India_Index_Upto_April23__1[[#This Row],[Education]])</f>
        <v>125.4</v>
      </c>
      <c r="L93" s="2">
        <f>SUM(All_India_Index_Upto_April23__1[[#This Row],[Miscellaneous]],All_India_Index_Upto_April23__1[[#This Row],[General index]])</f>
        <v>238.7</v>
      </c>
    </row>
    <row r="94" spans="1:12" hidden="1" x14ac:dyDescent="0.3">
      <c r="A94" t="s">
        <v>33</v>
      </c>
      <c r="B94">
        <v>2015</v>
      </c>
      <c r="C94" t="s">
        <v>39</v>
      </c>
      <c r="D94" s="2">
        <f>SUM(All_India_Index_Upto_April23__1[[#This Row],[Cereals and products]]:All_India_Index_Upto_April23__1[[#This Row],[Food and beverages]])</f>
        <v>1630.6000000000001</v>
      </c>
      <c r="E94" s="2">
        <f>SUM(All_India_Index_Upto_April23__1[[#This Row],[Clothing]]:All_India_Index_Upto_April23__1[[#This Row],[Clothing and footwear]])</f>
        <v>375.1</v>
      </c>
      <c r="F94" s="2">
        <f>SUM(All_India_Index_Upto_April23__1[[#This Row],[Housing]]:All_India_Index_Upto_April23__1[[#This Row],[Fuel and light]])</f>
        <v>240</v>
      </c>
      <c r="G94" s="2">
        <f>SUM(All_India_Index_Upto_April23__1[[#This Row],[Household goods and services]])</f>
        <v>121.3</v>
      </c>
      <c r="H94" s="2">
        <f>SUM(All_India_Index_Upto_April23__1[[#This Row],[Health]],All_India_Index_Upto_April23__1[[#This Row],[Personal care and effects]])</f>
        <v>231.3</v>
      </c>
      <c r="I94" s="2">
        <f>SUM(All_India_Index_Upto_April23__1[[#This Row],[Transport and communication]])</f>
        <v>112.7</v>
      </c>
      <c r="J94" s="2">
        <f>SUM(All_India_Index_Upto_April23__1[[#This Row],[Recreation and amusement]])</f>
        <v>117.2</v>
      </c>
      <c r="K94" s="2">
        <f>SUM(All_India_Index_Upto_April23__1[[#This Row],[Education]])</f>
        <v>124.4</v>
      </c>
      <c r="L94" s="2">
        <f>SUM(All_India_Index_Upto_April23__1[[#This Row],[Miscellaneous]],All_India_Index_Upto_April23__1[[#This Row],[General index]])</f>
        <v>240.8</v>
      </c>
    </row>
    <row r="95" spans="1:12" hidden="1" x14ac:dyDescent="0.3">
      <c r="A95" t="s">
        <v>30</v>
      </c>
      <c r="B95">
        <v>2015</v>
      </c>
      <c r="C95" t="s">
        <v>40</v>
      </c>
      <c r="D95" s="2">
        <f>SUM(All_India_Index_Upto_April23__1[[#This Row],[Cereals and products]]:All_India_Index_Upto_April23__1[[#This Row],[Food and beverages]])</f>
        <v>1646.6</v>
      </c>
      <c r="E95" s="2">
        <f>SUM(All_India_Index_Upto_April23__1[[#This Row],[Clothing]]:All_India_Index_Upto_April23__1[[#This Row],[Clothing and footwear]])</f>
        <v>384.8</v>
      </c>
      <c r="F95" s="2">
        <f>SUM(All_India_Index_Upto_April23__1[[#This Row],[Housing]]:All_India_Index_Upto_April23__1[[#This Row],[Fuel and light]])</f>
        <v>263.05443548387086</v>
      </c>
      <c r="G95" s="2">
        <f>SUM(All_India_Index_Upto_April23__1[[#This Row],[Household goods and services]])</f>
        <v>123.7</v>
      </c>
      <c r="H95" s="2">
        <f>SUM(All_India_Index_Upto_April23__1[[#This Row],[Health]],All_India_Index_Upto_April23__1[[#This Row],[Personal care and effects]])</f>
        <v>233.6</v>
      </c>
      <c r="I95" s="2">
        <f>SUM(All_India_Index_Upto_April23__1[[#This Row],[Transport and communication]])</f>
        <v>113.6</v>
      </c>
      <c r="J95" s="2">
        <f>SUM(All_India_Index_Upto_April23__1[[#This Row],[Recreation and amusement]])</f>
        <v>118.5</v>
      </c>
      <c r="K95" s="2">
        <f>SUM(All_India_Index_Upto_April23__1[[#This Row],[Education]])</f>
        <v>123.6</v>
      </c>
      <c r="L95" s="2">
        <f>SUM(All_India_Index_Upto_April23__1[[#This Row],[Miscellaneous]],All_India_Index_Upto_April23__1[[#This Row],[General index]])</f>
        <v>244.3</v>
      </c>
    </row>
    <row r="96" spans="1:12" hidden="1" x14ac:dyDescent="0.3">
      <c r="A96" t="s">
        <v>32</v>
      </c>
      <c r="B96">
        <v>2015</v>
      </c>
      <c r="C96" t="s">
        <v>40</v>
      </c>
      <c r="D96" s="2">
        <f>SUM(All_India_Index_Upto_April23__1[[#This Row],[Cereals and products]]:All_India_Index_Upto_April23__1[[#This Row],[Food and beverages]])</f>
        <v>1658.8999999999999</v>
      </c>
      <c r="E96" s="2">
        <f>SUM(All_India_Index_Upto_April23__1[[#This Row],[Clothing]]:All_India_Index_Upto_April23__1[[#This Row],[Clothing and footwear]])</f>
        <v>364.8</v>
      </c>
      <c r="F96" s="2">
        <f>SUM(All_India_Index_Upto_April23__1[[#This Row],[Housing]]:All_India_Index_Upto_April23__1[[#This Row],[Fuel and light]])</f>
        <v>236.2</v>
      </c>
      <c r="G96" s="2">
        <f>SUM(All_India_Index_Upto_April23__1[[#This Row],[Household goods and services]])</f>
        <v>120</v>
      </c>
      <c r="H96" s="2">
        <f>SUM(All_India_Index_Upto_April23__1[[#This Row],[Health]],All_India_Index_Upto_April23__1[[#This Row],[Personal care and effects]])</f>
        <v>228.6</v>
      </c>
      <c r="I96" s="2">
        <f>SUM(All_India_Index_Upto_April23__1[[#This Row],[Transport and communication]])</f>
        <v>109.9</v>
      </c>
      <c r="J96" s="2">
        <f>SUM(All_India_Index_Upto_April23__1[[#This Row],[Recreation and amusement]])</f>
        <v>117.2</v>
      </c>
      <c r="K96" s="2">
        <f>SUM(All_India_Index_Upto_April23__1[[#This Row],[Education]])</f>
        <v>126.2</v>
      </c>
      <c r="L96" s="2">
        <f>SUM(All_India_Index_Upto_April23__1[[#This Row],[Miscellaneous]],All_India_Index_Upto_April23__1[[#This Row],[General index]])</f>
        <v>239.4</v>
      </c>
    </row>
    <row r="97" spans="1:12" hidden="1" x14ac:dyDescent="0.3">
      <c r="A97" t="s">
        <v>33</v>
      </c>
      <c r="B97">
        <v>2015</v>
      </c>
      <c r="C97" t="s">
        <v>40</v>
      </c>
      <c r="D97" s="2">
        <f>SUM(All_India_Index_Upto_April23__1[[#This Row],[Cereals and products]]:All_India_Index_Upto_April23__1[[#This Row],[Food and beverages]])</f>
        <v>1649.6</v>
      </c>
      <c r="E97" s="2">
        <f>SUM(All_India_Index_Upto_April23__1[[#This Row],[Clothing]]:All_India_Index_Upto_April23__1[[#This Row],[Clothing and footwear]])</f>
        <v>376.70000000000005</v>
      </c>
      <c r="F97" s="2">
        <f>SUM(All_India_Index_Upto_April23__1[[#This Row],[Housing]]:All_India_Index_Upto_April23__1[[#This Row],[Fuel and light]])</f>
        <v>241.5</v>
      </c>
      <c r="G97" s="2">
        <f>SUM(All_India_Index_Upto_April23__1[[#This Row],[Household goods and services]])</f>
        <v>122</v>
      </c>
      <c r="H97" s="2">
        <f>SUM(All_India_Index_Upto_April23__1[[#This Row],[Health]],All_India_Index_Upto_April23__1[[#This Row],[Personal care and effects]])</f>
        <v>231.7</v>
      </c>
      <c r="I97" s="2">
        <f>SUM(All_India_Index_Upto_April23__1[[#This Row],[Transport and communication]])</f>
        <v>111.7</v>
      </c>
      <c r="J97" s="2">
        <f>SUM(All_India_Index_Upto_April23__1[[#This Row],[Recreation and amusement]])</f>
        <v>117.8</v>
      </c>
      <c r="K97" s="2">
        <f>SUM(All_India_Index_Upto_April23__1[[#This Row],[Education]])</f>
        <v>125.1</v>
      </c>
      <c r="L97" s="2">
        <f>SUM(All_India_Index_Upto_April23__1[[#This Row],[Miscellaneous]],All_India_Index_Upto_April23__1[[#This Row],[General index]])</f>
        <v>242</v>
      </c>
    </row>
    <row r="98" spans="1:12" hidden="1" x14ac:dyDescent="0.3">
      <c r="A98" t="s">
        <v>30</v>
      </c>
      <c r="B98">
        <v>2015</v>
      </c>
      <c r="C98" t="s">
        <v>41</v>
      </c>
      <c r="D98" s="2">
        <f>SUM(All_India_Index_Upto_April23__1[[#This Row],[Cereals and products]]:All_India_Index_Upto_April23__1[[#This Row],[Food and beverages]])</f>
        <v>1657.6000000000001</v>
      </c>
      <c r="E98" s="2">
        <f>SUM(All_India_Index_Upto_April23__1[[#This Row],[Clothing]]:All_India_Index_Upto_April23__1[[#This Row],[Clothing and footwear]])</f>
        <v>387.1</v>
      </c>
      <c r="F98" s="2">
        <f>SUM(All_India_Index_Upto_April23__1[[#This Row],[Housing]]:All_India_Index_Upto_April23__1[[#This Row],[Fuel and light]])</f>
        <v>262.9544354838709</v>
      </c>
      <c r="G98" s="2">
        <f>SUM(All_India_Index_Upto_April23__1[[#This Row],[Household goods and services]])</f>
        <v>124.5</v>
      </c>
      <c r="H98" s="2">
        <f>SUM(All_India_Index_Upto_April23__1[[#This Row],[Health]],All_India_Index_Upto_April23__1[[#This Row],[Personal care and effects]])</f>
        <v>235.10000000000002</v>
      </c>
      <c r="I98" s="2">
        <f>SUM(All_India_Index_Upto_April23__1[[#This Row],[Transport and communication]])</f>
        <v>113.8</v>
      </c>
      <c r="J98" s="2">
        <f>SUM(All_India_Index_Upto_April23__1[[#This Row],[Recreation and amusement]])</f>
        <v>119.6</v>
      </c>
      <c r="K98" s="2">
        <f>SUM(All_India_Index_Upto_April23__1[[#This Row],[Education]])</f>
        <v>124.5</v>
      </c>
      <c r="L98" s="2">
        <f>SUM(All_India_Index_Upto_April23__1[[#This Row],[Miscellaneous]],All_India_Index_Upto_April23__1[[#This Row],[General index]])</f>
        <v>245.8</v>
      </c>
    </row>
    <row r="99" spans="1:12" hidden="1" x14ac:dyDescent="0.3">
      <c r="A99" t="s">
        <v>32</v>
      </c>
      <c r="B99">
        <v>2015</v>
      </c>
      <c r="C99" t="s">
        <v>41</v>
      </c>
      <c r="D99" s="2">
        <f>SUM(All_India_Index_Upto_April23__1[[#This Row],[Cereals and products]]:All_India_Index_Upto_April23__1[[#This Row],[Food and beverages]])</f>
        <v>1664.8</v>
      </c>
      <c r="E99" s="2">
        <f>SUM(All_India_Index_Upto_April23__1[[#This Row],[Clothing]]:All_India_Index_Upto_April23__1[[#This Row],[Clothing and footwear]])</f>
        <v>365.8</v>
      </c>
      <c r="F99" s="2">
        <f>SUM(All_India_Index_Upto_April23__1[[#This Row],[Housing]]:All_India_Index_Upto_April23__1[[#This Row],[Fuel and light]])</f>
        <v>236.7</v>
      </c>
      <c r="G99" s="2">
        <f>SUM(All_India_Index_Upto_April23__1[[#This Row],[Household goods and services]])</f>
        <v>120.4</v>
      </c>
      <c r="H99" s="2">
        <f>SUM(All_India_Index_Upto_April23__1[[#This Row],[Health]],All_India_Index_Upto_April23__1[[#This Row],[Personal care and effects]])</f>
        <v>230</v>
      </c>
      <c r="I99" s="2">
        <f>SUM(All_India_Index_Upto_April23__1[[#This Row],[Transport and communication]])</f>
        <v>109.1</v>
      </c>
      <c r="J99" s="2">
        <f>SUM(All_India_Index_Upto_April23__1[[#This Row],[Recreation and amusement]])</f>
        <v>117.3</v>
      </c>
      <c r="K99" s="2">
        <f>SUM(All_India_Index_Upto_April23__1[[#This Row],[Education]])</f>
        <v>126.5</v>
      </c>
      <c r="L99" s="2">
        <f>SUM(All_India_Index_Upto_April23__1[[#This Row],[Miscellaneous]],All_India_Index_Upto_April23__1[[#This Row],[General index]])</f>
        <v>239.7</v>
      </c>
    </row>
    <row r="100" spans="1:12" hidden="1" x14ac:dyDescent="0.3">
      <c r="A100" t="s">
        <v>33</v>
      </c>
      <c r="B100">
        <v>2015</v>
      </c>
      <c r="C100" t="s">
        <v>41</v>
      </c>
      <c r="D100" s="2">
        <f>SUM(All_India_Index_Upto_April23__1[[#This Row],[Cereals and products]]:All_India_Index_Upto_April23__1[[#This Row],[Food and beverages]])</f>
        <v>1658.3000000000002</v>
      </c>
      <c r="E100" s="2">
        <f>SUM(All_India_Index_Upto_April23__1[[#This Row],[Clothing]]:All_India_Index_Upto_April23__1[[#This Row],[Clothing and footwear]])</f>
        <v>378.5</v>
      </c>
      <c r="F100" s="2">
        <f>SUM(All_India_Index_Upto_April23__1[[#This Row],[Housing]]:All_India_Index_Upto_April23__1[[#This Row],[Fuel and light]])</f>
        <v>242</v>
      </c>
      <c r="G100" s="2">
        <f>SUM(All_India_Index_Upto_April23__1[[#This Row],[Household goods and services]])</f>
        <v>122.6</v>
      </c>
      <c r="H100" s="2">
        <f>SUM(All_India_Index_Upto_April23__1[[#This Row],[Health]],All_India_Index_Upto_April23__1[[#This Row],[Personal care and effects]])</f>
        <v>233.2</v>
      </c>
      <c r="I100" s="2">
        <f>SUM(All_India_Index_Upto_April23__1[[#This Row],[Transport and communication]])</f>
        <v>111.3</v>
      </c>
      <c r="J100" s="2">
        <f>SUM(All_India_Index_Upto_April23__1[[#This Row],[Recreation and amusement]])</f>
        <v>118.3</v>
      </c>
      <c r="K100" s="2">
        <f>SUM(All_India_Index_Upto_April23__1[[#This Row],[Education]])</f>
        <v>125.7</v>
      </c>
      <c r="L100" s="2">
        <f>SUM(All_India_Index_Upto_April23__1[[#This Row],[Miscellaneous]],All_India_Index_Upto_April23__1[[#This Row],[General index]])</f>
        <v>242.9</v>
      </c>
    </row>
    <row r="101" spans="1:12" hidden="1" x14ac:dyDescent="0.3">
      <c r="A101" t="s">
        <v>30</v>
      </c>
      <c r="B101">
        <v>2015</v>
      </c>
      <c r="C101" t="s">
        <v>42</v>
      </c>
      <c r="D101" s="2">
        <f>SUM(All_India_Index_Upto_April23__1[[#This Row],[Cereals and products]]:All_India_Index_Upto_April23__1[[#This Row],[Food and beverages]])</f>
        <v>1674.6</v>
      </c>
      <c r="E101" s="2">
        <f>SUM(All_India_Index_Upto_April23__1[[#This Row],[Clothing]]:All_India_Index_Upto_April23__1[[#This Row],[Clothing and footwear]])</f>
        <v>389</v>
      </c>
      <c r="F101" s="2">
        <f>SUM(All_India_Index_Upto_April23__1[[#This Row],[Housing]]:All_India_Index_Upto_April23__1[[#This Row],[Fuel and light]])</f>
        <v>263.65443548387088</v>
      </c>
      <c r="G101" s="2">
        <f>SUM(All_India_Index_Upto_April23__1[[#This Row],[Household goods and services]])</f>
        <v>125.1</v>
      </c>
      <c r="H101" s="2">
        <f>SUM(All_India_Index_Upto_April23__1[[#This Row],[Health]],All_India_Index_Upto_April23__1[[#This Row],[Personal care and effects]])</f>
        <v>236.2</v>
      </c>
      <c r="I101" s="2">
        <f>SUM(All_India_Index_Upto_April23__1[[#This Row],[Transport and communication]])</f>
        <v>113.8</v>
      </c>
      <c r="J101" s="2">
        <f>SUM(All_India_Index_Upto_April23__1[[#This Row],[Recreation and amusement]])</f>
        <v>120.1</v>
      </c>
      <c r="K101" s="2">
        <f>SUM(All_India_Index_Upto_April23__1[[#This Row],[Education]])</f>
        <v>125.1</v>
      </c>
      <c r="L101" s="2">
        <f>SUM(All_India_Index_Upto_April23__1[[#This Row],[Miscellaneous]],All_India_Index_Upto_April23__1[[#This Row],[General index]])</f>
        <v>246.9</v>
      </c>
    </row>
    <row r="102" spans="1:12" hidden="1" x14ac:dyDescent="0.3">
      <c r="A102" t="s">
        <v>32</v>
      </c>
      <c r="B102">
        <v>2015</v>
      </c>
      <c r="C102" t="s">
        <v>42</v>
      </c>
      <c r="D102" s="2">
        <f>SUM(All_India_Index_Upto_April23__1[[#This Row],[Cereals and products]]:All_India_Index_Upto_April23__1[[#This Row],[Food and beverages]])</f>
        <v>1692.8000000000002</v>
      </c>
      <c r="E102" s="2">
        <f>SUM(All_India_Index_Upto_April23__1[[#This Row],[Clothing]]:All_India_Index_Upto_April23__1[[#This Row],[Clothing and footwear]])</f>
        <v>366.79999999999995</v>
      </c>
      <c r="F102" s="2">
        <f>SUM(All_India_Index_Upto_April23__1[[#This Row],[Housing]]:All_India_Index_Upto_April23__1[[#This Row],[Fuel and light]])</f>
        <v>237.3</v>
      </c>
      <c r="G102" s="2">
        <f>SUM(All_India_Index_Upto_April23__1[[#This Row],[Household goods and services]])</f>
        <v>120.7</v>
      </c>
      <c r="H102" s="2">
        <f>SUM(All_India_Index_Upto_April23__1[[#This Row],[Health]],All_India_Index_Upto_April23__1[[#This Row],[Personal care and effects]])</f>
        <v>231.2</v>
      </c>
      <c r="I102" s="2">
        <f>SUM(All_India_Index_Upto_April23__1[[#This Row],[Transport and communication]])</f>
        <v>109.3</v>
      </c>
      <c r="J102" s="2">
        <f>SUM(All_India_Index_Upto_April23__1[[#This Row],[Recreation and amusement]])</f>
        <v>117.7</v>
      </c>
      <c r="K102" s="2">
        <f>SUM(All_India_Index_Upto_April23__1[[#This Row],[Education]])</f>
        <v>126.5</v>
      </c>
      <c r="L102" s="2">
        <f>SUM(All_India_Index_Upto_April23__1[[#This Row],[Miscellaneous]],All_India_Index_Upto_April23__1[[#This Row],[General index]])</f>
        <v>240.7</v>
      </c>
    </row>
    <row r="103" spans="1:12" hidden="1" x14ac:dyDescent="0.3">
      <c r="A103" t="s">
        <v>33</v>
      </c>
      <c r="B103">
        <v>2015</v>
      </c>
      <c r="C103" t="s">
        <v>42</v>
      </c>
      <c r="D103" s="2">
        <f>SUM(All_India_Index_Upto_April23__1[[#This Row],[Cereals and products]]:All_India_Index_Upto_April23__1[[#This Row],[Food and beverages]])</f>
        <v>1678.9999999999998</v>
      </c>
      <c r="E103" s="2">
        <f>SUM(All_India_Index_Upto_April23__1[[#This Row],[Clothing]]:All_India_Index_Upto_April23__1[[#This Row],[Clothing and footwear]])</f>
        <v>380.1</v>
      </c>
      <c r="F103" s="2">
        <f>SUM(All_India_Index_Upto_April23__1[[#This Row],[Housing]]:All_India_Index_Upto_April23__1[[#This Row],[Fuel and light]])</f>
        <v>243.2</v>
      </c>
      <c r="G103" s="2">
        <f>SUM(All_India_Index_Upto_April23__1[[#This Row],[Household goods and services]])</f>
        <v>123</v>
      </c>
      <c r="H103" s="2">
        <f>SUM(All_India_Index_Upto_April23__1[[#This Row],[Health]],All_India_Index_Upto_April23__1[[#This Row],[Personal care and effects]])</f>
        <v>234.3</v>
      </c>
      <c r="I103" s="2">
        <f>SUM(All_India_Index_Upto_April23__1[[#This Row],[Transport and communication]])</f>
        <v>111.4</v>
      </c>
      <c r="J103" s="2">
        <f>SUM(All_India_Index_Upto_April23__1[[#This Row],[Recreation and amusement]])</f>
        <v>118.7</v>
      </c>
      <c r="K103" s="2">
        <f>SUM(All_India_Index_Upto_April23__1[[#This Row],[Education]])</f>
        <v>125.9</v>
      </c>
      <c r="L103" s="2">
        <f>SUM(All_India_Index_Upto_April23__1[[#This Row],[Miscellaneous]],All_India_Index_Upto_April23__1[[#This Row],[General index]])</f>
        <v>244</v>
      </c>
    </row>
    <row r="104" spans="1:12" hidden="1" x14ac:dyDescent="0.3">
      <c r="A104" t="s">
        <v>30</v>
      </c>
      <c r="B104">
        <v>2015</v>
      </c>
      <c r="C104" t="s">
        <v>44</v>
      </c>
      <c r="D104" s="2">
        <f>SUM(All_India_Index_Upto_April23__1[[#This Row],[Cereals and products]]:All_India_Index_Upto_April23__1[[#This Row],[Food and beverages]])</f>
        <v>1686.3</v>
      </c>
      <c r="E104" s="2">
        <f>SUM(All_India_Index_Upto_April23__1[[#This Row],[Clothing]]:All_India_Index_Upto_April23__1[[#This Row],[Clothing and footwear]])</f>
        <v>391.79999999999995</v>
      </c>
      <c r="F104" s="2">
        <f>SUM(All_India_Index_Upto_April23__1[[#This Row],[Housing]]:All_India_Index_Upto_April23__1[[#This Row],[Fuel and light]])</f>
        <v>264.85443548387087</v>
      </c>
      <c r="G104" s="2">
        <f>SUM(All_India_Index_Upto_April23__1[[#This Row],[Household goods and services]])</f>
        <v>125.6</v>
      </c>
      <c r="H104" s="2">
        <f>SUM(All_India_Index_Upto_April23__1[[#This Row],[Health]],All_India_Index_Upto_April23__1[[#This Row],[Personal care and effects]])</f>
        <v>236.8</v>
      </c>
      <c r="I104" s="2">
        <f>SUM(All_India_Index_Upto_April23__1[[#This Row],[Transport and communication]])</f>
        <v>114</v>
      </c>
      <c r="J104" s="2">
        <f>SUM(All_India_Index_Upto_April23__1[[#This Row],[Recreation and amusement]])</f>
        <v>120.9</v>
      </c>
      <c r="K104" s="2">
        <f>SUM(All_India_Index_Upto_April23__1[[#This Row],[Education]])</f>
        <v>125.8</v>
      </c>
      <c r="L104" s="2">
        <f>SUM(All_India_Index_Upto_April23__1[[#This Row],[Miscellaneous]],All_India_Index_Upto_April23__1[[#This Row],[General index]])</f>
        <v>247.9</v>
      </c>
    </row>
    <row r="105" spans="1:12" hidden="1" x14ac:dyDescent="0.3">
      <c r="A105" t="s">
        <v>32</v>
      </c>
      <c r="B105">
        <v>2015</v>
      </c>
      <c r="C105" t="s">
        <v>44</v>
      </c>
      <c r="D105" s="2">
        <f>SUM(All_India_Index_Upto_April23__1[[#This Row],[Cereals and products]]:All_India_Index_Upto_April23__1[[#This Row],[Food and beverages]])</f>
        <v>1708.4999999999998</v>
      </c>
      <c r="E105" s="2">
        <f>SUM(All_India_Index_Upto_April23__1[[#This Row],[Clothing]]:All_India_Index_Upto_April23__1[[#This Row],[Clothing and footwear]])</f>
        <v>368.5</v>
      </c>
      <c r="F105" s="2">
        <f>SUM(All_India_Index_Upto_April23__1[[#This Row],[Housing]]:All_India_Index_Upto_April23__1[[#This Row],[Fuel and light]])</f>
        <v>238</v>
      </c>
      <c r="G105" s="2">
        <f>SUM(All_India_Index_Upto_April23__1[[#This Row],[Household goods and services]])</f>
        <v>121</v>
      </c>
      <c r="H105" s="2">
        <f>SUM(All_India_Index_Upto_April23__1[[#This Row],[Health]],All_India_Index_Upto_April23__1[[#This Row],[Personal care and effects]])</f>
        <v>231.39999999999998</v>
      </c>
      <c r="I105" s="2">
        <f>SUM(All_India_Index_Upto_April23__1[[#This Row],[Transport and communication]])</f>
        <v>109.3</v>
      </c>
      <c r="J105" s="2">
        <f>SUM(All_India_Index_Upto_April23__1[[#This Row],[Recreation and amusement]])</f>
        <v>117.9</v>
      </c>
      <c r="K105" s="2">
        <f>SUM(All_India_Index_Upto_April23__1[[#This Row],[Education]])</f>
        <v>126.6</v>
      </c>
      <c r="L105" s="2">
        <f>SUM(All_India_Index_Upto_April23__1[[#This Row],[Miscellaneous]],All_India_Index_Upto_April23__1[[#This Row],[General index]])</f>
        <v>241.2</v>
      </c>
    </row>
    <row r="106" spans="1:12" hidden="1" x14ac:dyDescent="0.3">
      <c r="A106" t="s">
        <v>33</v>
      </c>
      <c r="B106">
        <v>2015</v>
      </c>
      <c r="C106" t="s">
        <v>44</v>
      </c>
      <c r="D106" s="2">
        <f>SUM(All_India_Index_Upto_April23__1[[#This Row],[Cereals and products]]:All_India_Index_Upto_April23__1[[#This Row],[Food and beverages]])</f>
        <v>1692.1</v>
      </c>
      <c r="E106" s="2">
        <f>SUM(All_India_Index_Upto_April23__1[[#This Row],[Clothing]]:All_India_Index_Upto_April23__1[[#This Row],[Clothing and footwear]])</f>
        <v>382.4</v>
      </c>
      <c r="F106" s="2">
        <f>SUM(All_India_Index_Upto_April23__1[[#This Row],[Housing]]:All_India_Index_Upto_April23__1[[#This Row],[Fuel and light]])</f>
        <v>244.5</v>
      </c>
      <c r="G106" s="2">
        <f>SUM(All_India_Index_Upto_April23__1[[#This Row],[Household goods and services]])</f>
        <v>123.4</v>
      </c>
      <c r="H106" s="2">
        <f>SUM(All_India_Index_Upto_April23__1[[#This Row],[Health]],All_India_Index_Upto_April23__1[[#This Row],[Personal care and effects]])</f>
        <v>234.7</v>
      </c>
      <c r="I106" s="2">
        <f>SUM(All_India_Index_Upto_April23__1[[#This Row],[Transport and communication]])</f>
        <v>111.5</v>
      </c>
      <c r="J106" s="2">
        <f>SUM(All_India_Index_Upto_April23__1[[#This Row],[Recreation and amusement]])</f>
        <v>119.2</v>
      </c>
      <c r="K106" s="2">
        <f>SUM(All_India_Index_Upto_April23__1[[#This Row],[Education]])</f>
        <v>126.3</v>
      </c>
      <c r="L106" s="2">
        <f>SUM(All_India_Index_Upto_April23__1[[#This Row],[Miscellaneous]],All_India_Index_Upto_April23__1[[#This Row],[General index]])</f>
        <v>244.7</v>
      </c>
    </row>
    <row r="107" spans="1:12" hidden="1" x14ac:dyDescent="0.3">
      <c r="A107" t="s">
        <v>30</v>
      </c>
      <c r="B107">
        <v>2015</v>
      </c>
      <c r="C107" t="s">
        <v>45</v>
      </c>
      <c r="D107" s="2">
        <f>SUM(All_India_Index_Upto_April23__1[[#This Row],[Cereals and products]]:All_India_Index_Upto_April23__1[[#This Row],[Food and beverages]])</f>
        <v>1682.3000000000002</v>
      </c>
      <c r="E107" s="2">
        <f>SUM(All_India_Index_Upto_April23__1[[#This Row],[Clothing]]:All_India_Index_Upto_April23__1[[#This Row],[Clothing and footwear]])</f>
        <v>392.9</v>
      </c>
      <c r="F107" s="2">
        <f>SUM(All_India_Index_Upto_April23__1[[#This Row],[Housing]]:All_India_Index_Upto_April23__1[[#This Row],[Fuel and light]])</f>
        <v>264.9544354838709</v>
      </c>
      <c r="G107" s="2">
        <f>SUM(All_India_Index_Upto_April23__1[[#This Row],[Household goods and services]])</f>
        <v>126</v>
      </c>
      <c r="H107" s="2">
        <f>SUM(All_India_Index_Upto_April23__1[[#This Row],[Health]],All_India_Index_Upto_April23__1[[#This Row],[Personal care and effects]])</f>
        <v>237.2</v>
      </c>
      <c r="I107" s="2">
        <f>SUM(All_India_Index_Upto_April23__1[[#This Row],[Transport and communication]])</f>
        <v>114</v>
      </c>
      <c r="J107" s="2">
        <f>SUM(All_India_Index_Upto_April23__1[[#This Row],[Recreation and amusement]])</f>
        <v>121.6</v>
      </c>
      <c r="K107" s="2">
        <f>SUM(All_India_Index_Upto_April23__1[[#This Row],[Education]])</f>
        <v>125.6</v>
      </c>
      <c r="L107" s="2">
        <f>SUM(All_India_Index_Upto_April23__1[[#This Row],[Miscellaneous]],All_India_Index_Upto_April23__1[[#This Row],[General index]])</f>
        <v>247.7</v>
      </c>
    </row>
    <row r="108" spans="1:12" hidden="1" x14ac:dyDescent="0.3">
      <c r="A108" t="s">
        <v>32</v>
      </c>
      <c r="B108">
        <v>2015</v>
      </c>
      <c r="C108" t="s">
        <v>45</v>
      </c>
      <c r="D108" s="2">
        <f>SUM(All_India_Index_Upto_April23__1[[#This Row],[Cereals and products]]:All_India_Index_Upto_April23__1[[#This Row],[Food and beverages]])</f>
        <v>1698.8</v>
      </c>
      <c r="E108" s="2">
        <f>SUM(All_India_Index_Upto_April23__1[[#This Row],[Clothing]]:All_India_Index_Upto_April23__1[[#This Row],[Clothing and footwear]])</f>
        <v>369.4</v>
      </c>
      <c r="F108" s="2">
        <f>SUM(All_India_Index_Upto_April23__1[[#This Row],[Housing]]:All_India_Index_Upto_April23__1[[#This Row],[Fuel and light]])</f>
        <v>238.4</v>
      </c>
      <c r="G108" s="2">
        <f>SUM(All_India_Index_Upto_April23__1[[#This Row],[Household goods and services]])</f>
        <v>121</v>
      </c>
      <c r="H108" s="2">
        <f>SUM(All_India_Index_Upto_April23__1[[#This Row],[Health]],All_India_Index_Upto_April23__1[[#This Row],[Personal care and effects]])</f>
        <v>231.8</v>
      </c>
      <c r="I108" s="2">
        <f>SUM(All_India_Index_Upto_April23__1[[#This Row],[Transport and communication]])</f>
        <v>109.3</v>
      </c>
      <c r="J108" s="2">
        <f>SUM(All_India_Index_Upto_April23__1[[#This Row],[Recreation and amusement]])</f>
        <v>118.1</v>
      </c>
      <c r="K108" s="2">
        <f>SUM(All_India_Index_Upto_April23__1[[#This Row],[Education]])</f>
        <v>126.6</v>
      </c>
      <c r="L108" s="2">
        <f>SUM(All_India_Index_Upto_April23__1[[#This Row],[Miscellaneous]],All_India_Index_Upto_April23__1[[#This Row],[General index]])</f>
        <v>240.7</v>
      </c>
    </row>
    <row r="109" spans="1:12" hidden="1" x14ac:dyDescent="0.3">
      <c r="A109" t="s">
        <v>33</v>
      </c>
      <c r="B109">
        <v>2015</v>
      </c>
      <c r="C109" t="s">
        <v>45</v>
      </c>
      <c r="D109" s="2">
        <f>SUM(All_India_Index_Upto_April23__1[[#This Row],[Cereals and products]]:All_India_Index_Upto_April23__1[[#This Row],[Food and beverages]])</f>
        <v>1686.1000000000001</v>
      </c>
      <c r="E109" s="2">
        <f>SUM(All_India_Index_Upto_April23__1[[#This Row],[Clothing]]:All_India_Index_Upto_April23__1[[#This Row],[Clothing and footwear]])</f>
        <v>383.5</v>
      </c>
      <c r="F109" s="2">
        <f>SUM(All_India_Index_Upto_April23__1[[#This Row],[Housing]]:All_India_Index_Upto_April23__1[[#This Row],[Fuel and light]])</f>
        <v>244.4</v>
      </c>
      <c r="G109" s="2">
        <f>SUM(All_India_Index_Upto_April23__1[[#This Row],[Household goods and services]])</f>
        <v>123.6</v>
      </c>
      <c r="H109" s="2">
        <f>SUM(All_India_Index_Upto_April23__1[[#This Row],[Health]],All_India_Index_Upto_April23__1[[#This Row],[Personal care and effects]])</f>
        <v>235.10000000000002</v>
      </c>
      <c r="I109" s="2">
        <f>SUM(All_India_Index_Upto_April23__1[[#This Row],[Transport and communication]])</f>
        <v>111.5</v>
      </c>
      <c r="J109" s="2">
        <f>SUM(All_India_Index_Upto_April23__1[[#This Row],[Recreation and amusement]])</f>
        <v>119.6</v>
      </c>
      <c r="K109" s="2">
        <f>SUM(All_India_Index_Upto_April23__1[[#This Row],[Education]])</f>
        <v>126.2</v>
      </c>
      <c r="L109" s="2">
        <f>SUM(All_India_Index_Upto_April23__1[[#This Row],[Miscellaneous]],All_India_Index_Upto_April23__1[[#This Row],[General index]])</f>
        <v>244.39999999999998</v>
      </c>
    </row>
    <row r="110" spans="1:12" hidden="1" x14ac:dyDescent="0.3">
      <c r="A110" t="s">
        <v>30</v>
      </c>
      <c r="B110">
        <v>2016</v>
      </c>
      <c r="C110" t="s">
        <v>31</v>
      </c>
      <c r="D110" s="2">
        <f>SUM(All_India_Index_Upto_April23__1[[#This Row],[Cereals and products]]:All_India_Index_Upto_April23__1[[#This Row],[Food and beverages]])</f>
        <v>1690.1000000000001</v>
      </c>
      <c r="E110" s="2">
        <f>SUM(All_India_Index_Upto_April23__1[[#This Row],[Clothing]]:All_India_Index_Upto_April23__1[[#This Row],[Clothing and footwear]])</f>
        <v>394.70000000000005</v>
      </c>
      <c r="F110" s="2">
        <f>SUM(All_India_Index_Upto_April23__1[[#This Row],[Housing]]:All_India_Index_Upto_April23__1[[#This Row],[Fuel and light]])</f>
        <v>265.4544354838709</v>
      </c>
      <c r="G110" s="2">
        <f>SUM(All_India_Index_Upto_April23__1[[#This Row],[Household goods and services]])</f>
        <v>126.6</v>
      </c>
      <c r="H110" s="2">
        <f>SUM(All_India_Index_Upto_April23__1[[#This Row],[Health]],All_India_Index_Upto_April23__1[[#This Row],[Personal care and effects]])</f>
        <v>238.60000000000002</v>
      </c>
      <c r="I110" s="2">
        <f>SUM(All_India_Index_Upto_April23__1[[#This Row],[Transport and communication]])</f>
        <v>113.6</v>
      </c>
      <c r="J110" s="2">
        <f>SUM(All_India_Index_Upto_April23__1[[#This Row],[Recreation and amusement]])</f>
        <v>121.4</v>
      </c>
      <c r="K110" s="2">
        <f>SUM(All_India_Index_Upto_April23__1[[#This Row],[Education]])</f>
        <v>126.2</v>
      </c>
      <c r="L110" s="2">
        <f>SUM(All_India_Index_Upto_April23__1[[#This Row],[Miscellaneous]],All_India_Index_Upto_April23__1[[#This Row],[General index]])</f>
        <v>248.2</v>
      </c>
    </row>
    <row r="111" spans="1:12" hidden="1" x14ac:dyDescent="0.3">
      <c r="A111" t="s">
        <v>32</v>
      </c>
      <c r="B111">
        <v>2016</v>
      </c>
      <c r="C111" t="s">
        <v>31</v>
      </c>
      <c r="D111" s="2">
        <f>SUM(All_India_Index_Upto_April23__1[[#This Row],[Cereals and products]]:All_India_Index_Upto_April23__1[[#This Row],[Food and beverages]])</f>
        <v>1701.4</v>
      </c>
      <c r="E111" s="2">
        <f>SUM(All_India_Index_Upto_April23__1[[#This Row],[Clothing]]:All_India_Index_Upto_April23__1[[#This Row],[Clothing and footwear]])</f>
        <v>370.5</v>
      </c>
      <c r="F111" s="2">
        <f>SUM(All_India_Index_Upto_April23__1[[#This Row],[Housing]]:All_India_Index_Upto_April23__1[[#This Row],[Fuel and light]])</f>
        <v>240.3</v>
      </c>
      <c r="G111" s="2">
        <f>SUM(All_India_Index_Upto_April23__1[[#This Row],[Household goods and services]])</f>
        <v>121.6</v>
      </c>
      <c r="H111" s="2">
        <f>SUM(All_India_Index_Upto_April23__1[[#This Row],[Health]],All_India_Index_Upto_April23__1[[#This Row],[Personal care and effects]])</f>
        <v>233.1</v>
      </c>
      <c r="I111" s="2">
        <f>SUM(All_India_Index_Upto_April23__1[[#This Row],[Transport and communication]])</f>
        <v>108.9</v>
      </c>
      <c r="J111" s="2">
        <f>SUM(All_India_Index_Upto_April23__1[[#This Row],[Recreation and amusement]])</f>
        <v>118.5</v>
      </c>
      <c r="K111" s="2">
        <f>SUM(All_India_Index_Upto_April23__1[[#This Row],[Education]])</f>
        <v>126.4</v>
      </c>
      <c r="L111" s="2">
        <f>SUM(All_India_Index_Upto_April23__1[[#This Row],[Miscellaneous]],All_India_Index_Upto_April23__1[[#This Row],[General index]])</f>
        <v>241</v>
      </c>
    </row>
    <row r="112" spans="1:12" hidden="1" x14ac:dyDescent="0.3">
      <c r="A112" t="s">
        <v>33</v>
      </c>
      <c r="B112">
        <v>2016</v>
      </c>
      <c r="C112" t="s">
        <v>31</v>
      </c>
      <c r="D112" s="2">
        <f>SUM(All_India_Index_Upto_April23__1[[#This Row],[Cereals and products]]:All_India_Index_Upto_April23__1[[#This Row],[Food and beverages]])</f>
        <v>1691.7</v>
      </c>
      <c r="E112" s="2">
        <f>SUM(All_India_Index_Upto_April23__1[[#This Row],[Clothing]]:All_India_Index_Upto_April23__1[[#This Row],[Clothing and footwear]])</f>
        <v>384.9</v>
      </c>
      <c r="F112" s="2">
        <f>SUM(All_India_Index_Upto_April23__1[[#This Row],[Housing]]:All_India_Index_Upto_April23__1[[#This Row],[Fuel and light]])</f>
        <v>246.10000000000002</v>
      </c>
      <c r="G112" s="2">
        <f>SUM(All_India_Index_Upto_April23__1[[#This Row],[Household goods and services]])</f>
        <v>124.2</v>
      </c>
      <c r="H112" s="2">
        <f>SUM(All_India_Index_Upto_April23__1[[#This Row],[Health]],All_India_Index_Upto_April23__1[[#This Row],[Personal care and effects]])</f>
        <v>236.5</v>
      </c>
      <c r="I112" s="2">
        <f>SUM(All_India_Index_Upto_April23__1[[#This Row],[Transport and communication]])</f>
        <v>111.1</v>
      </c>
      <c r="J112" s="2">
        <f>SUM(All_India_Index_Upto_April23__1[[#This Row],[Recreation and amusement]])</f>
        <v>119.8</v>
      </c>
      <c r="K112" s="2">
        <f>SUM(All_India_Index_Upto_April23__1[[#This Row],[Education]])</f>
        <v>126.3</v>
      </c>
      <c r="L112" s="2">
        <f>SUM(All_India_Index_Upto_April23__1[[#This Row],[Miscellaneous]],All_India_Index_Upto_April23__1[[#This Row],[General index]])</f>
        <v>244.8</v>
      </c>
    </row>
    <row r="113" spans="1:12" hidden="1" x14ac:dyDescent="0.3">
      <c r="A113" t="s">
        <v>30</v>
      </c>
      <c r="B113">
        <v>2016</v>
      </c>
      <c r="C113" t="s">
        <v>34</v>
      </c>
      <c r="D113" s="2">
        <f>SUM(All_India_Index_Upto_April23__1[[#This Row],[Cereals and products]]:All_India_Index_Upto_April23__1[[#This Row],[Food and beverages]])</f>
        <v>1682.6</v>
      </c>
      <c r="E113" s="2">
        <f>SUM(All_India_Index_Upto_April23__1[[#This Row],[Clothing]]:All_India_Index_Upto_April23__1[[#This Row],[Clothing and footwear]])</f>
        <v>397.1</v>
      </c>
      <c r="F113" s="2">
        <f>SUM(All_India_Index_Upto_April23__1[[#This Row],[Housing]]:All_India_Index_Upto_April23__1[[#This Row],[Fuel and light]])</f>
        <v>266.75443548387091</v>
      </c>
      <c r="G113" s="2">
        <f>SUM(All_India_Index_Upto_April23__1[[#This Row],[Household goods and services]])</f>
        <v>127.1</v>
      </c>
      <c r="H113" s="2">
        <f>SUM(All_India_Index_Upto_April23__1[[#This Row],[Health]],All_India_Index_Upto_April23__1[[#This Row],[Personal care and effects]])</f>
        <v>241.1</v>
      </c>
      <c r="I113" s="2">
        <f>SUM(All_India_Index_Upto_April23__1[[#This Row],[Transport and communication]])</f>
        <v>113.9</v>
      </c>
      <c r="J113" s="2">
        <f>SUM(All_India_Index_Upto_April23__1[[#This Row],[Recreation and amusement]])</f>
        <v>122.3</v>
      </c>
      <c r="K113" s="2">
        <f>SUM(All_India_Index_Upto_April23__1[[#This Row],[Education]])</f>
        <v>127.1</v>
      </c>
      <c r="L113" s="2">
        <f>SUM(All_India_Index_Upto_April23__1[[#This Row],[Miscellaneous]],All_India_Index_Upto_April23__1[[#This Row],[General index]])</f>
        <v>248.8</v>
      </c>
    </row>
    <row r="114" spans="1:12" hidden="1" x14ac:dyDescent="0.3">
      <c r="A114" t="s">
        <v>32</v>
      </c>
      <c r="B114">
        <v>2016</v>
      </c>
      <c r="C114" t="s">
        <v>34</v>
      </c>
      <c r="D114" s="2">
        <f>SUM(All_India_Index_Upto_April23__1[[#This Row],[Cereals and products]]:All_India_Index_Upto_April23__1[[#This Row],[Food and beverages]])</f>
        <v>1676.1</v>
      </c>
      <c r="E114" s="2">
        <f>SUM(All_India_Index_Upto_April23__1[[#This Row],[Clothing]]:All_India_Index_Upto_April23__1[[#This Row],[Clothing and footwear]])</f>
        <v>371.6</v>
      </c>
      <c r="F114" s="2">
        <f>SUM(All_India_Index_Upto_April23__1[[#This Row],[Housing]]:All_India_Index_Upto_April23__1[[#This Row],[Fuel and light]])</f>
        <v>240.4</v>
      </c>
      <c r="G114" s="2">
        <f>SUM(All_India_Index_Upto_April23__1[[#This Row],[Household goods and services]])</f>
        <v>121.8</v>
      </c>
      <c r="H114" s="2">
        <f>SUM(All_India_Index_Upto_April23__1[[#This Row],[Health]],All_India_Index_Upto_April23__1[[#This Row],[Personal care and effects]])</f>
        <v>235.7</v>
      </c>
      <c r="I114" s="2">
        <f>SUM(All_India_Index_Upto_April23__1[[#This Row],[Transport and communication]])</f>
        <v>109.1</v>
      </c>
      <c r="J114" s="2">
        <f>SUM(All_India_Index_Upto_April23__1[[#This Row],[Recreation and amusement]])</f>
        <v>118.8</v>
      </c>
      <c r="K114" s="2">
        <f>SUM(All_India_Index_Upto_April23__1[[#This Row],[Education]])</f>
        <v>126.3</v>
      </c>
      <c r="L114" s="2">
        <f>SUM(All_India_Index_Upto_April23__1[[#This Row],[Miscellaneous]],All_India_Index_Upto_April23__1[[#This Row],[General index]])</f>
        <v>241</v>
      </c>
    </row>
    <row r="115" spans="1:12" hidden="1" x14ac:dyDescent="0.3">
      <c r="A115" t="s">
        <v>33</v>
      </c>
      <c r="B115">
        <v>2016</v>
      </c>
      <c r="C115" t="s">
        <v>34</v>
      </c>
      <c r="D115" s="2">
        <f>SUM(All_India_Index_Upto_April23__1[[#This Row],[Cereals and products]]:All_India_Index_Upto_April23__1[[#This Row],[Food and beverages]])</f>
        <v>1678.1</v>
      </c>
      <c r="E115" s="2">
        <f>SUM(All_India_Index_Upto_April23__1[[#This Row],[Clothing]]:All_India_Index_Upto_April23__1[[#This Row],[Clothing and footwear]])</f>
        <v>386.9</v>
      </c>
      <c r="F115" s="2">
        <f>SUM(All_India_Index_Upto_April23__1[[#This Row],[Housing]]:All_India_Index_Upto_April23__1[[#This Row],[Fuel and light]])</f>
        <v>247.5</v>
      </c>
      <c r="G115" s="2">
        <f>SUM(All_India_Index_Upto_April23__1[[#This Row],[Household goods and services]])</f>
        <v>124.6</v>
      </c>
      <c r="H115" s="2">
        <f>SUM(All_India_Index_Upto_April23__1[[#This Row],[Health]],All_India_Index_Upto_April23__1[[#This Row],[Personal care and effects]])</f>
        <v>239.1</v>
      </c>
      <c r="I115" s="2">
        <f>SUM(All_India_Index_Upto_April23__1[[#This Row],[Transport and communication]])</f>
        <v>111.4</v>
      </c>
      <c r="J115" s="2">
        <f>SUM(All_India_Index_Upto_April23__1[[#This Row],[Recreation and amusement]])</f>
        <v>120.3</v>
      </c>
      <c r="K115" s="2">
        <f>SUM(All_India_Index_Upto_April23__1[[#This Row],[Education]])</f>
        <v>126.6</v>
      </c>
      <c r="L115" s="2">
        <f>SUM(All_India_Index_Upto_April23__1[[#This Row],[Miscellaneous]],All_India_Index_Upto_April23__1[[#This Row],[General index]])</f>
        <v>245.1</v>
      </c>
    </row>
    <row r="116" spans="1:12" hidden="1" x14ac:dyDescent="0.3">
      <c r="A116" t="s">
        <v>30</v>
      </c>
      <c r="B116">
        <v>2016</v>
      </c>
      <c r="C116" t="s">
        <v>35</v>
      </c>
      <c r="D116" s="2">
        <f>SUM(All_India_Index_Upto_April23__1[[#This Row],[Cereals and products]]:All_India_Index_Upto_April23__1[[#This Row],[Food and beverages]])</f>
        <v>1682.7000000000003</v>
      </c>
      <c r="E116" s="2">
        <f>SUM(All_India_Index_Upto_April23__1[[#This Row],[Clothing]]:All_India_Index_Upto_April23__1[[#This Row],[Clothing and footwear]])</f>
        <v>398.40000000000003</v>
      </c>
      <c r="F116" s="2">
        <f>SUM(All_India_Index_Upto_April23__1[[#This Row],[Housing]]:All_India_Index_Upto_April23__1[[#This Row],[Fuel and light]])</f>
        <v>266.25443548387091</v>
      </c>
      <c r="G116" s="2">
        <f>SUM(All_India_Index_Upto_April23__1[[#This Row],[Household goods and services]])</f>
        <v>127.7</v>
      </c>
      <c r="H116" s="2">
        <f>SUM(All_India_Index_Upto_April23__1[[#This Row],[Health]],All_India_Index_Upto_April23__1[[#This Row],[Personal care and effects]])</f>
        <v>242.2</v>
      </c>
      <c r="I116" s="2">
        <f>SUM(All_India_Index_Upto_April23__1[[#This Row],[Transport and communication]])</f>
        <v>113.6</v>
      </c>
      <c r="J116" s="2">
        <f>SUM(All_India_Index_Upto_April23__1[[#This Row],[Recreation and amusement]])</f>
        <v>122.5</v>
      </c>
      <c r="K116" s="2">
        <f>SUM(All_India_Index_Upto_April23__1[[#This Row],[Education]])</f>
        <v>127.5</v>
      </c>
      <c r="L116" s="2">
        <f>SUM(All_India_Index_Upto_April23__1[[#This Row],[Miscellaneous]],All_India_Index_Upto_April23__1[[#This Row],[General index]])</f>
        <v>249.1</v>
      </c>
    </row>
    <row r="117" spans="1:12" hidden="1" x14ac:dyDescent="0.3">
      <c r="A117" t="s">
        <v>32</v>
      </c>
      <c r="B117">
        <v>2016</v>
      </c>
      <c r="C117" t="s">
        <v>35</v>
      </c>
      <c r="D117" s="2">
        <f>SUM(All_India_Index_Upto_April23__1[[#This Row],[Cereals and products]]:All_India_Index_Upto_April23__1[[#This Row],[Food and beverages]])</f>
        <v>1667.6000000000001</v>
      </c>
      <c r="E117" s="2">
        <f>SUM(All_India_Index_Upto_April23__1[[#This Row],[Clothing]]:All_India_Index_Upto_April23__1[[#This Row],[Clothing and footwear]])</f>
        <v>372.2</v>
      </c>
      <c r="F117" s="2">
        <f>SUM(All_India_Index_Upto_April23__1[[#This Row],[Housing]]:All_India_Index_Upto_April23__1[[#This Row],[Fuel and light]])</f>
        <v>239.7</v>
      </c>
      <c r="G117" s="2">
        <f>SUM(All_India_Index_Upto_April23__1[[#This Row],[Household goods and services]])</f>
        <v>122.3</v>
      </c>
      <c r="H117" s="2">
        <f>SUM(All_India_Index_Upto_April23__1[[#This Row],[Health]],All_India_Index_Upto_April23__1[[#This Row],[Personal care and effects]])</f>
        <v>236.8</v>
      </c>
      <c r="I117" s="2">
        <f>SUM(All_India_Index_Upto_April23__1[[#This Row],[Transport and communication]])</f>
        <v>108.5</v>
      </c>
      <c r="J117" s="2">
        <f>SUM(All_India_Index_Upto_April23__1[[#This Row],[Recreation and amusement]])</f>
        <v>119.1</v>
      </c>
      <c r="K117" s="2">
        <f>SUM(All_India_Index_Upto_April23__1[[#This Row],[Education]])</f>
        <v>126.4</v>
      </c>
      <c r="L117" s="2">
        <f>SUM(All_India_Index_Upto_April23__1[[#This Row],[Miscellaneous]],All_India_Index_Upto_April23__1[[#This Row],[General index]])</f>
        <v>241.1</v>
      </c>
    </row>
    <row r="118" spans="1:12" hidden="1" x14ac:dyDescent="0.3">
      <c r="A118" t="s">
        <v>33</v>
      </c>
      <c r="B118">
        <v>2016</v>
      </c>
      <c r="C118" t="s">
        <v>35</v>
      </c>
      <c r="D118" s="2">
        <f>SUM(All_India_Index_Upto_April23__1[[#This Row],[Cereals and products]]:All_India_Index_Upto_April23__1[[#This Row],[Food and beverages]])</f>
        <v>1675.2</v>
      </c>
      <c r="E118" s="2">
        <f>SUM(All_India_Index_Upto_April23__1[[#This Row],[Clothing]]:All_India_Index_Upto_April23__1[[#This Row],[Clothing and footwear]])</f>
        <v>387.9</v>
      </c>
      <c r="F118" s="2">
        <f>SUM(All_India_Index_Upto_April23__1[[#This Row],[Housing]]:All_India_Index_Upto_April23__1[[#This Row],[Fuel and light]])</f>
        <v>247.3</v>
      </c>
      <c r="G118" s="2">
        <f>SUM(All_India_Index_Upto_April23__1[[#This Row],[Household goods and services]])</f>
        <v>125.1</v>
      </c>
      <c r="H118" s="2">
        <f>SUM(All_India_Index_Upto_April23__1[[#This Row],[Health]],All_India_Index_Upto_April23__1[[#This Row],[Personal care and effects]])</f>
        <v>240.2</v>
      </c>
      <c r="I118" s="2">
        <f>SUM(All_India_Index_Upto_April23__1[[#This Row],[Transport and communication]])</f>
        <v>110.9</v>
      </c>
      <c r="J118" s="2">
        <f>SUM(All_India_Index_Upto_April23__1[[#This Row],[Recreation and amusement]])</f>
        <v>120.6</v>
      </c>
      <c r="K118" s="2">
        <f>SUM(All_India_Index_Upto_April23__1[[#This Row],[Education]])</f>
        <v>126.9</v>
      </c>
      <c r="L118" s="2">
        <f>SUM(All_India_Index_Upto_April23__1[[#This Row],[Miscellaneous]],All_India_Index_Upto_April23__1[[#This Row],[General index]])</f>
        <v>245.3</v>
      </c>
    </row>
    <row r="119" spans="1:12" hidden="1" x14ac:dyDescent="0.3">
      <c r="A119" t="s">
        <v>30</v>
      </c>
      <c r="B119">
        <v>2016</v>
      </c>
      <c r="C119" t="s">
        <v>36</v>
      </c>
      <c r="D119" s="2">
        <f>SUM(All_India_Index_Upto_April23__1[[#This Row],[Cereals and products]]:All_India_Index_Upto_April23__1[[#This Row],[Food and beverages]])</f>
        <v>1701.6000000000004</v>
      </c>
      <c r="E119" s="2">
        <f>SUM(All_India_Index_Upto_April23__1[[#This Row],[Clothing]]:All_India_Index_Upto_April23__1[[#This Row],[Clothing and footwear]])</f>
        <v>400</v>
      </c>
      <c r="F119" s="2">
        <f>SUM(All_India_Index_Upto_April23__1[[#This Row],[Housing]]:All_India_Index_Upto_April23__1[[#This Row],[Fuel and light]])</f>
        <v>266.25443548387091</v>
      </c>
      <c r="G119" s="2">
        <f>SUM(All_India_Index_Upto_April23__1[[#This Row],[Household goods and services]])</f>
        <v>128</v>
      </c>
      <c r="H119" s="2">
        <f>SUM(All_India_Index_Upto_April23__1[[#This Row],[Health]],All_India_Index_Upto_April23__1[[#This Row],[Personal care and effects]])</f>
        <v>243.60000000000002</v>
      </c>
      <c r="I119" s="2">
        <f>SUM(All_India_Index_Upto_April23__1[[#This Row],[Transport and communication]])</f>
        <v>114.4</v>
      </c>
      <c r="J119" s="2">
        <f>SUM(All_India_Index_Upto_April23__1[[#This Row],[Recreation and amusement]])</f>
        <v>123.2</v>
      </c>
      <c r="K119" s="2">
        <f>SUM(All_India_Index_Upto_April23__1[[#This Row],[Education]])</f>
        <v>127.9</v>
      </c>
      <c r="L119" s="2">
        <f>SUM(All_India_Index_Upto_April23__1[[#This Row],[Miscellaneous]],All_India_Index_Upto_April23__1[[#This Row],[General index]])</f>
        <v>250.7</v>
      </c>
    </row>
    <row r="120" spans="1:12" hidden="1" x14ac:dyDescent="0.3">
      <c r="A120" t="s">
        <v>32</v>
      </c>
      <c r="B120">
        <v>2016</v>
      </c>
      <c r="C120" t="s">
        <v>36</v>
      </c>
      <c r="D120" s="2">
        <f>SUM(All_India_Index_Upto_April23__1[[#This Row],[Cereals and products]]:All_India_Index_Upto_April23__1[[#This Row],[Food and beverages]])</f>
        <v>1706.3</v>
      </c>
      <c r="E120" s="2">
        <f>SUM(All_India_Index_Upto_April23__1[[#This Row],[Clothing]]:All_India_Index_Upto_April23__1[[#This Row],[Clothing and footwear]])</f>
        <v>373.1</v>
      </c>
      <c r="F120" s="2">
        <f>SUM(All_India_Index_Upto_April23__1[[#This Row],[Housing]]:All_India_Index_Upto_April23__1[[#This Row],[Fuel and light]])</f>
        <v>240.2</v>
      </c>
      <c r="G120" s="2">
        <f>SUM(All_India_Index_Upto_April23__1[[#This Row],[Household goods and services]])</f>
        <v>122.8</v>
      </c>
      <c r="H120" s="2">
        <f>SUM(All_India_Index_Upto_April23__1[[#This Row],[Health]],All_India_Index_Upto_April23__1[[#This Row],[Personal care and effects]])</f>
        <v>237.6</v>
      </c>
      <c r="I120" s="2">
        <f>SUM(All_India_Index_Upto_April23__1[[#This Row],[Transport and communication]])</f>
        <v>110</v>
      </c>
      <c r="J120" s="2">
        <f>SUM(All_India_Index_Upto_April23__1[[#This Row],[Recreation and amusement]])</f>
        <v>119.5</v>
      </c>
      <c r="K120" s="2">
        <f>SUM(All_India_Index_Upto_April23__1[[#This Row],[Education]])</f>
        <v>127.6</v>
      </c>
      <c r="L120" s="2">
        <f>SUM(All_India_Index_Upto_April23__1[[#This Row],[Miscellaneous]],All_India_Index_Upto_April23__1[[#This Row],[General index]])</f>
        <v>243.5</v>
      </c>
    </row>
    <row r="121" spans="1:12" hidden="1" x14ac:dyDescent="0.3">
      <c r="A121" t="s">
        <v>33</v>
      </c>
      <c r="B121">
        <v>2016</v>
      </c>
      <c r="C121" t="s">
        <v>36</v>
      </c>
      <c r="D121" s="2">
        <f>SUM(All_India_Index_Upto_April23__1[[#This Row],[Cereals and products]]:All_India_Index_Upto_April23__1[[#This Row],[Food and beverages]])</f>
        <v>1701.3</v>
      </c>
      <c r="E121" s="2">
        <f>SUM(All_India_Index_Upto_April23__1[[#This Row],[Clothing]]:All_India_Index_Upto_April23__1[[#This Row],[Clothing and footwear]])</f>
        <v>389.20000000000005</v>
      </c>
      <c r="F121" s="2">
        <f>SUM(All_India_Index_Upto_April23__1[[#This Row],[Housing]]:All_India_Index_Upto_April23__1[[#This Row],[Fuel and light]])</f>
        <v>247.89999999999998</v>
      </c>
      <c r="G121" s="2">
        <f>SUM(All_India_Index_Upto_April23__1[[#This Row],[Household goods and services]])</f>
        <v>125.5</v>
      </c>
      <c r="H121" s="2">
        <f>SUM(All_India_Index_Upto_April23__1[[#This Row],[Health]],All_India_Index_Upto_April23__1[[#This Row],[Personal care and effects]])</f>
        <v>241.3</v>
      </c>
      <c r="I121" s="2">
        <f>SUM(All_India_Index_Upto_April23__1[[#This Row],[Transport and communication]])</f>
        <v>112.1</v>
      </c>
      <c r="J121" s="2">
        <f>SUM(All_India_Index_Upto_April23__1[[#This Row],[Recreation and amusement]])</f>
        <v>121.1</v>
      </c>
      <c r="K121" s="2">
        <f>SUM(All_India_Index_Upto_April23__1[[#This Row],[Education]])</f>
        <v>127.7</v>
      </c>
      <c r="L121" s="2">
        <f>SUM(All_India_Index_Upto_April23__1[[#This Row],[Miscellaneous]],All_India_Index_Upto_April23__1[[#This Row],[General index]])</f>
        <v>247.3</v>
      </c>
    </row>
    <row r="122" spans="1:12" hidden="1" x14ac:dyDescent="0.3">
      <c r="A122" t="s">
        <v>30</v>
      </c>
      <c r="B122">
        <v>2016</v>
      </c>
      <c r="C122" t="s">
        <v>37</v>
      </c>
      <c r="D122" s="2">
        <f>SUM(All_India_Index_Upto_April23__1[[#This Row],[Cereals and products]]:All_India_Index_Upto_April23__1[[#This Row],[Food and beverages]])</f>
        <v>1723.6999999999998</v>
      </c>
      <c r="E122" s="2">
        <f>SUM(All_India_Index_Upto_April23__1[[#This Row],[Clothing]]:All_India_Index_Upto_April23__1[[#This Row],[Clothing and footwear]])</f>
        <v>401.3</v>
      </c>
      <c r="F122" s="2">
        <f>SUM(All_India_Index_Upto_April23__1[[#This Row],[Housing]]:All_India_Index_Upto_April23__1[[#This Row],[Fuel and light]])</f>
        <v>266.65443548387088</v>
      </c>
      <c r="G122" s="2">
        <f>SUM(All_India_Index_Upto_April23__1[[#This Row],[Household goods and services]])</f>
        <v>128.5</v>
      </c>
      <c r="H122" s="2">
        <f>SUM(All_India_Index_Upto_April23__1[[#This Row],[Health]],All_India_Index_Upto_April23__1[[#This Row],[Personal care and effects]])</f>
        <v>245.5</v>
      </c>
      <c r="I122" s="2">
        <f>SUM(All_India_Index_Upto_April23__1[[#This Row],[Transport and communication]])</f>
        <v>115.1</v>
      </c>
      <c r="J122" s="2">
        <f>SUM(All_India_Index_Upto_April23__1[[#This Row],[Recreation and amusement]])</f>
        <v>123.6</v>
      </c>
      <c r="K122" s="2">
        <f>SUM(All_India_Index_Upto_April23__1[[#This Row],[Education]])</f>
        <v>129.1</v>
      </c>
      <c r="L122" s="2">
        <f>SUM(All_India_Index_Upto_April23__1[[#This Row],[Miscellaneous]],All_India_Index_Upto_April23__1[[#This Row],[General index]])</f>
        <v>252.8</v>
      </c>
    </row>
    <row r="123" spans="1:12" hidden="1" x14ac:dyDescent="0.3">
      <c r="A123" t="s">
        <v>32</v>
      </c>
      <c r="B123">
        <v>2016</v>
      </c>
      <c r="C123" t="s">
        <v>37</v>
      </c>
      <c r="D123" s="2">
        <f>SUM(All_India_Index_Upto_April23__1[[#This Row],[Cereals and products]]:All_India_Index_Upto_April23__1[[#This Row],[Food and beverages]])</f>
        <v>1746.7999999999997</v>
      </c>
      <c r="E123" s="2">
        <f>SUM(All_India_Index_Upto_April23__1[[#This Row],[Clothing]]:All_India_Index_Upto_April23__1[[#This Row],[Clothing and footwear]])</f>
        <v>374.1</v>
      </c>
      <c r="F123" s="2">
        <f>SUM(All_India_Index_Upto_April23__1[[#This Row],[Housing]]:All_India_Index_Upto_April23__1[[#This Row],[Fuel and light]])</f>
        <v>241</v>
      </c>
      <c r="G123" s="2">
        <f>SUM(All_India_Index_Upto_April23__1[[#This Row],[Household goods and services]])</f>
        <v>123.2</v>
      </c>
      <c r="H123" s="2">
        <f>SUM(All_India_Index_Upto_April23__1[[#This Row],[Health]],All_India_Index_Upto_April23__1[[#This Row],[Personal care and effects]])</f>
        <v>238.8</v>
      </c>
      <c r="I123" s="2">
        <f>SUM(All_India_Index_Upto_April23__1[[#This Row],[Transport and communication]])</f>
        <v>110.7</v>
      </c>
      <c r="J123" s="2">
        <f>SUM(All_India_Index_Upto_April23__1[[#This Row],[Recreation and amusement]])</f>
        <v>119.8</v>
      </c>
      <c r="K123" s="2">
        <f>SUM(All_India_Index_Upto_April23__1[[#This Row],[Education]])</f>
        <v>128</v>
      </c>
      <c r="L123" s="2">
        <f>SUM(All_India_Index_Upto_April23__1[[#This Row],[Miscellaneous]],All_India_Index_Upto_April23__1[[#This Row],[General index]])</f>
        <v>245.3</v>
      </c>
    </row>
    <row r="124" spans="1:12" hidden="1" x14ac:dyDescent="0.3">
      <c r="A124" t="s">
        <v>33</v>
      </c>
      <c r="B124">
        <v>2016</v>
      </c>
      <c r="C124" t="s">
        <v>37</v>
      </c>
      <c r="D124" s="2">
        <f>SUM(All_India_Index_Upto_April23__1[[#This Row],[Cereals and products]]:All_India_Index_Upto_April23__1[[#This Row],[Food and beverages]])</f>
        <v>1730.4</v>
      </c>
      <c r="E124" s="2">
        <f>SUM(All_India_Index_Upto_April23__1[[#This Row],[Clothing]]:All_India_Index_Upto_April23__1[[#This Row],[Clothing and footwear]])</f>
        <v>390.4</v>
      </c>
      <c r="F124" s="2">
        <f>SUM(All_India_Index_Upto_April23__1[[#This Row],[Housing]]:All_India_Index_Upto_April23__1[[#This Row],[Fuel and light]])</f>
        <v>248.7</v>
      </c>
      <c r="G124" s="2">
        <f>SUM(All_India_Index_Upto_April23__1[[#This Row],[Household goods and services]])</f>
        <v>126</v>
      </c>
      <c r="H124" s="2">
        <f>SUM(All_India_Index_Upto_April23__1[[#This Row],[Health]],All_India_Index_Upto_April23__1[[#This Row],[Personal care and effects]])</f>
        <v>242.9</v>
      </c>
      <c r="I124" s="2">
        <f>SUM(All_India_Index_Upto_April23__1[[#This Row],[Transport and communication]])</f>
        <v>112.8</v>
      </c>
      <c r="J124" s="2">
        <f>SUM(All_India_Index_Upto_April23__1[[#This Row],[Recreation and amusement]])</f>
        <v>121.5</v>
      </c>
      <c r="K124" s="2">
        <f>SUM(All_India_Index_Upto_April23__1[[#This Row],[Education]])</f>
        <v>128.5</v>
      </c>
      <c r="L124" s="2">
        <f>SUM(All_India_Index_Upto_April23__1[[#This Row],[Miscellaneous]],All_India_Index_Upto_April23__1[[#This Row],[General index]])</f>
        <v>249.3</v>
      </c>
    </row>
    <row r="125" spans="1:12" hidden="1" x14ac:dyDescent="0.3">
      <c r="A125" t="s">
        <v>30</v>
      </c>
      <c r="B125">
        <v>2016</v>
      </c>
      <c r="C125" t="s">
        <v>38</v>
      </c>
      <c r="D125" s="2">
        <f>SUM(All_India_Index_Upto_April23__1[[#This Row],[Cereals and products]]:All_India_Index_Upto_April23__1[[#This Row],[Food and beverages]])</f>
        <v>1748.6</v>
      </c>
      <c r="E125" s="2">
        <f>SUM(All_India_Index_Upto_April23__1[[#This Row],[Clothing]]:All_India_Index_Upto_April23__1[[#This Row],[Clothing and footwear]])</f>
        <v>403.5</v>
      </c>
      <c r="F125" s="2">
        <f>SUM(All_India_Index_Upto_April23__1[[#This Row],[Housing]]:All_India_Index_Upto_April23__1[[#This Row],[Fuel and light]])</f>
        <v>267.25443548387091</v>
      </c>
      <c r="G125" s="2">
        <f>SUM(All_India_Index_Upto_April23__1[[#This Row],[Household goods and services]])</f>
        <v>129.30000000000001</v>
      </c>
      <c r="H125" s="2">
        <f>SUM(All_India_Index_Upto_April23__1[[#This Row],[Health]],All_India_Index_Upto_April23__1[[#This Row],[Personal care and effects]])</f>
        <v>246.10000000000002</v>
      </c>
      <c r="I125" s="2">
        <f>SUM(All_India_Index_Upto_April23__1[[#This Row],[Transport and communication]])</f>
        <v>116.3</v>
      </c>
      <c r="J125" s="2">
        <f>SUM(All_India_Index_Upto_April23__1[[#This Row],[Recreation and amusement]])</f>
        <v>124.1</v>
      </c>
      <c r="K125" s="2">
        <f>SUM(All_India_Index_Upto_April23__1[[#This Row],[Education]])</f>
        <v>130.19999999999999</v>
      </c>
      <c r="L125" s="2">
        <f>SUM(All_India_Index_Upto_April23__1[[#This Row],[Miscellaneous]],All_India_Index_Upto_April23__1[[#This Row],[General index]])</f>
        <v>255.2</v>
      </c>
    </row>
    <row r="126" spans="1:12" hidden="1" x14ac:dyDescent="0.3">
      <c r="A126" t="s">
        <v>32</v>
      </c>
      <c r="B126">
        <v>2016</v>
      </c>
      <c r="C126" t="s">
        <v>38</v>
      </c>
      <c r="D126" s="2">
        <f>SUM(All_India_Index_Upto_April23__1[[#This Row],[Cereals and products]]:All_India_Index_Upto_April23__1[[#This Row],[Food and beverages]])</f>
        <v>1787.0000000000002</v>
      </c>
      <c r="E126" s="2">
        <f>SUM(All_India_Index_Upto_April23__1[[#This Row],[Clothing]]:All_India_Index_Upto_April23__1[[#This Row],[Clothing and footwear]])</f>
        <v>375.29999999999995</v>
      </c>
      <c r="F126" s="2">
        <f>SUM(All_India_Index_Upto_April23__1[[#This Row],[Housing]]:All_India_Index_Upto_April23__1[[#This Row],[Fuel and light]])</f>
        <v>241</v>
      </c>
      <c r="G126" s="2">
        <f>SUM(All_India_Index_Upto_April23__1[[#This Row],[Household goods and services]])</f>
        <v>123.2</v>
      </c>
      <c r="H126" s="2">
        <f>SUM(All_India_Index_Upto_April23__1[[#This Row],[Health]],All_India_Index_Upto_April23__1[[#This Row],[Personal care and effects]])</f>
        <v>239.39999999999998</v>
      </c>
      <c r="I126" s="2">
        <f>SUM(All_India_Index_Upto_April23__1[[#This Row],[Transport and communication]])</f>
        <v>112.3</v>
      </c>
      <c r="J126" s="2">
        <f>SUM(All_India_Index_Upto_April23__1[[#This Row],[Recreation and amusement]])</f>
        <v>119.9</v>
      </c>
      <c r="K126" s="2">
        <f>SUM(All_India_Index_Upto_April23__1[[#This Row],[Education]])</f>
        <v>129.30000000000001</v>
      </c>
      <c r="L126" s="2">
        <f>SUM(All_India_Index_Upto_April23__1[[#This Row],[Miscellaneous]],All_India_Index_Upto_April23__1[[#This Row],[General index]])</f>
        <v>247.7</v>
      </c>
    </row>
    <row r="127" spans="1:12" hidden="1" x14ac:dyDescent="0.3">
      <c r="A127" t="s">
        <v>33</v>
      </c>
      <c r="B127">
        <v>2016</v>
      </c>
      <c r="C127" t="s">
        <v>38</v>
      </c>
      <c r="D127" s="2">
        <f>SUM(All_India_Index_Upto_April23__1[[#This Row],[Cereals and products]]:All_India_Index_Upto_April23__1[[#This Row],[Food and beverages]])</f>
        <v>1760.6</v>
      </c>
      <c r="E127" s="2">
        <f>SUM(All_India_Index_Upto_April23__1[[#This Row],[Clothing]]:All_India_Index_Upto_April23__1[[#This Row],[Clothing and footwear]])</f>
        <v>392.1</v>
      </c>
      <c r="F127" s="2">
        <f>SUM(All_India_Index_Upto_April23__1[[#This Row],[Housing]]:All_India_Index_Upto_April23__1[[#This Row],[Fuel and light]])</f>
        <v>248.8</v>
      </c>
      <c r="G127" s="2">
        <f>SUM(All_India_Index_Upto_April23__1[[#This Row],[Household goods and services]])</f>
        <v>126.4</v>
      </c>
      <c r="H127" s="2">
        <f>SUM(All_India_Index_Upto_April23__1[[#This Row],[Health]],All_India_Index_Upto_April23__1[[#This Row],[Personal care and effects]])</f>
        <v>243.5</v>
      </c>
      <c r="I127" s="2">
        <f>SUM(All_India_Index_Upto_April23__1[[#This Row],[Transport and communication]])</f>
        <v>114.2</v>
      </c>
      <c r="J127" s="2">
        <f>SUM(All_India_Index_Upto_April23__1[[#This Row],[Recreation and amusement]])</f>
        <v>121.7</v>
      </c>
      <c r="K127" s="2">
        <f>SUM(All_India_Index_Upto_April23__1[[#This Row],[Education]])</f>
        <v>129.69999999999999</v>
      </c>
      <c r="L127" s="2">
        <f>SUM(All_India_Index_Upto_April23__1[[#This Row],[Miscellaneous]],All_India_Index_Upto_April23__1[[#This Row],[General index]])</f>
        <v>251.6</v>
      </c>
    </row>
    <row r="128" spans="1:12" hidden="1" x14ac:dyDescent="0.3">
      <c r="A128" t="s">
        <v>30</v>
      </c>
      <c r="B128">
        <v>2016</v>
      </c>
      <c r="C128" t="s">
        <v>39</v>
      </c>
      <c r="D128" s="2">
        <f>SUM(All_India_Index_Upto_April23__1[[#This Row],[Cereals and products]]:All_India_Index_Upto_April23__1[[#This Row],[Food and beverages]])</f>
        <v>1770.2999999999997</v>
      </c>
      <c r="E128" s="2">
        <f>SUM(All_India_Index_Upto_April23__1[[#This Row],[Clothing]]:All_India_Index_Upto_April23__1[[#This Row],[Clothing and footwear]])</f>
        <v>405.9</v>
      </c>
      <c r="F128" s="2">
        <f>SUM(All_India_Index_Upto_April23__1[[#This Row],[Housing]]:All_India_Index_Upto_April23__1[[#This Row],[Fuel and light]])</f>
        <v>267.45443548387084</v>
      </c>
      <c r="G128" s="2">
        <f>SUM(All_India_Index_Upto_April23__1[[#This Row],[Household goods and services]])</f>
        <v>130</v>
      </c>
      <c r="H128" s="2">
        <f>SUM(All_India_Index_Upto_April23__1[[#This Row],[Health]],All_India_Index_Upto_April23__1[[#This Row],[Personal care and effects]])</f>
        <v>247.60000000000002</v>
      </c>
      <c r="I128" s="2">
        <f>SUM(All_India_Index_Upto_April23__1[[#This Row],[Transport and communication]])</f>
        <v>116.4</v>
      </c>
      <c r="J128" s="2">
        <f>SUM(All_India_Index_Upto_April23__1[[#This Row],[Recreation and amusement]])</f>
        <v>125.2</v>
      </c>
      <c r="K128" s="2">
        <f>SUM(All_India_Index_Upto_April23__1[[#This Row],[Education]])</f>
        <v>130.80000000000001</v>
      </c>
      <c r="L128" s="2">
        <f>SUM(All_India_Index_Upto_April23__1[[#This Row],[Miscellaneous]],All_India_Index_Upto_April23__1[[#This Row],[General index]])</f>
        <v>256.8</v>
      </c>
    </row>
    <row r="129" spans="1:12" hidden="1" x14ac:dyDescent="0.3">
      <c r="A129" t="s">
        <v>32</v>
      </c>
      <c r="B129">
        <v>2016</v>
      </c>
      <c r="C129" t="s">
        <v>39</v>
      </c>
      <c r="D129" s="2">
        <f>SUM(All_India_Index_Upto_April23__1[[#This Row],[Cereals and products]]:All_India_Index_Upto_April23__1[[#This Row],[Food and beverages]])</f>
        <v>1811.5000000000002</v>
      </c>
      <c r="E129" s="2">
        <f>SUM(All_India_Index_Upto_April23__1[[#This Row],[Clothing]]:All_India_Index_Upto_April23__1[[#This Row],[Clothing and footwear]])</f>
        <v>375.9</v>
      </c>
      <c r="F129" s="2">
        <f>SUM(All_India_Index_Upto_April23__1[[#This Row],[Housing]]:All_India_Index_Upto_April23__1[[#This Row],[Fuel and light]])</f>
        <v>241.9</v>
      </c>
      <c r="G129" s="2">
        <f>SUM(All_India_Index_Upto_April23__1[[#This Row],[Household goods and services]])</f>
        <v>123.5</v>
      </c>
      <c r="H129" s="2">
        <f>SUM(All_India_Index_Upto_April23__1[[#This Row],[Health]],All_India_Index_Upto_April23__1[[#This Row],[Personal care and effects]])</f>
        <v>240.9</v>
      </c>
      <c r="I129" s="2">
        <f>SUM(All_India_Index_Upto_April23__1[[#This Row],[Transport and communication]])</f>
        <v>111.7</v>
      </c>
      <c r="J129" s="2">
        <f>SUM(All_India_Index_Upto_April23__1[[#This Row],[Recreation and amusement]])</f>
        <v>120.3</v>
      </c>
      <c r="K129" s="2">
        <f>SUM(All_India_Index_Upto_April23__1[[#This Row],[Education]])</f>
        <v>130.80000000000001</v>
      </c>
      <c r="L129" s="2">
        <f>SUM(All_India_Index_Upto_April23__1[[#This Row],[Miscellaneous]],All_India_Index_Upto_April23__1[[#This Row],[General index]])</f>
        <v>248.9</v>
      </c>
    </row>
    <row r="130" spans="1:12" hidden="1" x14ac:dyDescent="0.3">
      <c r="A130" t="s">
        <v>33</v>
      </c>
      <c r="B130">
        <v>2016</v>
      </c>
      <c r="C130" t="s">
        <v>39</v>
      </c>
      <c r="D130" s="2">
        <f>SUM(All_India_Index_Upto_April23__1[[#This Row],[Cereals and products]]:All_India_Index_Upto_April23__1[[#This Row],[Food and beverages]])</f>
        <v>1783.5</v>
      </c>
      <c r="E130" s="2">
        <f>SUM(All_India_Index_Upto_April23__1[[#This Row],[Clothing]]:All_India_Index_Upto_April23__1[[#This Row],[Clothing and footwear]])</f>
        <v>393.8</v>
      </c>
      <c r="F130" s="2">
        <f>SUM(All_India_Index_Upto_April23__1[[#This Row],[Housing]]:All_India_Index_Upto_April23__1[[#This Row],[Fuel and light]])</f>
        <v>249.8</v>
      </c>
      <c r="G130" s="2">
        <f>SUM(All_India_Index_Upto_April23__1[[#This Row],[Household goods and services]])</f>
        <v>126.9</v>
      </c>
      <c r="H130" s="2">
        <f>SUM(All_India_Index_Upto_April23__1[[#This Row],[Health]],All_India_Index_Upto_April23__1[[#This Row],[Personal care and effects]])</f>
        <v>245</v>
      </c>
      <c r="I130" s="2">
        <f>SUM(All_India_Index_Upto_April23__1[[#This Row],[Transport and communication]])</f>
        <v>113.9</v>
      </c>
      <c r="J130" s="2">
        <f>SUM(All_India_Index_Upto_April23__1[[#This Row],[Recreation and amusement]])</f>
        <v>122.4</v>
      </c>
      <c r="K130" s="2">
        <f>SUM(All_India_Index_Upto_April23__1[[#This Row],[Education]])</f>
        <v>130.80000000000001</v>
      </c>
      <c r="L130" s="2">
        <f>SUM(All_India_Index_Upto_April23__1[[#This Row],[Miscellaneous]],All_India_Index_Upto_April23__1[[#This Row],[General index]])</f>
        <v>253</v>
      </c>
    </row>
    <row r="131" spans="1:12" hidden="1" x14ac:dyDescent="0.3">
      <c r="A131" t="s">
        <v>30</v>
      </c>
      <c r="B131">
        <v>2016</v>
      </c>
      <c r="C131" t="s">
        <v>40</v>
      </c>
      <c r="D131" s="2">
        <f>SUM(All_India_Index_Upto_April23__1[[#This Row],[Cereals and products]]:All_India_Index_Upto_April23__1[[#This Row],[Food and beverages]])</f>
        <v>1777.4999999999998</v>
      </c>
      <c r="E131" s="2">
        <f>SUM(All_India_Index_Upto_April23__1[[#This Row],[Clothing]]:All_India_Index_Upto_April23__1[[#This Row],[Clothing and footwear]])</f>
        <v>407.9</v>
      </c>
      <c r="F131" s="2">
        <f>SUM(All_India_Index_Upto_April23__1[[#This Row],[Housing]]:All_India_Index_Upto_April23__1[[#This Row],[Fuel and light]])</f>
        <v>268.35443548387087</v>
      </c>
      <c r="G131" s="2">
        <f>SUM(All_India_Index_Upto_April23__1[[#This Row],[Household goods and services]])</f>
        <v>130.6</v>
      </c>
      <c r="H131" s="2">
        <f>SUM(All_India_Index_Upto_April23__1[[#This Row],[Health]],All_India_Index_Upto_April23__1[[#This Row],[Personal care and effects]])</f>
        <v>249</v>
      </c>
      <c r="I131" s="2">
        <f>SUM(All_India_Index_Upto_April23__1[[#This Row],[Transport and communication]])</f>
        <v>116</v>
      </c>
      <c r="J131" s="2">
        <f>SUM(All_India_Index_Upto_April23__1[[#This Row],[Recreation and amusement]])</f>
        <v>125.5</v>
      </c>
      <c r="K131" s="2">
        <f>SUM(All_India_Index_Upto_April23__1[[#This Row],[Education]])</f>
        <v>131.9</v>
      </c>
      <c r="L131" s="2">
        <f>SUM(All_India_Index_Upto_April23__1[[#This Row],[Miscellaneous]],All_India_Index_Upto_April23__1[[#This Row],[General index]])</f>
        <v>257.7</v>
      </c>
    </row>
    <row r="132" spans="1:12" hidden="1" x14ac:dyDescent="0.3">
      <c r="A132" t="s">
        <v>32</v>
      </c>
      <c r="B132">
        <v>2016</v>
      </c>
      <c r="C132" t="s">
        <v>40</v>
      </c>
      <c r="D132" s="2">
        <f>SUM(All_India_Index_Upto_April23__1[[#This Row],[Cereals and products]]:All_India_Index_Upto_April23__1[[#This Row],[Food and beverages]])</f>
        <v>1783.9999999999995</v>
      </c>
      <c r="E132" s="2">
        <f>SUM(All_India_Index_Upto_April23__1[[#This Row],[Clothing]]:All_India_Index_Upto_April23__1[[#This Row],[Clothing and footwear]])</f>
        <v>377</v>
      </c>
      <c r="F132" s="2">
        <f>SUM(All_India_Index_Upto_April23__1[[#This Row],[Housing]]:All_India_Index_Upto_April23__1[[#This Row],[Fuel and light]])</f>
        <v>242</v>
      </c>
      <c r="G132" s="2">
        <f>SUM(All_India_Index_Upto_April23__1[[#This Row],[Household goods and services]])</f>
        <v>123.9</v>
      </c>
      <c r="H132" s="2">
        <f>SUM(All_India_Index_Upto_April23__1[[#This Row],[Health]],All_India_Index_Upto_April23__1[[#This Row],[Personal care and effects]])</f>
        <v>242.10000000000002</v>
      </c>
      <c r="I132" s="2">
        <f>SUM(All_India_Index_Upto_April23__1[[#This Row],[Transport and communication]])</f>
        <v>110.4</v>
      </c>
      <c r="J132" s="2">
        <f>SUM(All_India_Index_Upto_April23__1[[#This Row],[Recreation and amusement]])</f>
        <v>120.6</v>
      </c>
      <c r="K132" s="2">
        <f>SUM(All_India_Index_Upto_April23__1[[#This Row],[Education]])</f>
        <v>131.5</v>
      </c>
      <c r="L132" s="2">
        <f>SUM(All_India_Index_Upto_April23__1[[#This Row],[Miscellaneous]],All_India_Index_Upto_April23__1[[#This Row],[General index]])</f>
        <v>248.3</v>
      </c>
    </row>
    <row r="133" spans="1:12" hidden="1" x14ac:dyDescent="0.3">
      <c r="A133" t="s">
        <v>33</v>
      </c>
      <c r="B133">
        <v>2016</v>
      </c>
      <c r="C133" t="s">
        <v>40</v>
      </c>
      <c r="D133" s="2">
        <f>SUM(All_India_Index_Upto_April23__1[[#This Row],[Cereals and products]]:All_India_Index_Upto_April23__1[[#This Row],[Food and beverages]])</f>
        <v>1777.9</v>
      </c>
      <c r="E133" s="2">
        <f>SUM(All_India_Index_Upto_April23__1[[#This Row],[Clothing]]:All_India_Index_Upto_April23__1[[#This Row],[Clothing and footwear]])</f>
        <v>395.49999999999994</v>
      </c>
      <c r="F133" s="2">
        <f>SUM(All_India_Index_Upto_April23__1[[#This Row],[Housing]]:All_India_Index_Upto_April23__1[[#This Row],[Fuel and light]])</f>
        <v>250.89999999999998</v>
      </c>
      <c r="G133" s="2">
        <f>SUM(All_India_Index_Upto_April23__1[[#This Row],[Household goods and services]])</f>
        <v>127.4</v>
      </c>
      <c r="H133" s="2">
        <f>SUM(All_India_Index_Upto_April23__1[[#This Row],[Health]],All_India_Index_Upto_April23__1[[#This Row],[Personal care and effects]])</f>
        <v>246.3</v>
      </c>
      <c r="I133" s="2">
        <f>SUM(All_India_Index_Upto_April23__1[[#This Row],[Transport and communication]])</f>
        <v>113.1</v>
      </c>
      <c r="J133" s="2">
        <f>SUM(All_India_Index_Upto_April23__1[[#This Row],[Recreation and amusement]])</f>
        <v>122.7</v>
      </c>
      <c r="K133" s="2">
        <f>SUM(All_India_Index_Upto_April23__1[[#This Row],[Education]])</f>
        <v>131.69999999999999</v>
      </c>
      <c r="L133" s="2">
        <f>SUM(All_India_Index_Upto_April23__1[[#This Row],[Miscellaneous]],All_India_Index_Upto_April23__1[[#This Row],[General index]])</f>
        <v>253.2</v>
      </c>
    </row>
    <row r="134" spans="1:12" hidden="1" x14ac:dyDescent="0.3">
      <c r="A134" t="s">
        <v>30</v>
      </c>
      <c r="B134">
        <v>2016</v>
      </c>
      <c r="C134" t="s">
        <v>41</v>
      </c>
      <c r="D134" s="2">
        <f>SUM(All_India_Index_Upto_April23__1[[#This Row],[Cereals and products]]:All_India_Index_Upto_April23__1[[#This Row],[Food and beverages]])</f>
        <v>1770.7</v>
      </c>
      <c r="E134" s="2">
        <f>SUM(All_India_Index_Upto_April23__1[[#This Row],[Clothing]]:All_India_Index_Upto_April23__1[[#This Row],[Clothing and footwear]])</f>
        <v>409.8</v>
      </c>
      <c r="F134" s="2">
        <f>SUM(All_India_Index_Upto_April23__1[[#This Row],[Housing]]:All_India_Index_Upto_April23__1[[#This Row],[Fuel and light]])</f>
        <v>268.95443548387084</v>
      </c>
      <c r="G134" s="2">
        <f>SUM(All_India_Index_Upto_April23__1[[#This Row],[Household goods and services]])</f>
        <v>131.1</v>
      </c>
      <c r="H134" s="2">
        <f>SUM(All_India_Index_Upto_April23__1[[#This Row],[Health]],All_India_Index_Upto_April23__1[[#This Row],[Personal care and effects]])</f>
        <v>250.6</v>
      </c>
      <c r="I134" s="2">
        <f>SUM(All_India_Index_Upto_April23__1[[#This Row],[Transport and communication]])</f>
        <v>117</v>
      </c>
      <c r="J134" s="2">
        <f>SUM(All_India_Index_Upto_April23__1[[#This Row],[Recreation and amusement]])</f>
        <v>125.7</v>
      </c>
      <c r="K134" s="2">
        <f>SUM(All_India_Index_Upto_April23__1[[#This Row],[Education]])</f>
        <v>132.19999999999999</v>
      </c>
      <c r="L134" s="2">
        <f>SUM(All_India_Index_Upto_April23__1[[#This Row],[Miscellaneous]],All_India_Index_Upto_April23__1[[#This Row],[General index]])</f>
        <v>258.3</v>
      </c>
    </row>
    <row r="135" spans="1:12" hidden="1" x14ac:dyDescent="0.3">
      <c r="A135" t="s">
        <v>32</v>
      </c>
      <c r="B135">
        <v>2016</v>
      </c>
      <c r="C135" t="s">
        <v>41</v>
      </c>
      <c r="D135" s="2">
        <f>SUM(All_India_Index_Upto_April23__1[[#This Row],[Cereals and products]]:All_India_Index_Upto_April23__1[[#This Row],[Food and beverages]])</f>
        <v>1756.3999999999996</v>
      </c>
      <c r="E135" s="2">
        <f>SUM(All_India_Index_Upto_April23__1[[#This Row],[Clothing]]:All_India_Index_Upto_April23__1[[#This Row],[Clothing and footwear]])</f>
        <v>378</v>
      </c>
      <c r="F135" s="2">
        <f>SUM(All_India_Index_Upto_April23__1[[#This Row],[Housing]]:All_India_Index_Upto_April23__1[[#This Row],[Fuel and light]])</f>
        <v>242.7</v>
      </c>
      <c r="G135" s="2">
        <f>SUM(All_India_Index_Upto_April23__1[[#This Row],[Household goods and services]])</f>
        <v>124.3</v>
      </c>
      <c r="H135" s="2">
        <f>SUM(All_India_Index_Upto_April23__1[[#This Row],[Health]],All_India_Index_Upto_April23__1[[#This Row],[Personal care and effects]])</f>
        <v>242.60000000000002</v>
      </c>
      <c r="I135" s="2">
        <f>SUM(All_India_Index_Upto_April23__1[[#This Row],[Transport and communication]])</f>
        <v>111.8</v>
      </c>
      <c r="J135" s="2">
        <f>SUM(All_India_Index_Upto_April23__1[[#This Row],[Recreation and amusement]])</f>
        <v>120.8</v>
      </c>
      <c r="K135" s="2">
        <f>SUM(All_India_Index_Upto_April23__1[[#This Row],[Education]])</f>
        <v>131.6</v>
      </c>
      <c r="L135" s="2">
        <f>SUM(All_India_Index_Upto_April23__1[[#This Row],[Miscellaneous]],All_India_Index_Upto_April23__1[[#This Row],[General index]])</f>
        <v>248.5</v>
      </c>
    </row>
    <row r="136" spans="1:12" hidden="1" x14ac:dyDescent="0.3">
      <c r="A136" t="s">
        <v>33</v>
      </c>
      <c r="B136">
        <v>2016</v>
      </c>
      <c r="C136" t="s">
        <v>41</v>
      </c>
      <c r="D136" s="2">
        <f>SUM(All_India_Index_Upto_April23__1[[#This Row],[Cereals and products]]:All_India_Index_Upto_April23__1[[#This Row],[Food and beverages]])</f>
        <v>1763.6999999999998</v>
      </c>
      <c r="E136" s="2">
        <f>SUM(All_India_Index_Upto_April23__1[[#This Row],[Clothing]]:All_India_Index_Upto_April23__1[[#This Row],[Clothing and footwear]])</f>
        <v>397</v>
      </c>
      <c r="F136" s="2">
        <f>SUM(All_India_Index_Upto_April23__1[[#This Row],[Housing]]:All_India_Index_Upto_April23__1[[#This Row],[Fuel and light]])</f>
        <v>252</v>
      </c>
      <c r="G136" s="2">
        <f>SUM(All_India_Index_Upto_April23__1[[#This Row],[Household goods and services]])</f>
        <v>127.9</v>
      </c>
      <c r="H136" s="2">
        <f>SUM(All_India_Index_Upto_April23__1[[#This Row],[Health]],All_India_Index_Upto_April23__1[[#This Row],[Personal care and effects]])</f>
        <v>247.5</v>
      </c>
      <c r="I136" s="2">
        <f>SUM(All_India_Index_Upto_April23__1[[#This Row],[Transport and communication]])</f>
        <v>114.3</v>
      </c>
      <c r="J136" s="2">
        <f>SUM(All_India_Index_Upto_April23__1[[#This Row],[Recreation and amusement]])</f>
        <v>122.9</v>
      </c>
      <c r="K136" s="2">
        <f>SUM(All_India_Index_Upto_April23__1[[#This Row],[Education]])</f>
        <v>131.80000000000001</v>
      </c>
      <c r="L136" s="2">
        <f>SUM(All_India_Index_Upto_April23__1[[#This Row],[Miscellaneous]],All_India_Index_Upto_April23__1[[#This Row],[General index]])</f>
        <v>253.7</v>
      </c>
    </row>
    <row r="137" spans="1:12" hidden="1" x14ac:dyDescent="0.3">
      <c r="A137" t="s">
        <v>30</v>
      </c>
      <c r="B137">
        <v>2016</v>
      </c>
      <c r="C137" t="s">
        <v>42</v>
      </c>
      <c r="D137" s="2">
        <f>SUM(All_India_Index_Upto_April23__1[[#This Row],[Cereals and products]]:All_India_Index_Upto_April23__1[[#This Row],[Food and beverages]])</f>
        <v>1771.8000000000002</v>
      </c>
      <c r="E137" s="2">
        <f>SUM(All_India_Index_Upto_April23__1[[#This Row],[Clothing]]:All_India_Index_Upto_April23__1[[#This Row],[Clothing and footwear]])</f>
        <v>412.7</v>
      </c>
      <c r="F137" s="2">
        <f>SUM(All_India_Index_Upto_April23__1[[#This Row],[Housing]]:All_India_Index_Upto_April23__1[[#This Row],[Fuel and light]])</f>
        <v>269.05443548387086</v>
      </c>
      <c r="G137" s="2">
        <f>SUM(All_India_Index_Upto_April23__1[[#This Row],[Household goods and services]])</f>
        <v>131.80000000000001</v>
      </c>
      <c r="H137" s="2">
        <f>SUM(All_India_Index_Upto_April23__1[[#This Row],[Health]],All_India_Index_Upto_April23__1[[#This Row],[Personal care and effects]])</f>
        <v>251.7</v>
      </c>
      <c r="I137" s="2">
        <f>SUM(All_India_Index_Upto_April23__1[[#This Row],[Transport and communication]])</f>
        <v>117.8</v>
      </c>
      <c r="J137" s="2">
        <f>SUM(All_India_Index_Upto_April23__1[[#This Row],[Recreation and amusement]])</f>
        <v>126.5</v>
      </c>
      <c r="K137" s="2">
        <f>SUM(All_India_Index_Upto_April23__1[[#This Row],[Education]])</f>
        <v>133</v>
      </c>
      <c r="L137" s="2">
        <f>SUM(All_India_Index_Upto_April23__1[[#This Row],[Miscellaneous]],All_India_Index_Upto_April23__1[[#This Row],[General index]])</f>
        <v>259.5</v>
      </c>
    </row>
    <row r="138" spans="1:12" hidden="1" x14ac:dyDescent="0.3">
      <c r="A138" t="s">
        <v>32</v>
      </c>
      <c r="B138">
        <v>2016</v>
      </c>
      <c r="C138" t="s">
        <v>42</v>
      </c>
      <c r="D138" s="2">
        <f>SUM(All_India_Index_Upto_April23__1[[#This Row],[Cereals and products]]:All_India_Index_Upto_April23__1[[#This Row],[Food and beverages]])</f>
        <v>1762.8999999999999</v>
      </c>
      <c r="E138" s="2">
        <f>SUM(All_India_Index_Upto_April23__1[[#This Row],[Clothing]]:All_India_Index_Upto_April23__1[[#This Row],[Clothing and footwear]])</f>
        <v>379</v>
      </c>
      <c r="F138" s="2">
        <f>SUM(All_India_Index_Upto_April23__1[[#This Row],[Housing]]:All_India_Index_Upto_April23__1[[#This Row],[Fuel and light]])</f>
        <v>243.89999999999998</v>
      </c>
      <c r="G138" s="2">
        <f>SUM(All_India_Index_Upto_April23__1[[#This Row],[Household goods and services]])</f>
        <v>124.5</v>
      </c>
      <c r="H138" s="2">
        <f>SUM(All_India_Index_Upto_April23__1[[#This Row],[Health]],All_India_Index_Upto_April23__1[[#This Row],[Personal care and effects]])</f>
        <v>242.6</v>
      </c>
      <c r="I138" s="2">
        <f>SUM(All_India_Index_Upto_April23__1[[#This Row],[Transport and communication]])</f>
        <v>112.8</v>
      </c>
      <c r="J138" s="2">
        <f>SUM(All_India_Index_Upto_April23__1[[#This Row],[Recreation and amusement]])</f>
        <v>121.2</v>
      </c>
      <c r="K138" s="2">
        <f>SUM(All_India_Index_Upto_April23__1[[#This Row],[Education]])</f>
        <v>131.9</v>
      </c>
      <c r="L138" s="2">
        <f>SUM(All_India_Index_Upto_April23__1[[#This Row],[Miscellaneous]],All_India_Index_Upto_April23__1[[#This Row],[General index]])</f>
        <v>249.5</v>
      </c>
    </row>
    <row r="139" spans="1:12" hidden="1" x14ac:dyDescent="0.3">
      <c r="A139" t="s">
        <v>33</v>
      </c>
      <c r="B139">
        <v>2016</v>
      </c>
      <c r="C139" t="s">
        <v>42</v>
      </c>
      <c r="D139" s="2">
        <f>SUM(All_India_Index_Upto_April23__1[[#This Row],[Cereals and products]]:All_India_Index_Upto_April23__1[[#This Row],[Food and beverages]])</f>
        <v>1766.7999999999995</v>
      </c>
      <c r="E139" s="2">
        <f>SUM(All_India_Index_Upto_April23__1[[#This Row],[Clothing]]:All_India_Index_Upto_April23__1[[#This Row],[Clothing and footwear]])</f>
        <v>399.1</v>
      </c>
      <c r="F139" s="2">
        <f>SUM(All_India_Index_Upto_April23__1[[#This Row],[Housing]]:All_India_Index_Upto_April23__1[[#This Row],[Fuel and light]])</f>
        <v>253</v>
      </c>
      <c r="G139" s="2">
        <f>SUM(All_India_Index_Upto_April23__1[[#This Row],[Household goods and services]])</f>
        <v>128.4</v>
      </c>
      <c r="H139" s="2">
        <f>SUM(All_India_Index_Upto_April23__1[[#This Row],[Health]],All_India_Index_Upto_April23__1[[#This Row],[Personal care and effects]])</f>
        <v>248.2</v>
      </c>
      <c r="I139" s="2">
        <f>SUM(All_India_Index_Upto_April23__1[[#This Row],[Transport and communication]])</f>
        <v>115.2</v>
      </c>
      <c r="J139" s="2">
        <f>SUM(All_India_Index_Upto_April23__1[[#This Row],[Recreation and amusement]])</f>
        <v>123.5</v>
      </c>
      <c r="K139" s="2">
        <f>SUM(All_India_Index_Upto_April23__1[[#This Row],[Education]])</f>
        <v>132.4</v>
      </c>
      <c r="L139" s="2">
        <f>SUM(All_India_Index_Upto_April23__1[[#This Row],[Miscellaneous]],All_India_Index_Upto_April23__1[[#This Row],[General index]])</f>
        <v>254.8</v>
      </c>
    </row>
    <row r="140" spans="1:12" hidden="1" x14ac:dyDescent="0.3">
      <c r="A140" t="s">
        <v>30</v>
      </c>
      <c r="B140">
        <v>2016</v>
      </c>
      <c r="C140" t="s">
        <v>44</v>
      </c>
      <c r="D140" s="2">
        <f>SUM(All_India_Index_Upto_April23__1[[#This Row],[Cereals and products]]:All_India_Index_Upto_April23__1[[#This Row],[Food and beverages]])</f>
        <v>1764.6</v>
      </c>
      <c r="E140" s="2">
        <f>SUM(All_India_Index_Upto_April23__1[[#This Row],[Clothing]]:All_India_Index_Upto_April23__1[[#This Row],[Clothing and footwear]])</f>
        <v>413.59999999999997</v>
      </c>
      <c r="F140" s="2">
        <f>SUM(All_India_Index_Upto_April23__1[[#This Row],[Housing]]:All_India_Index_Upto_April23__1[[#This Row],[Fuel and light]])</f>
        <v>269.55443548387086</v>
      </c>
      <c r="G140" s="2">
        <f>SUM(All_India_Index_Upto_April23__1[[#This Row],[Household goods and services]])</f>
        <v>132.1</v>
      </c>
      <c r="H140" s="2">
        <f>SUM(All_India_Index_Upto_April23__1[[#This Row],[Health]],All_India_Index_Upto_April23__1[[#This Row],[Personal care and effects]])</f>
        <v>252.6</v>
      </c>
      <c r="I140" s="2">
        <f>SUM(All_India_Index_Upto_April23__1[[#This Row],[Transport and communication]])</f>
        <v>118.2</v>
      </c>
      <c r="J140" s="2">
        <f>SUM(All_India_Index_Upto_April23__1[[#This Row],[Recreation and amusement]])</f>
        <v>126.9</v>
      </c>
      <c r="K140" s="2">
        <f>SUM(All_India_Index_Upto_April23__1[[#This Row],[Education]])</f>
        <v>133.69999999999999</v>
      </c>
      <c r="L140" s="2">
        <f>SUM(All_India_Index_Upto_April23__1[[#This Row],[Miscellaneous]],All_India_Index_Upto_April23__1[[#This Row],[General index]])</f>
        <v>259.7</v>
      </c>
    </row>
    <row r="141" spans="1:12" hidden="1" x14ac:dyDescent="0.3">
      <c r="A141" t="s">
        <v>32</v>
      </c>
      <c r="B141">
        <v>2016</v>
      </c>
      <c r="C141" t="s">
        <v>44</v>
      </c>
      <c r="D141" s="2">
        <f>SUM(All_India_Index_Upto_April23__1[[#This Row],[Cereals and products]]:All_India_Index_Upto_April23__1[[#This Row],[Food and beverages]])</f>
        <v>1755.2</v>
      </c>
      <c r="E141" s="2">
        <f>SUM(All_India_Index_Upto_April23__1[[#This Row],[Clothing]]:All_India_Index_Upto_April23__1[[#This Row],[Clothing and footwear]])</f>
        <v>380.2</v>
      </c>
      <c r="F141" s="2">
        <f>SUM(All_India_Index_Upto_April23__1[[#This Row],[Housing]]:All_India_Index_Upto_April23__1[[#This Row],[Fuel and light]])</f>
        <v>245.3</v>
      </c>
      <c r="G141" s="2">
        <f>SUM(All_India_Index_Upto_April23__1[[#This Row],[Household goods and services]])</f>
        <v>124.7</v>
      </c>
      <c r="H141" s="2">
        <f>SUM(All_India_Index_Upto_April23__1[[#This Row],[Health]],All_India_Index_Upto_April23__1[[#This Row],[Personal care and effects]])</f>
        <v>243.39999999999998</v>
      </c>
      <c r="I141" s="2">
        <f>SUM(All_India_Index_Upto_April23__1[[#This Row],[Transport and communication]])</f>
        <v>113.4</v>
      </c>
      <c r="J141" s="2">
        <f>SUM(All_India_Index_Upto_April23__1[[#This Row],[Recreation and amusement]])</f>
        <v>121.7</v>
      </c>
      <c r="K141" s="2">
        <f>SUM(All_India_Index_Upto_April23__1[[#This Row],[Education]])</f>
        <v>132.1</v>
      </c>
      <c r="L141" s="2">
        <f>SUM(All_India_Index_Upto_April23__1[[#This Row],[Miscellaneous]],All_India_Index_Upto_April23__1[[#This Row],[General index]])</f>
        <v>249.8</v>
      </c>
    </row>
    <row r="142" spans="1:12" hidden="1" x14ac:dyDescent="0.3">
      <c r="A142" t="s">
        <v>33</v>
      </c>
      <c r="B142">
        <v>2016</v>
      </c>
      <c r="C142" t="s">
        <v>44</v>
      </c>
      <c r="D142" s="2">
        <f>SUM(All_India_Index_Upto_April23__1[[#This Row],[Cereals and products]]:All_India_Index_Upto_April23__1[[#This Row],[Food and beverages]])</f>
        <v>1759.8</v>
      </c>
      <c r="E142" s="2">
        <f>SUM(All_India_Index_Upto_April23__1[[#This Row],[Clothing]]:All_India_Index_Upto_April23__1[[#This Row],[Clothing and footwear]])</f>
        <v>400.1</v>
      </c>
      <c r="F142" s="2">
        <f>SUM(All_India_Index_Upto_April23__1[[#This Row],[Housing]]:All_India_Index_Upto_April23__1[[#This Row],[Fuel and light]])</f>
        <v>254.1</v>
      </c>
      <c r="G142" s="2">
        <f>SUM(All_India_Index_Upto_April23__1[[#This Row],[Household goods and services]])</f>
        <v>128.6</v>
      </c>
      <c r="H142" s="2">
        <f>SUM(All_India_Index_Upto_April23__1[[#This Row],[Health]],All_India_Index_Upto_April23__1[[#This Row],[Personal care and effects]])</f>
        <v>249</v>
      </c>
      <c r="I142" s="2">
        <f>SUM(All_India_Index_Upto_April23__1[[#This Row],[Transport and communication]])</f>
        <v>115.7</v>
      </c>
      <c r="J142" s="2">
        <f>SUM(All_India_Index_Upto_April23__1[[#This Row],[Recreation and amusement]])</f>
        <v>124</v>
      </c>
      <c r="K142" s="2">
        <f>SUM(All_India_Index_Upto_April23__1[[#This Row],[Education]])</f>
        <v>132.80000000000001</v>
      </c>
      <c r="L142" s="2">
        <f>SUM(All_India_Index_Upto_April23__1[[#This Row],[Miscellaneous]],All_India_Index_Upto_April23__1[[#This Row],[General index]])</f>
        <v>255</v>
      </c>
    </row>
    <row r="143" spans="1:12" hidden="1" x14ac:dyDescent="0.3">
      <c r="A143" t="s">
        <v>30</v>
      </c>
      <c r="B143">
        <v>2016</v>
      </c>
      <c r="C143" t="s">
        <v>45</v>
      </c>
      <c r="D143" s="2">
        <f>SUM(All_India_Index_Upto_April23__1[[#This Row],[Cereals and products]]:All_India_Index_Upto_April23__1[[#This Row],[Food and beverages]])</f>
        <v>1749.1</v>
      </c>
      <c r="E143" s="2">
        <f>SUM(All_India_Index_Upto_April23__1[[#This Row],[Clothing]]:All_India_Index_Upto_April23__1[[#This Row],[Clothing and footwear]])</f>
        <v>415.3</v>
      </c>
      <c r="F143" s="2">
        <f>SUM(All_India_Index_Upto_April23__1[[#This Row],[Housing]]:All_India_Index_Upto_April23__1[[#This Row],[Fuel and light]])</f>
        <v>271.25443548387091</v>
      </c>
      <c r="G143" s="2">
        <f>SUM(All_India_Index_Upto_April23__1[[#This Row],[Household goods and services]])</f>
        <v>132.9</v>
      </c>
      <c r="H143" s="2">
        <f>SUM(All_India_Index_Upto_April23__1[[#This Row],[Health]],All_India_Index_Upto_April23__1[[#This Row],[Personal care and effects]])</f>
        <v>251.6</v>
      </c>
      <c r="I143" s="2">
        <f>SUM(All_India_Index_Upto_April23__1[[#This Row],[Transport and communication]])</f>
        <v>118.6</v>
      </c>
      <c r="J143" s="2">
        <f>SUM(All_India_Index_Upto_April23__1[[#This Row],[Recreation and amusement]])</f>
        <v>127.3</v>
      </c>
      <c r="K143" s="2">
        <f>SUM(All_India_Index_Upto_April23__1[[#This Row],[Education]])</f>
        <v>134.19999999999999</v>
      </c>
      <c r="L143" s="2">
        <f>SUM(All_India_Index_Upto_April23__1[[#This Row],[Miscellaneous]],All_India_Index_Upto_April23__1[[#This Row],[General index]])</f>
        <v>259.10000000000002</v>
      </c>
    </row>
    <row r="144" spans="1:12" hidden="1" x14ac:dyDescent="0.3">
      <c r="A144" t="s">
        <v>32</v>
      </c>
      <c r="B144">
        <v>2016</v>
      </c>
      <c r="C144" t="s">
        <v>45</v>
      </c>
      <c r="D144" s="2">
        <f>SUM(All_India_Index_Upto_April23__1[[#This Row],[Cereals and products]]:All_India_Index_Upto_April23__1[[#This Row],[Food and beverages]])</f>
        <v>1729.8</v>
      </c>
      <c r="E144" s="2">
        <f>SUM(All_India_Index_Upto_April23__1[[#This Row],[Clothing]]:All_India_Index_Upto_April23__1[[#This Row],[Clothing and footwear]])</f>
        <v>381</v>
      </c>
      <c r="F144" s="2">
        <f>SUM(All_India_Index_Upto_April23__1[[#This Row],[Housing]]:All_India_Index_Upto_April23__1[[#This Row],[Fuel and light]])</f>
        <v>246.3</v>
      </c>
      <c r="G144" s="2">
        <f>SUM(All_India_Index_Upto_April23__1[[#This Row],[Household goods and services]])</f>
        <v>125</v>
      </c>
      <c r="H144" s="2">
        <f>SUM(All_India_Index_Upto_April23__1[[#This Row],[Health]],All_India_Index_Upto_April23__1[[#This Row],[Personal care and effects]])</f>
        <v>242.2</v>
      </c>
      <c r="I144" s="2">
        <f>SUM(All_India_Index_Upto_April23__1[[#This Row],[Transport and communication]])</f>
        <v>113.7</v>
      </c>
      <c r="J144" s="2">
        <f>SUM(All_India_Index_Upto_April23__1[[#This Row],[Recreation and amusement]])</f>
        <v>121.8</v>
      </c>
      <c r="K144" s="2">
        <f>SUM(All_India_Index_Upto_April23__1[[#This Row],[Education]])</f>
        <v>132.30000000000001</v>
      </c>
      <c r="L144" s="2">
        <f>SUM(All_India_Index_Upto_April23__1[[#This Row],[Miscellaneous]],All_India_Index_Upto_April23__1[[#This Row],[General index]])</f>
        <v>249</v>
      </c>
    </row>
    <row r="145" spans="1:12" hidden="1" x14ac:dyDescent="0.3">
      <c r="A145" t="s">
        <v>33</v>
      </c>
      <c r="B145">
        <v>2016</v>
      </c>
      <c r="C145" t="s">
        <v>45</v>
      </c>
      <c r="D145" s="2">
        <f>SUM(All_India_Index_Upto_April23__1[[#This Row],[Cereals and products]]:All_India_Index_Upto_April23__1[[#This Row],[Food and beverages]])</f>
        <v>1740.7</v>
      </c>
      <c r="E145" s="2">
        <f>SUM(All_India_Index_Upto_April23__1[[#This Row],[Clothing]]:All_India_Index_Upto_April23__1[[#This Row],[Clothing and footwear]])</f>
        <v>401.5</v>
      </c>
      <c r="F145" s="2">
        <f>SUM(All_India_Index_Upto_April23__1[[#This Row],[Housing]]:All_India_Index_Upto_April23__1[[#This Row],[Fuel and light]])</f>
        <v>255.1</v>
      </c>
      <c r="G145" s="2">
        <f>SUM(All_India_Index_Upto_April23__1[[#This Row],[Household goods and services]])</f>
        <v>129.19999999999999</v>
      </c>
      <c r="H145" s="2">
        <f>SUM(All_India_Index_Upto_April23__1[[#This Row],[Health]],All_India_Index_Upto_April23__1[[#This Row],[Personal care and effects]])</f>
        <v>248</v>
      </c>
      <c r="I145" s="2">
        <f>SUM(All_India_Index_Upto_April23__1[[#This Row],[Transport and communication]])</f>
        <v>116</v>
      </c>
      <c r="J145" s="2">
        <f>SUM(All_India_Index_Upto_April23__1[[#This Row],[Recreation and amusement]])</f>
        <v>124.2</v>
      </c>
      <c r="K145" s="2">
        <f>SUM(All_India_Index_Upto_April23__1[[#This Row],[Education]])</f>
        <v>133.1</v>
      </c>
      <c r="L145" s="2">
        <f>SUM(All_India_Index_Upto_April23__1[[#This Row],[Miscellaneous]],All_India_Index_Upto_April23__1[[#This Row],[General index]])</f>
        <v>254.3</v>
      </c>
    </row>
    <row r="146" spans="1:12" hidden="1" x14ac:dyDescent="0.3">
      <c r="A146" t="s">
        <v>30</v>
      </c>
      <c r="B146">
        <v>2017</v>
      </c>
      <c r="C146" t="s">
        <v>31</v>
      </c>
      <c r="D146" s="2">
        <f>SUM(All_India_Index_Upto_April23__1[[#This Row],[Cereals and products]]:All_India_Index_Upto_April23__1[[#This Row],[Food and beverages]])</f>
        <v>1737.3000000000002</v>
      </c>
      <c r="E146" s="2">
        <f>SUM(All_India_Index_Upto_April23__1[[#This Row],[Clothing]]:All_India_Index_Upto_April23__1[[#This Row],[Clothing and footwear]])</f>
        <v>416.5</v>
      </c>
      <c r="F146" s="2">
        <f>SUM(All_India_Index_Upto_April23__1[[#This Row],[Housing]]:All_India_Index_Upto_April23__1[[#This Row],[Fuel and light]])</f>
        <v>271.35443548387087</v>
      </c>
      <c r="G146" s="2">
        <f>SUM(All_India_Index_Upto_April23__1[[#This Row],[Household goods and services]])</f>
        <v>133.19999999999999</v>
      </c>
      <c r="H146" s="2">
        <f>SUM(All_India_Index_Upto_April23__1[[#This Row],[Health]],All_India_Index_Upto_April23__1[[#This Row],[Personal care and effects]])</f>
        <v>252.2</v>
      </c>
      <c r="I146" s="2">
        <f>SUM(All_India_Index_Upto_April23__1[[#This Row],[Transport and communication]])</f>
        <v>119.1</v>
      </c>
      <c r="J146" s="2">
        <f>SUM(All_India_Index_Upto_April23__1[[#This Row],[Recreation and amusement]])</f>
        <v>127</v>
      </c>
      <c r="K146" s="2">
        <f>SUM(All_India_Index_Upto_April23__1[[#This Row],[Education]])</f>
        <v>134.6</v>
      </c>
      <c r="L146" s="2">
        <f>SUM(All_India_Index_Upto_April23__1[[#This Row],[Miscellaneous]],All_India_Index_Upto_April23__1[[#This Row],[General index]])</f>
        <v>259</v>
      </c>
    </row>
    <row r="147" spans="1:12" hidden="1" x14ac:dyDescent="0.3">
      <c r="A147" t="s">
        <v>32</v>
      </c>
      <c r="B147">
        <v>2017</v>
      </c>
      <c r="C147" t="s">
        <v>31</v>
      </c>
      <c r="D147" s="2">
        <f>SUM(All_India_Index_Upto_April23__1[[#This Row],[Cereals and products]]:All_India_Index_Upto_April23__1[[#This Row],[Food and beverages]])</f>
        <v>1713.2</v>
      </c>
      <c r="E147" s="2">
        <f>SUM(All_India_Index_Upto_April23__1[[#This Row],[Clothing]]:All_India_Index_Upto_April23__1[[#This Row],[Clothing and footwear]])</f>
        <v>381.5</v>
      </c>
      <c r="F147" s="2">
        <f>SUM(All_India_Index_Upto_April23__1[[#This Row],[Housing]]:All_India_Index_Upto_April23__1[[#This Row],[Fuel and light]])</f>
        <v>247.6</v>
      </c>
      <c r="G147" s="2">
        <f>SUM(All_India_Index_Upto_April23__1[[#This Row],[Household goods and services]])</f>
        <v>125.1</v>
      </c>
      <c r="H147" s="2">
        <f>SUM(All_India_Index_Upto_April23__1[[#This Row],[Health]],All_India_Index_Upto_April23__1[[#This Row],[Personal care and effects]])</f>
        <v>243.5</v>
      </c>
      <c r="I147" s="2">
        <f>SUM(All_India_Index_Upto_April23__1[[#This Row],[Transport and communication]])</f>
        <v>115.2</v>
      </c>
      <c r="J147" s="2">
        <f>SUM(All_India_Index_Upto_April23__1[[#This Row],[Recreation and amusement]])</f>
        <v>122</v>
      </c>
      <c r="K147" s="2">
        <f>SUM(All_India_Index_Upto_April23__1[[#This Row],[Education]])</f>
        <v>132.4</v>
      </c>
      <c r="L147" s="2">
        <f>SUM(All_India_Index_Upto_April23__1[[#This Row],[Miscellaneous]],All_India_Index_Upto_April23__1[[#This Row],[General index]])</f>
        <v>249.89999999999998</v>
      </c>
    </row>
    <row r="148" spans="1:12" hidden="1" x14ac:dyDescent="0.3">
      <c r="A148" t="s">
        <v>33</v>
      </c>
      <c r="B148">
        <v>2017</v>
      </c>
      <c r="C148" t="s">
        <v>31</v>
      </c>
      <c r="D148" s="2">
        <f>SUM(All_India_Index_Upto_April23__1[[#This Row],[Cereals and products]]:All_India_Index_Upto_April23__1[[#This Row],[Food and beverages]])</f>
        <v>1727.2999999999995</v>
      </c>
      <c r="E148" s="2">
        <f>SUM(All_India_Index_Upto_April23__1[[#This Row],[Clothing]]:All_India_Index_Upto_April23__1[[#This Row],[Clothing and footwear]])</f>
        <v>402.4</v>
      </c>
      <c r="F148" s="2">
        <f>SUM(All_India_Index_Upto_April23__1[[#This Row],[Housing]]:All_India_Index_Upto_April23__1[[#This Row],[Fuel and light]])</f>
        <v>256.39999999999998</v>
      </c>
      <c r="G148" s="2">
        <f>SUM(All_India_Index_Upto_April23__1[[#This Row],[Household goods and services]])</f>
        <v>129.4</v>
      </c>
      <c r="H148" s="2">
        <f>SUM(All_India_Index_Upto_April23__1[[#This Row],[Health]],All_India_Index_Upto_April23__1[[#This Row],[Personal care and effects]])</f>
        <v>248.8</v>
      </c>
      <c r="I148" s="2">
        <f>SUM(All_India_Index_Upto_April23__1[[#This Row],[Transport and communication]])</f>
        <v>117</v>
      </c>
      <c r="J148" s="2">
        <f>SUM(All_India_Index_Upto_April23__1[[#This Row],[Recreation and amusement]])</f>
        <v>124.2</v>
      </c>
      <c r="K148" s="2">
        <f>SUM(All_India_Index_Upto_April23__1[[#This Row],[Education]])</f>
        <v>133.30000000000001</v>
      </c>
      <c r="L148" s="2">
        <f>SUM(All_India_Index_Upto_April23__1[[#This Row],[Miscellaneous]],All_India_Index_Upto_April23__1[[#This Row],[General index]])</f>
        <v>254.70000000000002</v>
      </c>
    </row>
    <row r="149" spans="1:12" hidden="1" x14ac:dyDescent="0.3">
      <c r="A149" t="s">
        <v>30</v>
      </c>
      <c r="B149">
        <v>2017</v>
      </c>
      <c r="C149" t="s">
        <v>34</v>
      </c>
      <c r="D149" s="2">
        <f>SUM(All_India_Index_Upto_April23__1[[#This Row],[Cereals and products]]:All_India_Index_Upto_April23__1[[#This Row],[Food and beverages]])</f>
        <v>1734.5000000000002</v>
      </c>
      <c r="E149" s="2">
        <f>SUM(All_India_Index_Upto_April23__1[[#This Row],[Clothing]]:All_India_Index_Upto_April23__1[[#This Row],[Clothing and footwear]])</f>
        <v>416.90000000000003</v>
      </c>
      <c r="F149" s="2">
        <f>SUM(All_India_Index_Upto_April23__1[[#This Row],[Housing]]:All_India_Index_Upto_April23__1[[#This Row],[Fuel and light]])</f>
        <v>272.45443548387084</v>
      </c>
      <c r="G149" s="2">
        <f>SUM(All_India_Index_Upto_April23__1[[#This Row],[Household goods and services]])</f>
        <v>133.6</v>
      </c>
      <c r="H149" s="2">
        <f>SUM(All_India_Index_Upto_April23__1[[#This Row],[Health]],All_India_Index_Upto_April23__1[[#This Row],[Personal care and effects]])</f>
        <v>253.3</v>
      </c>
      <c r="I149" s="2">
        <f>SUM(All_India_Index_Upto_April23__1[[#This Row],[Transport and communication]])</f>
        <v>119.5</v>
      </c>
      <c r="J149" s="2">
        <f>SUM(All_India_Index_Upto_April23__1[[#This Row],[Recreation and amusement]])</f>
        <v>127.7</v>
      </c>
      <c r="K149" s="2">
        <f>SUM(All_India_Index_Upto_April23__1[[#This Row],[Education]])</f>
        <v>134.9</v>
      </c>
      <c r="L149" s="2">
        <f>SUM(All_India_Index_Upto_April23__1[[#This Row],[Miscellaneous]],All_India_Index_Upto_April23__1[[#This Row],[General index]])</f>
        <v>259.60000000000002</v>
      </c>
    </row>
    <row r="150" spans="1:12" hidden="1" x14ac:dyDescent="0.3">
      <c r="A150" t="s">
        <v>32</v>
      </c>
      <c r="B150">
        <v>2017</v>
      </c>
      <c r="C150" t="s">
        <v>34</v>
      </c>
      <c r="D150" s="2">
        <f>SUM(All_India_Index_Upto_April23__1[[#This Row],[Cereals and products]]:All_India_Index_Upto_April23__1[[#This Row],[Food and beverages]])</f>
        <v>1705.3000000000002</v>
      </c>
      <c r="E150" s="2">
        <f>SUM(All_India_Index_Upto_April23__1[[#This Row],[Clothing]]:All_India_Index_Upto_April23__1[[#This Row],[Clothing and footwear]])</f>
        <v>382.3</v>
      </c>
      <c r="F150" s="2">
        <f>SUM(All_India_Index_Upto_April23__1[[#This Row],[Housing]]:All_India_Index_Upto_April23__1[[#This Row],[Fuel and light]])</f>
        <v>249.7</v>
      </c>
      <c r="G150" s="2">
        <f>SUM(All_India_Index_Upto_April23__1[[#This Row],[Household goods and services]])</f>
        <v>125.3</v>
      </c>
      <c r="H150" s="2">
        <f>SUM(All_India_Index_Upto_April23__1[[#This Row],[Health]],All_India_Index_Upto_April23__1[[#This Row],[Personal care and effects]])</f>
        <v>244.60000000000002</v>
      </c>
      <c r="I150" s="2">
        <f>SUM(All_India_Index_Upto_April23__1[[#This Row],[Transport and communication]])</f>
        <v>115.5</v>
      </c>
      <c r="J150" s="2">
        <f>SUM(All_India_Index_Upto_April23__1[[#This Row],[Recreation and amusement]])</f>
        <v>122.2</v>
      </c>
      <c r="K150" s="2">
        <f>SUM(All_India_Index_Upto_April23__1[[#This Row],[Education]])</f>
        <v>132.4</v>
      </c>
      <c r="L150" s="2">
        <f>SUM(All_India_Index_Upto_April23__1[[#This Row],[Miscellaneous]],All_India_Index_Upto_April23__1[[#This Row],[General index]])</f>
        <v>250.6</v>
      </c>
    </row>
    <row r="151" spans="1:12" hidden="1" x14ac:dyDescent="0.3">
      <c r="A151" t="s">
        <v>33</v>
      </c>
      <c r="B151">
        <v>2017</v>
      </c>
      <c r="C151" t="s">
        <v>34</v>
      </c>
      <c r="D151" s="2">
        <f>SUM(All_India_Index_Upto_April23__1[[#This Row],[Cereals and products]]:All_India_Index_Upto_April23__1[[#This Row],[Food and beverages]])</f>
        <v>1722.3000000000002</v>
      </c>
      <c r="E151" s="2">
        <f>SUM(All_India_Index_Upto_April23__1[[#This Row],[Clothing]]:All_India_Index_Upto_April23__1[[#This Row],[Clothing and footwear]])</f>
        <v>403</v>
      </c>
      <c r="F151" s="2">
        <f>SUM(All_India_Index_Upto_April23__1[[#This Row],[Housing]]:All_India_Index_Upto_April23__1[[#This Row],[Fuel and light]])</f>
        <v>258.39999999999998</v>
      </c>
      <c r="G151" s="2">
        <f>SUM(All_India_Index_Upto_April23__1[[#This Row],[Household goods and services]])</f>
        <v>129.69999999999999</v>
      </c>
      <c r="H151" s="2">
        <f>SUM(All_India_Index_Upto_April23__1[[#This Row],[Health]],All_India_Index_Upto_April23__1[[#This Row],[Personal care and effects]])</f>
        <v>250</v>
      </c>
      <c r="I151" s="2">
        <f>SUM(All_India_Index_Upto_April23__1[[#This Row],[Transport and communication]])</f>
        <v>117.4</v>
      </c>
      <c r="J151" s="2">
        <f>SUM(All_India_Index_Upto_April23__1[[#This Row],[Recreation and amusement]])</f>
        <v>124.6</v>
      </c>
      <c r="K151" s="2">
        <f>SUM(All_India_Index_Upto_April23__1[[#This Row],[Education]])</f>
        <v>133.4</v>
      </c>
      <c r="L151" s="2">
        <f>SUM(All_India_Index_Upto_April23__1[[#This Row],[Miscellaneous]],All_India_Index_Upto_April23__1[[#This Row],[General index]])</f>
        <v>255.39999999999998</v>
      </c>
    </row>
    <row r="152" spans="1:12" hidden="1" x14ac:dyDescent="0.3">
      <c r="A152" t="s">
        <v>30</v>
      </c>
      <c r="B152">
        <v>2017</v>
      </c>
      <c r="C152" t="s">
        <v>35</v>
      </c>
      <c r="D152" s="2">
        <f>SUM(All_India_Index_Upto_April23__1[[#This Row],[Cereals and products]]:All_India_Index_Upto_April23__1[[#This Row],[Food and beverages]])</f>
        <v>1728.5000000000002</v>
      </c>
      <c r="E152" s="2">
        <f>SUM(All_India_Index_Upto_April23__1[[#This Row],[Clothing]]:All_India_Index_Upto_April23__1[[#This Row],[Clothing and footwear]])</f>
        <v>418.59999999999997</v>
      </c>
      <c r="F152" s="2">
        <f>SUM(All_India_Index_Upto_April23__1[[#This Row],[Housing]]:All_India_Index_Upto_April23__1[[#This Row],[Fuel and light]])</f>
        <v>273.45443548387084</v>
      </c>
      <c r="G152" s="2">
        <f>SUM(All_India_Index_Upto_April23__1[[#This Row],[Household goods and services]])</f>
        <v>134.1</v>
      </c>
      <c r="H152" s="2">
        <f>SUM(All_India_Index_Upto_April23__1[[#This Row],[Health]],All_India_Index_Upto_April23__1[[#This Row],[Personal care and effects]])</f>
        <v>253.89999999999998</v>
      </c>
      <c r="I152" s="2">
        <f>SUM(All_India_Index_Upto_April23__1[[#This Row],[Transport and communication]])</f>
        <v>119.8</v>
      </c>
      <c r="J152" s="2">
        <f>SUM(All_India_Index_Upto_April23__1[[#This Row],[Recreation and amusement]])</f>
        <v>128.30000000000001</v>
      </c>
      <c r="K152" s="2">
        <f>SUM(All_India_Index_Upto_April23__1[[#This Row],[Education]])</f>
        <v>135.19999999999999</v>
      </c>
      <c r="L152" s="2">
        <f>SUM(All_India_Index_Upto_April23__1[[#This Row],[Miscellaneous]],All_India_Index_Upto_April23__1[[#This Row],[General index]])</f>
        <v>260.20000000000005</v>
      </c>
    </row>
    <row r="153" spans="1:12" hidden="1" x14ac:dyDescent="0.3">
      <c r="A153" t="s">
        <v>32</v>
      </c>
      <c r="B153">
        <v>2017</v>
      </c>
      <c r="C153" t="s">
        <v>35</v>
      </c>
      <c r="D153" s="2">
        <f>SUM(All_India_Index_Upto_April23__1[[#This Row],[Cereals and products]]:All_India_Index_Upto_April23__1[[#This Row],[Food and beverages]])</f>
        <v>1705.6999999999998</v>
      </c>
      <c r="E153" s="2">
        <f>SUM(All_India_Index_Upto_April23__1[[#This Row],[Clothing]]:All_India_Index_Upto_April23__1[[#This Row],[Clothing and footwear]])</f>
        <v>383.20000000000005</v>
      </c>
      <c r="F153" s="2">
        <f>SUM(All_India_Index_Upto_April23__1[[#This Row],[Housing]]:All_India_Index_Upto_April23__1[[#This Row],[Fuel and light]])</f>
        <v>251.89999999999998</v>
      </c>
      <c r="G153" s="2">
        <f>SUM(All_India_Index_Upto_April23__1[[#This Row],[Household goods and services]])</f>
        <v>125.6</v>
      </c>
      <c r="H153" s="2">
        <f>SUM(All_India_Index_Upto_April23__1[[#This Row],[Health]],All_India_Index_Upto_April23__1[[#This Row],[Personal care and effects]])</f>
        <v>244.8</v>
      </c>
      <c r="I153" s="2">
        <f>SUM(All_India_Index_Upto_April23__1[[#This Row],[Transport and communication]])</f>
        <v>115.6</v>
      </c>
      <c r="J153" s="2">
        <f>SUM(All_India_Index_Upto_April23__1[[#This Row],[Recreation and amusement]])</f>
        <v>122.4</v>
      </c>
      <c r="K153" s="2">
        <f>SUM(All_India_Index_Upto_April23__1[[#This Row],[Education]])</f>
        <v>132.80000000000001</v>
      </c>
      <c r="L153" s="2">
        <f>SUM(All_India_Index_Upto_April23__1[[#This Row],[Miscellaneous]],All_India_Index_Upto_April23__1[[#This Row],[General index]])</f>
        <v>251.29999999999998</v>
      </c>
    </row>
    <row r="154" spans="1:12" hidden="1" x14ac:dyDescent="0.3">
      <c r="A154" t="s">
        <v>33</v>
      </c>
      <c r="B154">
        <v>2017</v>
      </c>
      <c r="C154" t="s">
        <v>35</v>
      </c>
      <c r="D154" s="2">
        <f>SUM(All_India_Index_Upto_April23__1[[#This Row],[Cereals and products]]:All_India_Index_Upto_April23__1[[#This Row],[Food and beverages]])</f>
        <v>1718.9</v>
      </c>
      <c r="E154" s="2">
        <f>SUM(All_India_Index_Upto_April23__1[[#This Row],[Clothing]]:All_India_Index_Upto_April23__1[[#This Row],[Clothing and footwear]])</f>
        <v>404.29999999999995</v>
      </c>
      <c r="F154" s="2">
        <f>SUM(All_India_Index_Upto_April23__1[[#This Row],[Housing]]:All_India_Index_Upto_April23__1[[#This Row],[Fuel and light]])</f>
        <v>260.2</v>
      </c>
      <c r="G154" s="2">
        <f>SUM(All_India_Index_Upto_April23__1[[#This Row],[Household goods and services]])</f>
        <v>130.1</v>
      </c>
      <c r="H154" s="2">
        <f>SUM(All_India_Index_Upto_April23__1[[#This Row],[Health]],All_India_Index_Upto_April23__1[[#This Row],[Personal care and effects]])</f>
        <v>250.39999999999998</v>
      </c>
      <c r="I154" s="2">
        <f>SUM(All_India_Index_Upto_April23__1[[#This Row],[Transport and communication]])</f>
        <v>117.6</v>
      </c>
      <c r="J154" s="2">
        <f>SUM(All_India_Index_Upto_April23__1[[#This Row],[Recreation and amusement]])</f>
        <v>125</v>
      </c>
      <c r="K154" s="2">
        <f>SUM(All_India_Index_Upto_April23__1[[#This Row],[Education]])</f>
        <v>133.80000000000001</v>
      </c>
      <c r="L154" s="2">
        <f>SUM(All_India_Index_Upto_April23__1[[#This Row],[Miscellaneous]],All_India_Index_Upto_April23__1[[#This Row],[General index]])</f>
        <v>256</v>
      </c>
    </row>
    <row r="155" spans="1:12" hidden="1" x14ac:dyDescent="0.3">
      <c r="A155" t="s">
        <v>30</v>
      </c>
      <c r="B155">
        <v>2017</v>
      </c>
      <c r="C155" t="s">
        <v>36</v>
      </c>
      <c r="D155" s="2">
        <f>SUM(All_India_Index_Upto_April23__1[[#This Row],[Cereals and products]]:All_India_Index_Upto_April23__1[[#This Row],[Food and beverages]])</f>
        <v>1726.3</v>
      </c>
      <c r="E155" s="2">
        <f>SUM(All_India_Index_Upto_April23__1[[#This Row],[Clothing]]:All_India_Index_Upto_April23__1[[#This Row],[Clothing and footwear]])</f>
        <v>420.80000000000007</v>
      </c>
      <c r="F155" s="2">
        <f>SUM(All_India_Index_Upto_April23__1[[#This Row],[Housing]]:All_India_Index_Upto_April23__1[[#This Row],[Fuel and light]])</f>
        <v>274.25443548387091</v>
      </c>
      <c r="G155" s="2">
        <f>SUM(All_India_Index_Upto_April23__1[[#This Row],[Household goods and services]])</f>
        <v>134.30000000000001</v>
      </c>
      <c r="H155" s="2">
        <f>SUM(All_India_Index_Upto_April23__1[[#This Row],[Health]],All_India_Index_Upto_April23__1[[#This Row],[Personal care and effects]])</f>
        <v>254.7</v>
      </c>
      <c r="I155" s="2">
        <f>SUM(All_India_Index_Upto_April23__1[[#This Row],[Transport and communication]])</f>
        <v>119.2</v>
      </c>
      <c r="J155" s="2">
        <f>SUM(All_India_Index_Upto_April23__1[[#This Row],[Recreation and amusement]])</f>
        <v>128.30000000000001</v>
      </c>
      <c r="K155" s="2">
        <f>SUM(All_India_Index_Upto_April23__1[[#This Row],[Education]])</f>
        <v>135.69999999999999</v>
      </c>
      <c r="L155" s="2">
        <f>SUM(All_India_Index_Upto_April23__1[[#This Row],[Miscellaneous]],All_India_Index_Upto_April23__1[[#This Row],[General index]])</f>
        <v>260.39999999999998</v>
      </c>
    </row>
    <row r="156" spans="1:12" hidden="1" x14ac:dyDescent="0.3">
      <c r="A156" t="s">
        <v>32</v>
      </c>
      <c r="B156">
        <v>2017</v>
      </c>
      <c r="C156" t="s">
        <v>36</v>
      </c>
      <c r="D156" s="2">
        <f>SUM(All_India_Index_Upto_April23__1[[#This Row],[Cereals and products]]:All_India_Index_Upto_April23__1[[#This Row],[Food and beverages]])</f>
        <v>1708.1</v>
      </c>
      <c r="E156" s="2">
        <f>SUM(All_India_Index_Upto_April23__1[[#This Row],[Clothing]]:All_India_Index_Upto_April23__1[[#This Row],[Clothing and footwear]])</f>
        <v>384.2</v>
      </c>
      <c r="F156" s="2">
        <f>SUM(All_India_Index_Upto_April23__1[[#This Row],[Housing]]:All_India_Index_Upto_April23__1[[#This Row],[Fuel and light]])</f>
        <v>253.1</v>
      </c>
      <c r="G156" s="2">
        <f>SUM(All_India_Index_Upto_April23__1[[#This Row],[Household goods and services]])</f>
        <v>126</v>
      </c>
      <c r="H156" s="2">
        <f>SUM(All_India_Index_Upto_April23__1[[#This Row],[Health]],All_India_Index_Upto_April23__1[[#This Row],[Personal care and effects]])</f>
        <v>245.60000000000002</v>
      </c>
      <c r="I156" s="2">
        <f>SUM(All_India_Index_Upto_April23__1[[#This Row],[Transport and communication]])</f>
        <v>114.3</v>
      </c>
      <c r="J156" s="2">
        <f>SUM(All_India_Index_Upto_April23__1[[#This Row],[Recreation and amusement]])</f>
        <v>122.6</v>
      </c>
      <c r="K156" s="2">
        <f>SUM(All_India_Index_Upto_April23__1[[#This Row],[Education]])</f>
        <v>133.6</v>
      </c>
      <c r="L156" s="2">
        <f>SUM(All_India_Index_Upto_April23__1[[#This Row],[Miscellaneous]],All_India_Index_Upto_April23__1[[#This Row],[General index]])</f>
        <v>251.6</v>
      </c>
    </row>
    <row r="157" spans="1:12" hidden="1" x14ac:dyDescent="0.3">
      <c r="A157" t="s">
        <v>33</v>
      </c>
      <c r="B157">
        <v>2017</v>
      </c>
      <c r="C157" t="s">
        <v>36</v>
      </c>
      <c r="D157" s="2">
        <f>SUM(All_India_Index_Upto_April23__1[[#This Row],[Cereals and products]]:All_India_Index_Upto_April23__1[[#This Row],[Food and beverages]])</f>
        <v>1718.4</v>
      </c>
      <c r="E157" s="2">
        <f>SUM(All_India_Index_Upto_April23__1[[#This Row],[Clothing]]:All_India_Index_Upto_April23__1[[#This Row],[Clothing and footwear]])</f>
        <v>406.1</v>
      </c>
      <c r="F157" s="2">
        <f>SUM(All_India_Index_Upto_April23__1[[#This Row],[Housing]]:All_India_Index_Upto_April23__1[[#This Row],[Fuel and light]])</f>
        <v>261.5</v>
      </c>
      <c r="G157" s="2">
        <f>SUM(All_India_Index_Upto_April23__1[[#This Row],[Household goods and services]])</f>
        <v>130.4</v>
      </c>
      <c r="H157" s="2">
        <f>SUM(All_India_Index_Upto_April23__1[[#This Row],[Health]],All_India_Index_Upto_April23__1[[#This Row],[Personal care and effects]])</f>
        <v>251.2</v>
      </c>
      <c r="I157" s="2">
        <f>SUM(All_India_Index_Upto_April23__1[[#This Row],[Transport and communication]])</f>
        <v>116.6</v>
      </c>
      <c r="J157" s="2">
        <f>SUM(All_India_Index_Upto_April23__1[[#This Row],[Recreation and amusement]])</f>
        <v>125.1</v>
      </c>
      <c r="K157" s="2">
        <f>SUM(All_India_Index_Upto_April23__1[[#This Row],[Education]])</f>
        <v>134.5</v>
      </c>
      <c r="L157" s="2">
        <f>SUM(All_India_Index_Upto_April23__1[[#This Row],[Miscellaneous]],All_India_Index_Upto_April23__1[[#This Row],[General index]])</f>
        <v>256.2</v>
      </c>
    </row>
    <row r="158" spans="1:12" hidden="1" x14ac:dyDescent="0.3">
      <c r="A158" t="s">
        <v>30</v>
      </c>
      <c r="B158">
        <v>2017</v>
      </c>
      <c r="C158" t="s">
        <v>37</v>
      </c>
      <c r="D158" s="2">
        <f>SUM(All_India_Index_Upto_April23__1[[#This Row],[Cereals and products]]:All_India_Index_Upto_April23__1[[#This Row],[Food and beverages]])</f>
        <v>1727.4999999999995</v>
      </c>
      <c r="E158" s="2">
        <f>SUM(All_India_Index_Upto_April23__1[[#This Row],[Clothing]]:All_India_Index_Upto_April23__1[[#This Row],[Clothing and footwear]])</f>
        <v>421.6</v>
      </c>
      <c r="F158" s="2">
        <f>SUM(All_India_Index_Upto_April23__1[[#This Row],[Housing]]:All_India_Index_Upto_April23__1[[#This Row],[Fuel and light]])</f>
        <v>274.25443548387091</v>
      </c>
      <c r="G158" s="2">
        <f>SUM(All_India_Index_Upto_April23__1[[#This Row],[Household goods and services]])</f>
        <v>134.9</v>
      </c>
      <c r="H158" s="2">
        <f>SUM(All_India_Index_Upto_April23__1[[#This Row],[Health]],All_India_Index_Upto_April23__1[[#This Row],[Personal care and effects]])</f>
        <v>255.10000000000002</v>
      </c>
      <c r="I158" s="2">
        <f>SUM(All_India_Index_Upto_April23__1[[#This Row],[Transport and communication]])</f>
        <v>119.4</v>
      </c>
      <c r="J158" s="2">
        <f>SUM(All_India_Index_Upto_April23__1[[#This Row],[Recreation and amusement]])</f>
        <v>129.4</v>
      </c>
      <c r="K158" s="2">
        <f>SUM(All_India_Index_Upto_April23__1[[#This Row],[Education]])</f>
        <v>136.30000000000001</v>
      </c>
      <c r="L158" s="2">
        <f>SUM(All_India_Index_Upto_April23__1[[#This Row],[Miscellaneous]],All_India_Index_Upto_April23__1[[#This Row],[General index]])</f>
        <v>261.20000000000005</v>
      </c>
    </row>
    <row r="159" spans="1:12" hidden="1" x14ac:dyDescent="0.3">
      <c r="A159" t="s">
        <v>32</v>
      </c>
      <c r="B159">
        <v>2017</v>
      </c>
      <c r="C159" t="s">
        <v>37</v>
      </c>
      <c r="D159" s="2">
        <f>SUM(All_India_Index_Upto_April23__1[[#This Row],[Cereals and products]]:All_India_Index_Upto_April23__1[[#This Row],[Food and beverages]])</f>
        <v>1709.6</v>
      </c>
      <c r="E159" s="2">
        <f>SUM(All_India_Index_Upto_April23__1[[#This Row],[Clothing]]:All_India_Index_Upto_April23__1[[#This Row],[Clothing and footwear]])</f>
        <v>384.9</v>
      </c>
      <c r="F159" s="2">
        <f>SUM(All_India_Index_Upto_April23__1[[#This Row],[Housing]]:All_India_Index_Upto_April23__1[[#This Row],[Fuel and light]])</f>
        <v>252.2</v>
      </c>
      <c r="G159" s="2">
        <f>SUM(All_India_Index_Upto_April23__1[[#This Row],[Household goods and services]])</f>
        <v>126.5</v>
      </c>
      <c r="H159" s="2">
        <f>SUM(All_India_Index_Upto_April23__1[[#This Row],[Health]],All_India_Index_Upto_April23__1[[#This Row],[Personal care and effects]])</f>
        <v>245.6</v>
      </c>
      <c r="I159" s="2">
        <f>SUM(All_India_Index_Upto_April23__1[[#This Row],[Transport and communication]])</f>
        <v>114.3</v>
      </c>
      <c r="J159" s="2">
        <f>SUM(All_India_Index_Upto_April23__1[[#This Row],[Recreation and amusement]])</f>
        <v>122.8</v>
      </c>
      <c r="K159" s="2">
        <f>SUM(All_India_Index_Upto_April23__1[[#This Row],[Education]])</f>
        <v>133.80000000000001</v>
      </c>
      <c r="L159" s="2">
        <f>SUM(All_India_Index_Upto_April23__1[[#This Row],[Miscellaneous]],All_India_Index_Upto_April23__1[[#This Row],[General index]])</f>
        <v>251.9</v>
      </c>
    </row>
    <row r="160" spans="1:12" hidden="1" x14ac:dyDescent="0.3">
      <c r="A160" t="s">
        <v>33</v>
      </c>
      <c r="B160">
        <v>2017</v>
      </c>
      <c r="C160" t="s">
        <v>37</v>
      </c>
      <c r="D160" s="2">
        <f>SUM(All_India_Index_Upto_April23__1[[#This Row],[Cereals and products]]:All_India_Index_Upto_April23__1[[#This Row],[Food and beverages]])</f>
        <v>1719.6000000000001</v>
      </c>
      <c r="E160" s="2">
        <f>SUM(All_India_Index_Upto_April23__1[[#This Row],[Clothing]]:All_India_Index_Upto_April23__1[[#This Row],[Clothing and footwear]])</f>
        <v>406.8</v>
      </c>
      <c r="F160" s="2">
        <f>SUM(All_India_Index_Upto_April23__1[[#This Row],[Housing]]:All_India_Index_Upto_April23__1[[#This Row],[Fuel and light]])</f>
        <v>261.5</v>
      </c>
      <c r="G160" s="2">
        <f>SUM(All_India_Index_Upto_April23__1[[#This Row],[Household goods and services]])</f>
        <v>130.9</v>
      </c>
      <c r="H160" s="2">
        <f>SUM(All_India_Index_Upto_April23__1[[#This Row],[Health]],All_India_Index_Upto_April23__1[[#This Row],[Personal care and effects]])</f>
        <v>251.4</v>
      </c>
      <c r="I160" s="2">
        <f>SUM(All_India_Index_Upto_April23__1[[#This Row],[Transport and communication]])</f>
        <v>116.7</v>
      </c>
      <c r="J160" s="2">
        <f>SUM(All_India_Index_Upto_April23__1[[#This Row],[Recreation and amusement]])</f>
        <v>125.7</v>
      </c>
      <c r="K160" s="2">
        <f>SUM(All_India_Index_Upto_April23__1[[#This Row],[Education]])</f>
        <v>134.80000000000001</v>
      </c>
      <c r="L160" s="2">
        <f>SUM(All_India_Index_Upto_April23__1[[#This Row],[Miscellaneous]],All_India_Index_Upto_April23__1[[#This Row],[General index]])</f>
        <v>256.7</v>
      </c>
    </row>
    <row r="161" spans="1:12" hidden="1" x14ac:dyDescent="0.3">
      <c r="A161" t="s">
        <v>30</v>
      </c>
      <c r="B161">
        <v>2017</v>
      </c>
      <c r="C161" t="s">
        <v>38</v>
      </c>
      <c r="D161" s="2">
        <f>SUM(All_India_Index_Upto_April23__1[[#This Row],[Cereals and products]]:All_India_Index_Upto_April23__1[[#This Row],[Food and beverages]])</f>
        <v>1738.8000000000002</v>
      </c>
      <c r="E161" s="2">
        <f>SUM(All_India_Index_Upto_April23__1[[#This Row],[Clothing]]:All_India_Index_Upto_April23__1[[#This Row],[Clothing and footwear]])</f>
        <v>423.09999999999997</v>
      </c>
      <c r="F161" s="2">
        <f>SUM(All_India_Index_Upto_April23__1[[#This Row],[Housing]]:All_India_Index_Upto_April23__1[[#This Row],[Fuel and light]])</f>
        <v>274.05443548387086</v>
      </c>
      <c r="G161" s="2">
        <f>SUM(All_India_Index_Upto_April23__1[[#This Row],[Household goods and services]])</f>
        <v>135.19999999999999</v>
      </c>
      <c r="H161" s="2">
        <f>SUM(All_India_Index_Upto_April23__1[[#This Row],[Health]],All_India_Index_Upto_April23__1[[#This Row],[Personal care and effects]])</f>
        <v>255.4</v>
      </c>
      <c r="I161" s="2">
        <f>SUM(All_India_Index_Upto_April23__1[[#This Row],[Transport and communication]])</f>
        <v>119.4</v>
      </c>
      <c r="J161" s="2">
        <f>SUM(All_India_Index_Upto_April23__1[[#This Row],[Recreation and amusement]])</f>
        <v>129.80000000000001</v>
      </c>
      <c r="K161" s="2">
        <f>SUM(All_India_Index_Upto_April23__1[[#This Row],[Education]])</f>
        <v>136.9</v>
      </c>
      <c r="L161" s="2">
        <f>SUM(All_India_Index_Upto_April23__1[[#This Row],[Miscellaneous]],All_India_Index_Upto_April23__1[[#This Row],[General index]])</f>
        <v>262</v>
      </c>
    </row>
    <row r="162" spans="1:12" hidden="1" x14ac:dyDescent="0.3">
      <c r="A162" t="s">
        <v>32</v>
      </c>
      <c r="B162">
        <v>2017</v>
      </c>
      <c r="C162" t="s">
        <v>38</v>
      </c>
      <c r="D162" s="2">
        <f>SUM(All_India_Index_Upto_April23__1[[#This Row],[Cereals and products]]:All_India_Index_Upto_April23__1[[#This Row],[Food and beverages]])</f>
        <v>1731.0000000000002</v>
      </c>
      <c r="E162" s="2">
        <f>SUM(All_India_Index_Upto_April23__1[[#This Row],[Clothing]]:All_India_Index_Upto_April23__1[[#This Row],[Clothing and footwear]])</f>
        <v>384.9</v>
      </c>
      <c r="F162" s="2">
        <f>SUM(All_India_Index_Upto_April23__1[[#This Row],[Housing]]:All_India_Index_Upto_April23__1[[#This Row],[Fuel and light]])</f>
        <v>250.4</v>
      </c>
      <c r="G162" s="2">
        <f>SUM(All_India_Index_Upto_April23__1[[#This Row],[Household goods and services]])</f>
        <v>126.8</v>
      </c>
      <c r="H162" s="2">
        <f>SUM(All_India_Index_Upto_April23__1[[#This Row],[Health]],All_India_Index_Upto_April23__1[[#This Row],[Personal care and effects]])</f>
        <v>246.3</v>
      </c>
      <c r="I162" s="2">
        <f>SUM(All_India_Index_Upto_April23__1[[#This Row],[Transport and communication]])</f>
        <v>113.9</v>
      </c>
      <c r="J162" s="2">
        <f>SUM(All_India_Index_Upto_April23__1[[#This Row],[Recreation and amusement]])</f>
        <v>122.9</v>
      </c>
      <c r="K162" s="2">
        <f>SUM(All_India_Index_Upto_April23__1[[#This Row],[Education]])</f>
        <v>134.30000000000001</v>
      </c>
      <c r="L162" s="2">
        <f>SUM(All_India_Index_Upto_April23__1[[#This Row],[Miscellaneous]],All_India_Index_Upto_April23__1[[#This Row],[General index]])</f>
        <v>252.60000000000002</v>
      </c>
    </row>
    <row r="163" spans="1:12" hidden="1" x14ac:dyDescent="0.3">
      <c r="A163" t="s">
        <v>33</v>
      </c>
      <c r="B163">
        <v>2017</v>
      </c>
      <c r="C163" t="s">
        <v>38</v>
      </c>
      <c r="D163" s="2">
        <f>SUM(All_India_Index_Upto_April23__1[[#This Row],[Cereals and products]]:All_India_Index_Upto_April23__1[[#This Row],[Food and beverages]])</f>
        <v>1734.7</v>
      </c>
      <c r="E163" s="2">
        <f>SUM(All_India_Index_Upto_April23__1[[#This Row],[Clothing]]:All_India_Index_Upto_April23__1[[#This Row],[Clothing and footwear]])</f>
        <v>407.7</v>
      </c>
      <c r="F163" s="2">
        <f>SUM(All_India_Index_Upto_April23__1[[#This Row],[Housing]]:All_India_Index_Upto_April23__1[[#This Row],[Fuel and light]])</f>
        <v>260.20000000000005</v>
      </c>
      <c r="G163" s="2">
        <f>SUM(All_India_Index_Upto_April23__1[[#This Row],[Household goods and services]])</f>
        <v>131.19999999999999</v>
      </c>
      <c r="H163" s="2">
        <f>SUM(All_India_Index_Upto_April23__1[[#This Row],[Health]],All_India_Index_Upto_April23__1[[#This Row],[Personal care and effects]])</f>
        <v>251.9</v>
      </c>
      <c r="I163" s="2">
        <f>SUM(All_India_Index_Upto_April23__1[[#This Row],[Transport and communication]])</f>
        <v>116.5</v>
      </c>
      <c r="J163" s="2">
        <f>SUM(All_India_Index_Upto_April23__1[[#This Row],[Recreation and amusement]])</f>
        <v>125.9</v>
      </c>
      <c r="K163" s="2">
        <f>SUM(All_India_Index_Upto_April23__1[[#This Row],[Education]])</f>
        <v>135.4</v>
      </c>
      <c r="L163" s="2">
        <f>SUM(All_India_Index_Upto_April23__1[[#This Row],[Miscellaneous]],All_India_Index_Upto_April23__1[[#This Row],[General index]])</f>
        <v>257.5</v>
      </c>
    </row>
    <row r="164" spans="1:12" hidden="1" x14ac:dyDescent="0.3">
      <c r="A164" t="s">
        <v>30</v>
      </c>
      <c r="B164">
        <v>2017</v>
      </c>
      <c r="C164" t="s">
        <v>39</v>
      </c>
      <c r="D164" s="2">
        <f>SUM(All_India_Index_Upto_April23__1[[#This Row],[Cereals and products]]:All_India_Index_Upto_April23__1[[#This Row],[Food and beverages]])</f>
        <v>1772.9</v>
      </c>
      <c r="E164" s="2">
        <f>SUM(All_India_Index_Upto_April23__1[[#This Row],[Clothing]]:All_India_Index_Upto_April23__1[[#This Row],[Clothing and footwear]])</f>
        <v>425.9</v>
      </c>
      <c r="F164" s="2">
        <f>SUM(All_India_Index_Upto_April23__1[[#This Row],[Housing]]:All_India_Index_Upto_April23__1[[#This Row],[Fuel and light]])</f>
        <v>274.55443548387086</v>
      </c>
      <c r="G164" s="2">
        <f>SUM(All_India_Index_Upto_April23__1[[#This Row],[Household goods and services]])</f>
        <v>136.1</v>
      </c>
      <c r="H164" s="2">
        <f>SUM(All_India_Index_Upto_April23__1[[#This Row],[Health]],All_India_Index_Upto_April23__1[[#This Row],[Personal care and effects]])</f>
        <v>256.5</v>
      </c>
      <c r="I164" s="2">
        <f>SUM(All_India_Index_Upto_April23__1[[#This Row],[Transport and communication]])</f>
        <v>119.1</v>
      </c>
      <c r="J164" s="2">
        <f>SUM(All_India_Index_Upto_April23__1[[#This Row],[Recreation and amusement]])</f>
        <v>130.6</v>
      </c>
      <c r="K164" s="2">
        <f>SUM(All_India_Index_Upto_April23__1[[#This Row],[Education]])</f>
        <v>138.6</v>
      </c>
      <c r="L164" s="2">
        <f>SUM(All_India_Index_Upto_April23__1[[#This Row],[Miscellaneous]],All_India_Index_Upto_April23__1[[#This Row],[General index]])</f>
        <v>264.79999999999995</v>
      </c>
    </row>
    <row r="165" spans="1:12" hidden="1" x14ac:dyDescent="0.3">
      <c r="A165" t="s">
        <v>32</v>
      </c>
      <c r="B165">
        <v>2017</v>
      </c>
      <c r="C165" t="s">
        <v>39</v>
      </c>
      <c r="D165" s="2">
        <f>SUM(All_India_Index_Upto_April23__1[[#This Row],[Cereals and products]]:All_India_Index_Upto_April23__1[[#This Row],[Food and beverages]])</f>
        <v>1768.1</v>
      </c>
      <c r="E165" s="2">
        <f>SUM(All_India_Index_Upto_April23__1[[#This Row],[Clothing]]:All_India_Index_Upto_April23__1[[#This Row],[Clothing and footwear]])</f>
        <v>385.70000000000005</v>
      </c>
      <c r="F165" s="2">
        <f>SUM(All_India_Index_Upto_April23__1[[#This Row],[Housing]]:All_India_Index_Upto_April23__1[[#This Row],[Fuel and light]])</f>
        <v>252.3</v>
      </c>
      <c r="G165" s="2">
        <f>SUM(All_India_Index_Upto_April23__1[[#This Row],[Household goods and services]])</f>
        <v>127.2</v>
      </c>
      <c r="H165" s="2">
        <f>SUM(All_India_Index_Upto_April23__1[[#This Row],[Health]],All_India_Index_Upto_April23__1[[#This Row],[Personal care and effects]])</f>
        <v>247.4</v>
      </c>
      <c r="I165" s="2">
        <f>SUM(All_India_Index_Upto_April23__1[[#This Row],[Transport and communication]])</f>
        <v>113.2</v>
      </c>
      <c r="J165" s="2">
        <f>SUM(All_India_Index_Upto_April23__1[[#This Row],[Recreation and amusement]])</f>
        <v>123.5</v>
      </c>
      <c r="K165" s="2">
        <f>SUM(All_India_Index_Upto_April23__1[[#This Row],[Education]])</f>
        <v>135.5</v>
      </c>
      <c r="L165" s="2">
        <f>SUM(All_India_Index_Upto_April23__1[[#This Row],[Miscellaneous]],All_India_Index_Upto_April23__1[[#This Row],[General index]])</f>
        <v>254.8</v>
      </c>
    </row>
    <row r="166" spans="1:12" hidden="1" x14ac:dyDescent="0.3">
      <c r="A166" t="s">
        <v>33</v>
      </c>
      <c r="B166">
        <v>2017</v>
      </c>
      <c r="C166" t="s">
        <v>39</v>
      </c>
      <c r="D166" s="2">
        <f>SUM(All_India_Index_Upto_April23__1[[#This Row],[Cereals and products]]:All_India_Index_Upto_April23__1[[#This Row],[Food and beverages]])</f>
        <v>1769.3999999999999</v>
      </c>
      <c r="E166" s="2">
        <f>SUM(All_India_Index_Upto_April23__1[[#This Row],[Clothing]]:All_India_Index_Upto_April23__1[[#This Row],[Clothing and footwear]])</f>
        <v>409.7</v>
      </c>
      <c r="F166" s="2">
        <f>SUM(All_India_Index_Upto_April23__1[[#This Row],[Housing]]:All_India_Index_Upto_April23__1[[#This Row],[Fuel and light]])</f>
        <v>262</v>
      </c>
      <c r="G166" s="2">
        <f>SUM(All_India_Index_Upto_April23__1[[#This Row],[Household goods and services]])</f>
        <v>131.9</v>
      </c>
      <c r="H166" s="2">
        <f>SUM(All_India_Index_Upto_April23__1[[#This Row],[Health]],All_India_Index_Upto_April23__1[[#This Row],[Personal care and effects]])</f>
        <v>253</v>
      </c>
      <c r="I166" s="2">
        <f>SUM(All_India_Index_Upto_April23__1[[#This Row],[Transport and communication]])</f>
        <v>116</v>
      </c>
      <c r="J166" s="2">
        <f>SUM(All_India_Index_Upto_April23__1[[#This Row],[Recreation and amusement]])</f>
        <v>126.6</v>
      </c>
      <c r="K166" s="2">
        <f>SUM(All_India_Index_Upto_April23__1[[#This Row],[Education]])</f>
        <v>136.80000000000001</v>
      </c>
      <c r="L166" s="2">
        <f>SUM(All_India_Index_Upto_April23__1[[#This Row],[Miscellaneous]],All_India_Index_Upto_April23__1[[#This Row],[General index]])</f>
        <v>260.10000000000002</v>
      </c>
    </row>
    <row r="167" spans="1:12" hidden="1" x14ac:dyDescent="0.3">
      <c r="A167" t="s">
        <v>30</v>
      </c>
      <c r="B167">
        <v>2017</v>
      </c>
      <c r="C167" t="s">
        <v>40</v>
      </c>
      <c r="D167" s="2">
        <f>SUM(All_India_Index_Upto_April23__1[[#This Row],[Cereals and products]]:All_India_Index_Upto_April23__1[[#This Row],[Food and beverages]])</f>
        <v>1792.4999999999998</v>
      </c>
      <c r="E167" s="2">
        <f>SUM(All_India_Index_Upto_April23__1[[#This Row],[Clothing]]:All_India_Index_Upto_April23__1[[#This Row],[Clothing and footwear]])</f>
        <v>429</v>
      </c>
      <c r="F167" s="2">
        <f>SUM(All_India_Index_Upto_April23__1[[#This Row],[Housing]]:All_India_Index_Upto_April23__1[[#This Row],[Fuel and light]])</f>
        <v>275.65443548387088</v>
      </c>
      <c r="G167" s="2">
        <f>SUM(All_India_Index_Upto_April23__1[[#This Row],[Household goods and services]])</f>
        <v>137.30000000000001</v>
      </c>
      <c r="H167" s="2">
        <f>SUM(All_India_Index_Upto_April23__1[[#This Row],[Health]],All_India_Index_Upto_April23__1[[#This Row],[Personal care and effects]])</f>
        <v>258.39999999999998</v>
      </c>
      <c r="I167" s="2">
        <f>SUM(All_India_Index_Upto_April23__1[[#This Row],[Transport and communication]])</f>
        <v>120.3</v>
      </c>
      <c r="J167" s="2">
        <f>SUM(All_India_Index_Upto_April23__1[[#This Row],[Recreation and amusement]])</f>
        <v>131.5</v>
      </c>
      <c r="K167" s="2">
        <f>SUM(All_India_Index_Upto_April23__1[[#This Row],[Education]])</f>
        <v>140.19999999999999</v>
      </c>
      <c r="L167" s="2">
        <f>SUM(All_India_Index_Upto_April23__1[[#This Row],[Miscellaneous]],All_India_Index_Upto_April23__1[[#This Row],[General index]])</f>
        <v>267.5</v>
      </c>
    </row>
    <row r="168" spans="1:12" hidden="1" x14ac:dyDescent="0.3">
      <c r="A168" t="s">
        <v>32</v>
      </c>
      <c r="B168">
        <v>2017</v>
      </c>
      <c r="C168" t="s">
        <v>40</v>
      </c>
      <c r="D168" s="2">
        <f>SUM(All_India_Index_Upto_April23__1[[#This Row],[Cereals and products]]:All_India_Index_Upto_April23__1[[#This Row],[Food and beverages]])</f>
        <v>1772.9999999999998</v>
      </c>
      <c r="E168" s="2">
        <f>SUM(All_India_Index_Upto_April23__1[[#This Row],[Clothing]]:All_India_Index_Upto_April23__1[[#This Row],[Clothing and footwear]])</f>
        <v>388.4</v>
      </c>
      <c r="F168" s="2">
        <f>SUM(All_India_Index_Upto_April23__1[[#This Row],[Housing]]:All_India_Index_Upto_April23__1[[#This Row],[Fuel and light]])</f>
        <v>253.3</v>
      </c>
      <c r="G168" s="2">
        <f>SUM(All_India_Index_Upto_April23__1[[#This Row],[Household goods and services]])</f>
        <v>127.7</v>
      </c>
      <c r="H168" s="2">
        <f>SUM(All_India_Index_Upto_April23__1[[#This Row],[Health]],All_India_Index_Upto_April23__1[[#This Row],[Personal care and effects]])</f>
        <v>249</v>
      </c>
      <c r="I168" s="2">
        <f>SUM(All_India_Index_Upto_April23__1[[#This Row],[Transport and communication]])</f>
        <v>114.6</v>
      </c>
      <c r="J168" s="2">
        <f>SUM(All_India_Index_Upto_April23__1[[#This Row],[Recreation and amusement]])</f>
        <v>124.1</v>
      </c>
      <c r="K168" s="2">
        <f>SUM(All_India_Index_Upto_April23__1[[#This Row],[Education]])</f>
        <v>135.69999999999999</v>
      </c>
      <c r="L168" s="2">
        <f>SUM(All_India_Index_Upto_April23__1[[#This Row],[Miscellaneous]],All_India_Index_Upto_April23__1[[#This Row],[General index]])</f>
        <v>256.5</v>
      </c>
    </row>
    <row r="169" spans="1:12" hidden="1" x14ac:dyDescent="0.3">
      <c r="A169" t="s">
        <v>33</v>
      </c>
      <c r="B169">
        <v>2017</v>
      </c>
      <c r="C169" t="s">
        <v>40</v>
      </c>
      <c r="D169" s="2">
        <f>SUM(All_India_Index_Upto_April23__1[[#This Row],[Cereals and products]]:All_India_Index_Upto_April23__1[[#This Row],[Food and beverages]])</f>
        <v>1783.8</v>
      </c>
      <c r="E169" s="2">
        <f>SUM(All_India_Index_Upto_April23__1[[#This Row],[Clothing]]:All_India_Index_Upto_April23__1[[#This Row],[Clothing and footwear]])</f>
        <v>412.6</v>
      </c>
      <c r="F169" s="2">
        <f>SUM(All_India_Index_Upto_April23__1[[#This Row],[Housing]]:All_India_Index_Upto_April23__1[[#This Row],[Fuel and light]])</f>
        <v>264.20000000000005</v>
      </c>
      <c r="G169" s="2">
        <f>SUM(All_India_Index_Upto_April23__1[[#This Row],[Household goods and services]])</f>
        <v>132.80000000000001</v>
      </c>
      <c r="H169" s="2">
        <f>SUM(All_India_Index_Upto_April23__1[[#This Row],[Health]],All_India_Index_Upto_April23__1[[#This Row],[Personal care and effects]])</f>
        <v>254.7</v>
      </c>
      <c r="I169" s="2">
        <f>SUM(All_India_Index_Upto_April23__1[[#This Row],[Transport and communication]])</f>
        <v>117.3</v>
      </c>
      <c r="J169" s="2">
        <f>SUM(All_India_Index_Upto_April23__1[[#This Row],[Recreation and amusement]])</f>
        <v>127.3</v>
      </c>
      <c r="K169" s="2">
        <f>SUM(All_India_Index_Upto_April23__1[[#This Row],[Education]])</f>
        <v>137.6</v>
      </c>
      <c r="L169" s="2">
        <f>SUM(All_India_Index_Upto_April23__1[[#This Row],[Miscellaneous]],All_India_Index_Upto_April23__1[[#This Row],[General index]])</f>
        <v>262.2</v>
      </c>
    </row>
    <row r="170" spans="1:12" hidden="1" x14ac:dyDescent="0.3">
      <c r="A170" t="s">
        <v>30</v>
      </c>
      <c r="B170">
        <v>2017</v>
      </c>
      <c r="C170" t="s">
        <v>41</v>
      </c>
      <c r="D170" s="2">
        <f>SUM(All_India_Index_Upto_April23__1[[#This Row],[Cereals and products]]:All_India_Index_Upto_April23__1[[#This Row],[Food and beverages]])</f>
        <v>1784.3</v>
      </c>
      <c r="E170" s="2">
        <f>SUM(All_India_Index_Upto_April23__1[[#This Row],[Clothing]]:All_India_Index_Upto_April23__1[[#This Row],[Clothing and footwear]])</f>
        <v>430.99999999999994</v>
      </c>
      <c r="F170" s="2">
        <f>SUM(All_India_Index_Upto_April23__1[[#This Row],[Housing]]:All_India_Index_Upto_April23__1[[#This Row],[Fuel and light]])</f>
        <v>276.65443548387088</v>
      </c>
      <c r="G170" s="2">
        <f>SUM(All_India_Index_Upto_April23__1[[#This Row],[Household goods and services]])</f>
        <v>137.9</v>
      </c>
      <c r="H170" s="2">
        <f>SUM(All_India_Index_Upto_April23__1[[#This Row],[Health]],All_India_Index_Upto_April23__1[[#This Row],[Personal care and effects]])</f>
        <v>260.10000000000002</v>
      </c>
      <c r="I170" s="2">
        <f>SUM(All_India_Index_Upto_April23__1[[#This Row],[Transport and communication]])</f>
        <v>121.2</v>
      </c>
      <c r="J170" s="2">
        <f>SUM(All_India_Index_Upto_April23__1[[#This Row],[Recreation and amusement]])</f>
        <v>132.30000000000001</v>
      </c>
      <c r="K170" s="2">
        <f>SUM(All_India_Index_Upto_April23__1[[#This Row],[Education]])</f>
        <v>139.6</v>
      </c>
      <c r="L170" s="2">
        <f>SUM(All_India_Index_Upto_April23__1[[#This Row],[Miscellaneous]],All_India_Index_Upto_April23__1[[#This Row],[General index]])</f>
        <v>267.89999999999998</v>
      </c>
    </row>
    <row r="171" spans="1:12" hidden="1" x14ac:dyDescent="0.3">
      <c r="A171" t="s">
        <v>32</v>
      </c>
      <c r="B171">
        <v>2017</v>
      </c>
      <c r="C171" t="s">
        <v>41</v>
      </c>
      <c r="D171" s="2">
        <f>SUM(All_India_Index_Upto_April23__1[[#This Row],[Cereals and products]]:All_India_Index_Upto_April23__1[[#This Row],[Food and beverages]])</f>
        <v>1749.7</v>
      </c>
      <c r="E171" s="2">
        <f>SUM(All_India_Index_Upto_April23__1[[#This Row],[Clothing]]:All_India_Index_Upto_April23__1[[#This Row],[Clothing and footwear]])</f>
        <v>389.9</v>
      </c>
      <c r="F171" s="2">
        <f>SUM(All_India_Index_Upto_April23__1[[#This Row],[Housing]]:All_India_Index_Upto_April23__1[[#This Row],[Fuel and light]])</f>
        <v>256.29999999999995</v>
      </c>
      <c r="G171" s="2">
        <f>SUM(All_India_Index_Upto_April23__1[[#This Row],[Household goods and services]])</f>
        <v>128.1</v>
      </c>
      <c r="H171" s="2">
        <f>SUM(All_India_Index_Upto_April23__1[[#This Row],[Health]],All_India_Index_Upto_April23__1[[#This Row],[Personal care and effects]])</f>
        <v>250.5</v>
      </c>
      <c r="I171" s="2">
        <f>SUM(All_India_Index_Upto_April23__1[[#This Row],[Transport and communication]])</f>
        <v>115.7</v>
      </c>
      <c r="J171" s="2">
        <f>SUM(All_India_Index_Upto_April23__1[[#This Row],[Recreation and amusement]])</f>
        <v>124.5</v>
      </c>
      <c r="K171" s="2">
        <f>SUM(All_India_Index_Upto_April23__1[[#This Row],[Education]])</f>
        <v>135.9</v>
      </c>
      <c r="L171" s="2">
        <f>SUM(All_India_Index_Upto_April23__1[[#This Row],[Miscellaneous]],All_India_Index_Upto_April23__1[[#This Row],[General index]])</f>
        <v>256.89999999999998</v>
      </c>
    </row>
    <row r="172" spans="1:12" hidden="1" x14ac:dyDescent="0.3">
      <c r="A172" t="s">
        <v>33</v>
      </c>
      <c r="B172">
        <v>2017</v>
      </c>
      <c r="C172" t="s">
        <v>41</v>
      </c>
      <c r="D172" s="2">
        <f>SUM(All_India_Index_Upto_April23__1[[#This Row],[Cereals and products]]:All_India_Index_Upto_April23__1[[#This Row],[Food and beverages]])</f>
        <v>1769.9999999999998</v>
      </c>
      <c r="E172" s="2">
        <f>SUM(All_India_Index_Upto_April23__1[[#This Row],[Clothing]]:All_India_Index_Upto_April23__1[[#This Row],[Clothing and footwear]])</f>
        <v>414.5</v>
      </c>
      <c r="F172" s="2">
        <f>SUM(All_India_Index_Upto_April23__1[[#This Row],[Housing]]:All_India_Index_Upto_April23__1[[#This Row],[Fuel and light]])</f>
        <v>266.7</v>
      </c>
      <c r="G172" s="2">
        <f>SUM(All_India_Index_Upto_April23__1[[#This Row],[Household goods and services]])</f>
        <v>133.30000000000001</v>
      </c>
      <c r="H172" s="2">
        <f>SUM(All_India_Index_Upto_April23__1[[#This Row],[Health]],All_India_Index_Upto_April23__1[[#This Row],[Personal care and effects]])</f>
        <v>256.3</v>
      </c>
      <c r="I172" s="2">
        <f>SUM(All_India_Index_Upto_April23__1[[#This Row],[Transport and communication]])</f>
        <v>118.3</v>
      </c>
      <c r="J172" s="2">
        <f>SUM(All_India_Index_Upto_April23__1[[#This Row],[Recreation and amusement]])</f>
        <v>127.9</v>
      </c>
      <c r="K172" s="2">
        <f>SUM(All_India_Index_Upto_April23__1[[#This Row],[Education]])</f>
        <v>137.4</v>
      </c>
      <c r="L172" s="2">
        <f>SUM(All_India_Index_Upto_April23__1[[#This Row],[Miscellaneous]],All_India_Index_Upto_April23__1[[#This Row],[General index]])</f>
        <v>262.7</v>
      </c>
    </row>
    <row r="173" spans="1:12" hidden="1" x14ac:dyDescent="0.3">
      <c r="A173" t="s">
        <v>30</v>
      </c>
      <c r="B173">
        <v>2017</v>
      </c>
      <c r="C173" t="s">
        <v>42</v>
      </c>
      <c r="D173" s="2">
        <f>SUM(All_India_Index_Upto_April23__1[[#This Row],[Cereals and products]]:All_India_Index_Upto_April23__1[[#This Row],[Food and beverages]])</f>
        <v>1790.8999999999999</v>
      </c>
      <c r="E173" s="2">
        <f>SUM(All_India_Index_Upto_April23__1[[#This Row],[Clothing]]:All_India_Index_Upto_April23__1[[#This Row],[Clothing and footwear]])</f>
        <v>433.99999999999994</v>
      </c>
      <c r="F173" s="2">
        <f>SUM(All_India_Index_Upto_April23__1[[#This Row],[Housing]]:All_India_Index_Upto_April23__1[[#This Row],[Fuel and light]])</f>
        <v>277.35443548387087</v>
      </c>
      <c r="G173" s="2">
        <f>SUM(All_India_Index_Upto_April23__1[[#This Row],[Household goods and services]])</f>
        <v>138.4</v>
      </c>
      <c r="H173" s="2">
        <f>SUM(All_India_Index_Upto_April23__1[[#This Row],[Health]],All_India_Index_Upto_April23__1[[#This Row],[Personal care and effects]])</f>
        <v>261.60000000000002</v>
      </c>
      <c r="I173" s="2">
        <f>SUM(All_India_Index_Upto_April23__1[[#This Row],[Transport and communication]])</f>
        <v>121</v>
      </c>
      <c r="J173" s="2">
        <f>SUM(All_India_Index_Upto_April23__1[[#This Row],[Recreation and amusement]])</f>
        <v>133</v>
      </c>
      <c r="K173" s="2">
        <f>SUM(All_India_Index_Upto_April23__1[[#This Row],[Education]])</f>
        <v>140.1</v>
      </c>
      <c r="L173" s="2">
        <f>SUM(All_India_Index_Upto_April23__1[[#This Row],[Miscellaneous]],All_India_Index_Upto_April23__1[[#This Row],[General index]])</f>
        <v>269</v>
      </c>
    </row>
    <row r="174" spans="1:12" hidden="1" x14ac:dyDescent="0.3">
      <c r="A174" t="s">
        <v>32</v>
      </c>
      <c r="B174">
        <v>2017</v>
      </c>
      <c r="C174" t="s">
        <v>42</v>
      </c>
      <c r="D174" s="2">
        <f>SUM(All_India_Index_Upto_April23__1[[#This Row],[Cereals and products]]:All_India_Index_Upto_April23__1[[#This Row],[Food and beverages]])</f>
        <v>1765.6999999999998</v>
      </c>
      <c r="E174" s="2">
        <f>SUM(All_India_Index_Upto_April23__1[[#This Row],[Clothing]]:All_India_Index_Upto_April23__1[[#This Row],[Clothing and footwear]])</f>
        <v>391.5</v>
      </c>
      <c r="F174" s="2">
        <f>SUM(All_India_Index_Upto_April23__1[[#This Row],[Housing]]:All_India_Index_Upto_April23__1[[#This Row],[Fuel and light]])</f>
        <v>259.89999999999998</v>
      </c>
      <c r="G174" s="2">
        <f>SUM(All_India_Index_Upto_April23__1[[#This Row],[Household goods and services]])</f>
        <v>128.30000000000001</v>
      </c>
      <c r="H174" s="2">
        <f>SUM(All_India_Index_Upto_April23__1[[#This Row],[Health]],All_India_Index_Upto_April23__1[[#This Row],[Personal care and effects]])</f>
        <v>251.2</v>
      </c>
      <c r="I174" s="2">
        <f>SUM(All_India_Index_Upto_April23__1[[#This Row],[Transport and communication]])</f>
        <v>115</v>
      </c>
      <c r="J174" s="2">
        <f>SUM(All_India_Index_Upto_April23__1[[#This Row],[Recreation and amusement]])</f>
        <v>124.8</v>
      </c>
      <c r="K174" s="2">
        <f>SUM(All_India_Index_Upto_April23__1[[#This Row],[Education]])</f>
        <v>136.30000000000001</v>
      </c>
      <c r="L174" s="2">
        <f>SUM(All_India_Index_Upto_April23__1[[#This Row],[Miscellaneous]],All_India_Index_Upto_April23__1[[#This Row],[General index]])</f>
        <v>258</v>
      </c>
    </row>
    <row r="175" spans="1:12" hidden="1" x14ac:dyDescent="0.3">
      <c r="A175" t="s">
        <v>33</v>
      </c>
      <c r="B175">
        <v>2017</v>
      </c>
      <c r="C175" t="s">
        <v>42</v>
      </c>
      <c r="D175" s="2">
        <f>SUM(All_India_Index_Upto_April23__1[[#This Row],[Cereals and products]]:All_India_Index_Upto_April23__1[[#This Row],[Food and beverages]])</f>
        <v>1779.6999999999998</v>
      </c>
      <c r="E175" s="2">
        <f>SUM(All_India_Index_Upto_April23__1[[#This Row],[Clothing]]:All_India_Index_Upto_April23__1[[#This Row],[Clothing and footwear]])</f>
        <v>416.90000000000003</v>
      </c>
      <c r="F175" s="2">
        <f>SUM(All_India_Index_Upto_April23__1[[#This Row],[Housing]]:All_India_Index_Upto_April23__1[[#This Row],[Fuel and light]])</f>
        <v>269.5</v>
      </c>
      <c r="G175" s="2">
        <f>SUM(All_India_Index_Upto_April23__1[[#This Row],[Household goods and services]])</f>
        <v>133.6</v>
      </c>
      <c r="H175" s="2">
        <f>SUM(All_India_Index_Upto_April23__1[[#This Row],[Health]],All_India_Index_Upto_April23__1[[#This Row],[Personal care and effects]])</f>
        <v>257.5</v>
      </c>
      <c r="I175" s="2">
        <f>SUM(All_India_Index_Upto_April23__1[[#This Row],[Transport and communication]])</f>
        <v>117.8</v>
      </c>
      <c r="J175" s="2">
        <f>SUM(All_India_Index_Upto_April23__1[[#This Row],[Recreation and amusement]])</f>
        <v>128.4</v>
      </c>
      <c r="K175" s="2">
        <f>SUM(All_India_Index_Upto_April23__1[[#This Row],[Education]])</f>
        <v>137.9</v>
      </c>
      <c r="L175" s="2">
        <f>SUM(All_India_Index_Upto_April23__1[[#This Row],[Miscellaneous]],All_India_Index_Upto_April23__1[[#This Row],[General index]])</f>
        <v>263.8</v>
      </c>
    </row>
    <row r="176" spans="1:12" hidden="1" x14ac:dyDescent="0.3">
      <c r="A176" t="s">
        <v>30</v>
      </c>
      <c r="B176">
        <v>2017</v>
      </c>
      <c r="C176" t="s">
        <v>44</v>
      </c>
      <c r="D176" s="2">
        <f>SUM(All_India_Index_Upto_April23__1[[#This Row],[Cereals and products]]:All_India_Index_Upto_April23__1[[#This Row],[Food and beverages]])</f>
        <v>1817.7000000000003</v>
      </c>
      <c r="E176" s="2">
        <f>SUM(All_India_Index_Upto_April23__1[[#This Row],[Clothing]]:All_India_Index_Upto_April23__1[[#This Row],[Clothing and footwear]])</f>
        <v>437</v>
      </c>
      <c r="F176" s="2">
        <f>SUM(All_India_Index_Upto_April23__1[[#This Row],[Housing]]:All_India_Index_Upto_April23__1[[#This Row],[Fuel and light]])</f>
        <v>280.35443548387087</v>
      </c>
      <c r="G176" s="2">
        <f>SUM(All_India_Index_Upto_April23__1[[#This Row],[Household goods and services]])</f>
        <v>139.4</v>
      </c>
      <c r="H176" s="2">
        <f>SUM(All_India_Index_Upto_April23__1[[#This Row],[Health]],All_India_Index_Upto_April23__1[[#This Row],[Personal care and effects]])</f>
        <v>263.89999999999998</v>
      </c>
      <c r="I176" s="2">
        <f>SUM(All_India_Index_Upto_April23__1[[#This Row],[Transport and communication]])</f>
        <v>121.6</v>
      </c>
      <c r="J176" s="2">
        <f>SUM(All_India_Index_Upto_April23__1[[#This Row],[Recreation and amusement]])</f>
        <v>133.69999999999999</v>
      </c>
      <c r="K176" s="2">
        <f>SUM(All_India_Index_Upto_April23__1[[#This Row],[Education]])</f>
        <v>141.5</v>
      </c>
      <c r="L176" s="2">
        <f>SUM(All_India_Index_Upto_April23__1[[#This Row],[Miscellaneous]],All_India_Index_Upto_April23__1[[#This Row],[General index]])</f>
        <v>271.7</v>
      </c>
    </row>
    <row r="177" spans="1:12" hidden="1" x14ac:dyDescent="0.3">
      <c r="A177" t="s">
        <v>32</v>
      </c>
      <c r="B177">
        <v>2017</v>
      </c>
      <c r="C177" t="s">
        <v>44</v>
      </c>
      <c r="D177" s="2">
        <f>SUM(All_India_Index_Upto_April23__1[[#This Row],[Cereals and products]]:All_India_Index_Upto_April23__1[[#This Row],[Food and beverages]])</f>
        <v>1796.7</v>
      </c>
      <c r="E177" s="2">
        <f>SUM(All_India_Index_Upto_April23__1[[#This Row],[Clothing]]:All_India_Index_Upto_April23__1[[#This Row],[Clothing and footwear]])</f>
        <v>393.9</v>
      </c>
      <c r="F177" s="2">
        <f>SUM(All_India_Index_Upto_April23__1[[#This Row],[Housing]]:All_India_Index_Upto_April23__1[[#This Row],[Fuel and light]])</f>
        <v>264.3</v>
      </c>
      <c r="G177" s="2">
        <f>SUM(All_India_Index_Upto_April23__1[[#This Row],[Household goods and services]])</f>
        <v>128.80000000000001</v>
      </c>
      <c r="H177" s="2">
        <f>SUM(All_India_Index_Upto_April23__1[[#This Row],[Health]],All_India_Index_Upto_April23__1[[#This Row],[Personal care and effects]])</f>
        <v>252.3</v>
      </c>
      <c r="I177" s="2">
        <f>SUM(All_India_Index_Upto_April23__1[[#This Row],[Transport and communication]])</f>
        <v>115.3</v>
      </c>
      <c r="J177" s="2">
        <f>SUM(All_India_Index_Upto_April23__1[[#This Row],[Recreation and amusement]])</f>
        <v>125.1</v>
      </c>
      <c r="K177" s="2">
        <f>SUM(All_India_Index_Upto_April23__1[[#This Row],[Education]])</f>
        <v>136.6</v>
      </c>
      <c r="L177" s="2">
        <f>SUM(All_India_Index_Upto_April23__1[[#This Row],[Miscellaneous]],All_India_Index_Upto_April23__1[[#This Row],[General index]])</f>
        <v>259.70000000000005</v>
      </c>
    </row>
    <row r="178" spans="1:12" hidden="1" x14ac:dyDescent="0.3">
      <c r="A178" t="s">
        <v>33</v>
      </c>
      <c r="B178">
        <v>2017</v>
      </c>
      <c r="C178" t="s">
        <v>44</v>
      </c>
      <c r="D178" s="2">
        <f>SUM(All_India_Index_Upto_April23__1[[#This Row],[Cereals and products]]:All_India_Index_Upto_April23__1[[#This Row],[Food and beverages]])</f>
        <v>1808.2</v>
      </c>
      <c r="E178" s="2">
        <f>SUM(All_India_Index_Upto_April23__1[[#This Row],[Clothing]]:All_India_Index_Upto_April23__1[[#This Row],[Clothing and footwear]])</f>
        <v>419.6</v>
      </c>
      <c r="F178" s="2">
        <f>SUM(All_India_Index_Upto_April23__1[[#This Row],[Housing]]:All_India_Index_Upto_April23__1[[#This Row],[Fuel and light]])</f>
        <v>273.89999999999998</v>
      </c>
      <c r="G178" s="2">
        <f>SUM(All_India_Index_Upto_April23__1[[#This Row],[Household goods and services]])</f>
        <v>134.4</v>
      </c>
      <c r="H178" s="2">
        <f>SUM(All_India_Index_Upto_April23__1[[#This Row],[Health]],All_India_Index_Upto_April23__1[[#This Row],[Personal care and effects]])</f>
        <v>259.39999999999998</v>
      </c>
      <c r="I178" s="2">
        <f>SUM(All_India_Index_Upto_April23__1[[#This Row],[Transport and communication]])</f>
        <v>118.3</v>
      </c>
      <c r="J178" s="2">
        <f>SUM(All_India_Index_Upto_April23__1[[#This Row],[Recreation and amusement]])</f>
        <v>128.9</v>
      </c>
      <c r="K178" s="2">
        <f>SUM(All_India_Index_Upto_April23__1[[#This Row],[Education]])</f>
        <v>138.6</v>
      </c>
      <c r="L178" s="2">
        <f>SUM(All_India_Index_Upto_April23__1[[#This Row],[Miscellaneous]],All_India_Index_Upto_April23__1[[#This Row],[General index]])</f>
        <v>266</v>
      </c>
    </row>
    <row r="179" spans="1:12" hidden="1" x14ac:dyDescent="0.3">
      <c r="A179" t="s">
        <v>30</v>
      </c>
      <c r="B179">
        <v>2017</v>
      </c>
      <c r="C179" t="s">
        <v>45</v>
      </c>
      <c r="D179" s="2">
        <f>SUM(All_India_Index_Upto_April23__1[[#This Row],[Cereals and products]]:All_India_Index_Upto_April23__1[[#This Row],[Food and beverages]])</f>
        <v>1813.6000000000001</v>
      </c>
      <c r="E179" s="2">
        <f>SUM(All_India_Index_Upto_April23__1[[#This Row],[Clothing]]:All_India_Index_Upto_April23__1[[#This Row],[Clothing and footwear]])</f>
        <v>437.09999999999997</v>
      </c>
      <c r="F179" s="2">
        <f>SUM(All_India_Index_Upto_April23__1[[#This Row],[Housing]]:All_India_Index_Upto_April23__1[[#This Row],[Fuel and light]])</f>
        <v>281.85443548387087</v>
      </c>
      <c r="G179" s="2">
        <f>SUM(All_India_Index_Upto_April23__1[[#This Row],[Household goods and services]])</f>
        <v>139.5</v>
      </c>
      <c r="H179" s="2">
        <f>SUM(All_India_Index_Upto_April23__1[[#This Row],[Health]],All_India_Index_Upto_April23__1[[#This Row],[Personal care and effects]])</f>
        <v>263.89999999999998</v>
      </c>
      <c r="I179" s="2">
        <f>SUM(All_India_Index_Upto_April23__1[[#This Row],[Transport and communication]])</f>
        <v>122</v>
      </c>
      <c r="J179" s="2">
        <f>SUM(All_India_Index_Upto_April23__1[[#This Row],[Recreation and amusement]])</f>
        <v>133.4</v>
      </c>
      <c r="K179" s="2">
        <f>SUM(All_India_Index_Upto_April23__1[[#This Row],[Education]])</f>
        <v>141.1</v>
      </c>
      <c r="L179" s="2">
        <f>SUM(All_India_Index_Upto_April23__1[[#This Row],[Miscellaneous]],All_India_Index_Upto_April23__1[[#This Row],[General index]])</f>
        <v>271.70000000000005</v>
      </c>
    </row>
    <row r="180" spans="1:12" hidden="1" x14ac:dyDescent="0.3">
      <c r="A180" t="s">
        <v>32</v>
      </c>
      <c r="B180">
        <v>2017</v>
      </c>
      <c r="C180" t="s">
        <v>45</v>
      </c>
      <c r="D180" s="2">
        <f>SUM(All_India_Index_Upto_April23__1[[#This Row],[Cereals and products]]:All_India_Index_Upto_April23__1[[#This Row],[Food and beverages]])</f>
        <v>1767.5</v>
      </c>
      <c r="E180" s="2">
        <f>SUM(All_India_Index_Upto_April23__1[[#This Row],[Clothing]]:All_India_Index_Upto_April23__1[[#This Row],[Clothing and footwear]])</f>
        <v>395.2</v>
      </c>
      <c r="F180" s="2">
        <f>SUM(All_India_Index_Upto_April23__1[[#This Row],[Housing]]:All_India_Index_Upto_April23__1[[#This Row],[Fuel and light]])</f>
        <v>265.89999999999998</v>
      </c>
      <c r="G180" s="2">
        <f>SUM(All_India_Index_Upto_April23__1[[#This Row],[Household goods and services]])</f>
        <v>129.30000000000001</v>
      </c>
      <c r="H180" s="2">
        <f>SUM(All_India_Index_Upto_April23__1[[#This Row],[Health]],All_India_Index_Upto_April23__1[[#This Row],[Personal care and effects]])</f>
        <v>252.79999999999998</v>
      </c>
      <c r="I180" s="2">
        <f>SUM(All_India_Index_Upto_April23__1[[#This Row],[Transport and communication]])</f>
        <v>115.3</v>
      </c>
      <c r="J180" s="2">
        <f>SUM(All_India_Index_Upto_April23__1[[#This Row],[Recreation and amusement]])</f>
        <v>125.6</v>
      </c>
      <c r="K180" s="2">
        <f>SUM(All_India_Index_Upto_April23__1[[#This Row],[Education]])</f>
        <v>136.69999999999999</v>
      </c>
      <c r="L180" s="2">
        <f>SUM(All_India_Index_Upto_April23__1[[#This Row],[Miscellaneous]],All_India_Index_Upto_April23__1[[#This Row],[General index]])</f>
        <v>259.2</v>
      </c>
    </row>
    <row r="181" spans="1:12" hidden="1" x14ac:dyDescent="0.3">
      <c r="A181" t="s">
        <v>33</v>
      </c>
      <c r="B181">
        <v>2017</v>
      </c>
      <c r="C181" t="s">
        <v>45</v>
      </c>
      <c r="D181" s="2">
        <f>SUM(All_India_Index_Upto_April23__1[[#This Row],[Cereals and products]]:All_India_Index_Upto_April23__1[[#This Row],[Food and beverages]])</f>
        <v>1794.9999999999998</v>
      </c>
      <c r="E181" s="2">
        <f>SUM(All_India_Index_Upto_April23__1[[#This Row],[Clothing]]:All_India_Index_Upto_April23__1[[#This Row],[Clothing and footwear]])</f>
        <v>420.2</v>
      </c>
      <c r="F181" s="2">
        <f>SUM(All_India_Index_Upto_April23__1[[#This Row],[Housing]]:All_India_Index_Upto_April23__1[[#This Row],[Fuel and light]])</f>
        <v>275.7</v>
      </c>
      <c r="G181" s="2">
        <f>SUM(All_India_Index_Upto_April23__1[[#This Row],[Household goods and services]])</f>
        <v>134.69999999999999</v>
      </c>
      <c r="H181" s="2">
        <f>SUM(All_India_Index_Upto_April23__1[[#This Row],[Health]],All_India_Index_Upto_April23__1[[#This Row],[Personal care and effects]])</f>
        <v>259.60000000000002</v>
      </c>
      <c r="I181" s="2">
        <f>SUM(All_India_Index_Upto_April23__1[[#This Row],[Transport and communication]])</f>
        <v>118.5</v>
      </c>
      <c r="J181" s="2">
        <f>SUM(All_India_Index_Upto_April23__1[[#This Row],[Recreation and amusement]])</f>
        <v>129</v>
      </c>
      <c r="K181" s="2">
        <f>SUM(All_India_Index_Upto_April23__1[[#This Row],[Education]])</f>
        <v>138.5</v>
      </c>
      <c r="L181" s="2">
        <f>SUM(All_India_Index_Upto_April23__1[[#This Row],[Miscellaneous]],All_India_Index_Upto_April23__1[[#This Row],[General index]])</f>
        <v>265.79999999999995</v>
      </c>
    </row>
    <row r="182" spans="1:12" hidden="1" x14ac:dyDescent="0.3">
      <c r="A182" t="s">
        <v>30</v>
      </c>
      <c r="B182">
        <v>2018</v>
      </c>
      <c r="C182" t="s">
        <v>31</v>
      </c>
      <c r="D182" s="2">
        <f>SUM(All_India_Index_Upto_April23__1[[#This Row],[Cereals and products]]:All_India_Index_Upto_April23__1[[#This Row],[Food and beverages]])</f>
        <v>1800.7</v>
      </c>
      <c r="E182" s="2">
        <f>SUM(All_India_Index_Upto_April23__1[[#This Row],[Clothing]]:All_India_Index_Upto_April23__1[[#This Row],[Clothing and footwear]])</f>
        <v>438.1</v>
      </c>
      <c r="F182" s="2">
        <f>SUM(All_India_Index_Upto_April23__1[[#This Row],[Housing]]:All_India_Index_Upto_April23__1[[#This Row],[Fuel and light]])</f>
        <v>281.55443548387086</v>
      </c>
      <c r="G182" s="2">
        <f>SUM(All_India_Index_Upto_April23__1[[#This Row],[Household goods and services]])</f>
        <v>139.80000000000001</v>
      </c>
      <c r="H182" s="2">
        <f>SUM(All_India_Index_Upto_April23__1[[#This Row],[Health]],All_India_Index_Upto_April23__1[[#This Row],[Personal care and effects]])</f>
        <v>264.60000000000002</v>
      </c>
      <c r="I182" s="2">
        <f>SUM(All_India_Index_Upto_April23__1[[#This Row],[Transport and communication]])</f>
        <v>122.7</v>
      </c>
      <c r="J182" s="2">
        <f>SUM(All_India_Index_Upto_April23__1[[#This Row],[Recreation and amusement]])</f>
        <v>134.30000000000001</v>
      </c>
      <c r="K182" s="2">
        <f>SUM(All_India_Index_Upto_April23__1[[#This Row],[Education]])</f>
        <v>141.6</v>
      </c>
      <c r="L182" s="2">
        <f>SUM(All_India_Index_Upto_April23__1[[#This Row],[Miscellaneous]],All_India_Index_Upto_April23__1[[#This Row],[General index]])</f>
        <v>271.60000000000002</v>
      </c>
    </row>
    <row r="183" spans="1:12" hidden="1" x14ac:dyDescent="0.3">
      <c r="A183" t="s">
        <v>32</v>
      </c>
      <c r="B183">
        <v>2018</v>
      </c>
      <c r="C183" t="s">
        <v>31</v>
      </c>
      <c r="D183" s="2">
        <f>SUM(All_India_Index_Upto_April23__1[[#This Row],[Cereals and products]]:All_India_Index_Upto_April23__1[[#This Row],[Food and beverages]])</f>
        <v>1748.3000000000002</v>
      </c>
      <c r="E183" s="2">
        <f>SUM(All_India_Index_Upto_April23__1[[#This Row],[Clothing]]:All_India_Index_Upto_April23__1[[#This Row],[Clothing and footwear]])</f>
        <v>396.29999999999995</v>
      </c>
      <c r="F183" s="2">
        <f>SUM(All_India_Index_Upto_April23__1[[#This Row],[Housing]]:All_India_Index_Upto_April23__1[[#This Row],[Fuel and light]])</f>
        <v>267.7</v>
      </c>
      <c r="G183" s="2">
        <f>SUM(All_India_Index_Upto_April23__1[[#This Row],[Household goods and services]])</f>
        <v>129.5</v>
      </c>
      <c r="H183" s="2">
        <f>SUM(All_India_Index_Upto_April23__1[[#This Row],[Health]],All_India_Index_Upto_April23__1[[#This Row],[Personal care and effects]])</f>
        <v>254.5</v>
      </c>
      <c r="I183" s="2">
        <f>SUM(All_India_Index_Upto_April23__1[[#This Row],[Transport and communication]])</f>
        <v>116.3</v>
      </c>
      <c r="J183" s="2">
        <f>SUM(All_India_Index_Upto_April23__1[[#This Row],[Recreation and amusement]])</f>
        <v>126.2</v>
      </c>
      <c r="K183" s="2">
        <f>SUM(All_India_Index_Upto_April23__1[[#This Row],[Education]])</f>
        <v>137.1</v>
      </c>
      <c r="L183" s="2">
        <f>SUM(All_India_Index_Upto_April23__1[[#This Row],[Miscellaneous]],All_India_Index_Upto_April23__1[[#This Row],[General index]])</f>
        <v>259.89999999999998</v>
      </c>
    </row>
    <row r="184" spans="1:12" hidden="1" x14ac:dyDescent="0.3">
      <c r="A184" t="s">
        <v>33</v>
      </c>
      <c r="B184">
        <v>2018</v>
      </c>
      <c r="C184" t="s">
        <v>31</v>
      </c>
      <c r="D184" s="2">
        <f>SUM(All_India_Index_Upto_April23__1[[#This Row],[Cereals and products]]:All_India_Index_Upto_April23__1[[#This Row],[Food and beverages]])</f>
        <v>1779.9</v>
      </c>
      <c r="E184" s="2">
        <f>SUM(All_India_Index_Upto_April23__1[[#This Row],[Clothing]]:All_India_Index_Upto_April23__1[[#This Row],[Clothing and footwear]])</f>
        <v>421.3</v>
      </c>
      <c r="F184" s="2">
        <f>SUM(All_India_Index_Upto_April23__1[[#This Row],[Housing]]:All_India_Index_Upto_April23__1[[#This Row],[Fuel and light]])</f>
        <v>277</v>
      </c>
      <c r="G184" s="2">
        <f>SUM(All_India_Index_Upto_April23__1[[#This Row],[Household goods and services]])</f>
        <v>134.9</v>
      </c>
      <c r="H184" s="2">
        <f>SUM(All_India_Index_Upto_April23__1[[#This Row],[Health]],All_India_Index_Upto_April23__1[[#This Row],[Personal care and effects]])</f>
        <v>260.60000000000002</v>
      </c>
      <c r="I184" s="2">
        <f>SUM(All_India_Index_Upto_April23__1[[#This Row],[Transport and communication]])</f>
        <v>119.3</v>
      </c>
      <c r="J184" s="2">
        <f>SUM(All_India_Index_Upto_April23__1[[#This Row],[Recreation and amusement]])</f>
        <v>129.69999999999999</v>
      </c>
      <c r="K184" s="2">
        <f>SUM(All_India_Index_Upto_April23__1[[#This Row],[Education]])</f>
        <v>139</v>
      </c>
      <c r="L184" s="2">
        <f>SUM(All_India_Index_Upto_April23__1[[#This Row],[Miscellaneous]],All_India_Index_Upto_April23__1[[#This Row],[General index]])</f>
        <v>266</v>
      </c>
    </row>
    <row r="185" spans="1:12" hidden="1" x14ac:dyDescent="0.3">
      <c r="A185" t="s">
        <v>30</v>
      </c>
      <c r="B185">
        <v>2018</v>
      </c>
      <c r="C185" t="s">
        <v>34</v>
      </c>
      <c r="D185" s="2">
        <f>SUM(All_India_Index_Upto_April23__1[[#This Row],[Cereals and products]]:All_India_Index_Upto_April23__1[[#This Row],[Food and beverages]])</f>
        <v>1781.5</v>
      </c>
      <c r="E185" s="2">
        <f>SUM(All_India_Index_Upto_April23__1[[#This Row],[Clothing]]:All_India_Index_Upto_April23__1[[#This Row],[Clothing and footwear]])</f>
        <v>438.90000000000003</v>
      </c>
      <c r="F185" s="2">
        <f>SUM(All_India_Index_Upto_April23__1[[#This Row],[Housing]]:All_India_Index_Upto_April23__1[[#This Row],[Fuel and light]])</f>
        <v>281.65443548387088</v>
      </c>
      <c r="G185" s="2">
        <f>SUM(All_India_Index_Upto_April23__1[[#This Row],[Household goods and services]])</f>
        <v>139.9</v>
      </c>
      <c r="H185" s="2">
        <f>SUM(All_India_Index_Upto_April23__1[[#This Row],[Health]],All_India_Index_Upto_April23__1[[#This Row],[Personal care and effects]])</f>
        <v>265</v>
      </c>
      <c r="I185" s="2">
        <f>SUM(All_India_Index_Upto_April23__1[[#This Row],[Transport and communication]])</f>
        <v>123.3</v>
      </c>
      <c r="J185" s="2">
        <f>SUM(All_India_Index_Upto_April23__1[[#This Row],[Recreation and amusement]])</f>
        <v>134.30000000000001</v>
      </c>
      <c r="K185" s="2">
        <f>SUM(All_India_Index_Upto_April23__1[[#This Row],[Education]])</f>
        <v>141.5</v>
      </c>
      <c r="L185" s="2">
        <f>SUM(All_India_Index_Upto_April23__1[[#This Row],[Miscellaneous]],All_India_Index_Upto_April23__1[[#This Row],[General index]])</f>
        <v>271</v>
      </c>
    </row>
    <row r="186" spans="1:12" hidden="1" x14ac:dyDescent="0.3">
      <c r="A186" t="s">
        <v>32</v>
      </c>
      <c r="B186">
        <v>2018</v>
      </c>
      <c r="C186" t="s">
        <v>34</v>
      </c>
      <c r="D186" s="2">
        <f>SUM(All_India_Index_Upto_April23__1[[#This Row],[Cereals and products]]:All_India_Index_Upto_April23__1[[#This Row],[Food and beverages]])</f>
        <v>1727.9</v>
      </c>
      <c r="E186" s="2">
        <f>SUM(All_India_Index_Upto_April23__1[[#This Row],[Clothing]]:All_India_Index_Upto_April23__1[[#This Row],[Clothing and footwear]])</f>
        <v>397.09999999999997</v>
      </c>
      <c r="F186" s="2">
        <f>SUM(All_India_Index_Upto_April23__1[[#This Row],[Housing]]:All_India_Index_Upto_April23__1[[#This Row],[Fuel and light]])</f>
        <v>268.60000000000002</v>
      </c>
      <c r="G186" s="2">
        <f>SUM(All_India_Index_Upto_April23__1[[#This Row],[Household goods and services]])</f>
        <v>129.9</v>
      </c>
      <c r="H186" s="2">
        <f>SUM(All_India_Index_Upto_April23__1[[#This Row],[Health]],All_India_Index_Upto_April23__1[[#This Row],[Personal care and effects]])</f>
        <v>256</v>
      </c>
      <c r="I186" s="2">
        <f>SUM(All_India_Index_Upto_April23__1[[#This Row],[Transport and communication]])</f>
        <v>117.4</v>
      </c>
      <c r="J186" s="2">
        <f>SUM(All_India_Index_Upto_April23__1[[#This Row],[Recreation and amusement]])</f>
        <v>126.5</v>
      </c>
      <c r="K186" s="2">
        <f>SUM(All_India_Index_Upto_April23__1[[#This Row],[Education]])</f>
        <v>137.19999999999999</v>
      </c>
      <c r="L186" s="2">
        <f>SUM(All_India_Index_Upto_April23__1[[#This Row],[Miscellaneous]],All_India_Index_Upto_April23__1[[#This Row],[General index]])</f>
        <v>260.5</v>
      </c>
    </row>
    <row r="187" spans="1:12" hidden="1" x14ac:dyDescent="0.3">
      <c r="A187" t="s">
        <v>33</v>
      </c>
      <c r="B187">
        <v>2018</v>
      </c>
      <c r="C187" t="s">
        <v>34</v>
      </c>
      <c r="D187" s="2">
        <f>SUM(All_India_Index_Upto_April23__1[[#This Row],[Cereals and products]]:All_India_Index_Upto_April23__1[[#This Row],[Food and beverages]])</f>
        <v>1760.3999999999996</v>
      </c>
      <c r="E187" s="2">
        <f>SUM(All_India_Index_Upto_April23__1[[#This Row],[Clothing]]:All_India_Index_Upto_April23__1[[#This Row],[Clothing and footwear]])</f>
        <v>422</v>
      </c>
      <c r="F187" s="2">
        <f>SUM(All_India_Index_Upto_April23__1[[#This Row],[Housing]]:All_India_Index_Upto_April23__1[[#This Row],[Fuel and light]])</f>
        <v>278</v>
      </c>
      <c r="G187" s="2">
        <f>SUM(All_India_Index_Upto_April23__1[[#This Row],[Household goods and services]])</f>
        <v>135.19999999999999</v>
      </c>
      <c r="H187" s="2">
        <f>SUM(All_India_Index_Upto_April23__1[[#This Row],[Health]],All_India_Index_Upto_April23__1[[#This Row],[Personal care and effects]])</f>
        <v>261.5</v>
      </c>
      <c r="I187" s="2">
        <f>SUM(All_India_Index_Upto_April23__1[[#This Row],[Transport and communication]])</f>
        <v>120.2</v>
      </c>
      <c r="J187" s="2">
        <f>SUM(All_India_Index_Upto_April23__1[[#This Row],[Recreation and amusement]])</f>
        <v>129.9</v>
      </c>
      <c r="K187" s="2">
        <f>SUM(All_India_Index_Upto_April23__1[[#This Row],[Education]])</f>
        <v>139</v>
      </c>
      <c r="L187" s="2">
        <f>SUM(All_India_Index_Upto_April23__1[[#This Row],[Miscellaneous]],All_India_Index_Upto_April23__1[[#This Row],[General index]])</f>
        <v>266</v>
      </c>
    </row>
    <row r="188" spans="1:12" hidden="1" x14ac:dyDescent="0.3">
      <c r="A188" t="s">
        <v>30</v>
      </c>
      <c r="B188">
        <v>2018</v>
      </c>
      <c r="C188" t="s">
        <v>35</v>
      </c>
      <c r="D188" s="2">
        <f>SUM(All_India_Index_Upto_April23__1[[#This Row],[Cereals and products]]:All_India_Index_Upto_April23__1[[#This Row],[Food and beverages]])</f>
        <v>1781.9999999999998</v>
      </c>
      <c r="E188" s="2">
        <f>SUM(All_India_Index_Upto_April23__1[[#This Row],[Clothing]]:All_India_Index_Upto_April23__1[[#This Row],[Clothing and footwear]])</f>
        <v>440.5</v>
      </c>
      <c r="F188" s="2">
        <f>SUM(All_India_Index_Upto_April23__1[[#This Row],[Housing]]:All_India_Index_Upto_April23__1[[#This Row],[Fuel and light]])</f>
        <v>281.85443548387087</v>
      </c>
      <c r="G188" s="2">
        <f>SUM(All_India_Index_Upto_April23__1[[#This Row],[Household goods and services]])</f>
        <v>139.9</v>
      </c>
      <c r="H188" s="2">
        <f>SUM(All_India_Index_Upto_April23__1[[#This Row],[Health]],All_India_Index_Upto_April23__1[[#This Row],[Personal care and effects]])</f>
        <v>266</v>
      </c>
      <c r="I188" s="2">
        <f>SUM(All_India_Index_Upto_April23__1[[#This Row],[Transport and communication]])</f>
        <v>124.6</v>
      </c>
      <c r="J188" s="2">
        <f>SUM(All_India_Index_Upto_April23__1[[#This Row],[Recreation and amusement]])</f>
        <v>135.1</v>
      </c>
      <c r="K188" s="2">
        <f>SUM(All_India_Index_Upto_April23__1[[#This Row],[Education]])</f>
        <v>142.69999999999999</v>
      </c>
      <c r="L188" s="2">
        <f>SUM(All_India_Index_Upto_April23__1[[#This Row],[Miscellaneous]],All_India_Index_Upto_April23__1[[#This Row],[General index]])</f>
        <v>272</v>
      </c>
    </row>
    <row r="189" spans="1:12" hidden="1" x14ac:dyDescent="0.3">
      <c r="A189" t="s">
        <v>32</v>
      </c>
      <c r="B189">
        <v>2018</v>
      </c>
      <c r="C189" t="s">
        <v>35</v>
      </c>
      <c r="D189" s="2">
        <f>SUM(All_India_Index_Upto_April23__1[[#This Row],[Cereals and products]]:All_India_Index_Upto_April23__1[[#This Row],[Food and beverages]])</f>
        <v>1715.5</v>
      </c>
      <c r="E189" s="2">
        <f>SUM(All_India_Index_Upto_April23__1[[#This Row],[Clothing]]:All_India_Index_Upto_April23__1[[#This Row],[Clothing and footwear]])</f>
        <v>398.59999999999997</v>
      </c>
      <c r="F189" s="2">
        <f>SUM(All_India_Index_Upto_April23__1[[#This Row],[Housing]]:All_India_Index_Upto_April23__1[[#This Row],[Fuel and light]])</f>
        <v>268.39999999999998</v>
      </c>
      <c r="G189" s="2">
        <f>SUM(All_India_Index_Upto_April23__1[[#This Row],[Household goods and services]])</f>
        <v>130.80000000000001</v>
      </c>
      <c r="H189" s="2">
        <f>SUM(All_India_Index_Upto_April23__1[[#This Row],[Health]],All_India_Index_Upto_April23__1[[#This Row],[Personal care and effects]])</f>
        <v>257.2</v>
      </c>
      <c r="I189" s="2">
        <f>SUM(All_India_Index_Upto_April23__1[[#This Row],[Transport and communication]])</f>
        <v>117.8</v>
      </c>
      <c r="J189" s="2">
        <f>SUM(All_India_Index_Upto_April23__1[[#This Row],[Recreation and amusement]])</f>
        <v>126.8</v>
      </c>
      <c r="K189" s="2">
        <f>SUM(All_India_Index_Upto_April23__1[[#This Row],[Education]])</f>
        <v>137.80000000000001</v>
      </c>
      <c r="L189" s="2">
        <f>SUM(All_India_Index_Upto_April23__1[[#This Row],[Miscellaneous]],All_India_Index_Upto_April23__1[[#This Row],[General index]])</f>
        <v>261.10000000000002</v>
      </c>
    </row>
    <row r="190" spans="1:12" hidden="1" x14ac:dyDescent="0.3">
      <c r="A190" t="s">
        <v>33</v>
      </c>
      <c r="B190">
        <v>2018</v>
      </c>
      <c r="C190" t="s">
        <v>35</v>
      </c>
      <c r="D190" s="2">
        <f>SUM(All_India_Index_Upto_April23__1[[#This Row],[Cereals and products]]:All_India_Index_Upto_April23__1[[#This Row],[Food and beverages]])</f>
        <v>1756</v>
      </c>
      <c r="E190" s="2">
        <f>SUM(All_India_Index_Upto_April23__1[[#This Row],[Clothing]]:All_India_Index_Upto_April23__1[[#This Row],[Clothing and footwear]])</f>
        <v>423.6</v>
      </c>
      <c r="F190" s="2">
        <f>SUM(All_India_Index_Upto_April23__1[[#This Row],[Housing]]:All_India_Index_Upto_April23__1[[#This Row],[Fuel and light]])</f>
        <v>278.5</v>
      </c>
      <c r="G190" s="2">
        <f>SUM(All_India_Index_Upto_April23__1[[#This Row],[Household goods and services]])</f>
        <v>135.6</v>
      </c>
      <c r="H190" s="2">
        <f>SUM(All_India_Index_Upto_April23__1[[#This Row],[Health]],All_India_Index_Upto_April23__1[[#This Row],[Personal care and effects]])</f>
        <v>262.5</v>
      </c>
      <c r="I190" s="2">
        <f>SUM(All_India_Index_Upto_April23__1[[#This Row],[Transport and communication]])</f>
        <v>121</v>
      </c>
      <c r="J190" s="2">
        <f>SUM(All_India_Index_Upto_April23__1[[#This Row],[Recreation and amusement]])</f>
        <v>130.4</v>
      </c>
      <c r="K190" s="2">
        <f>SUM(All_India_Index_Upto_April23__1[[#This Row],[Education]])</f>
        <v>139.80000000000001</v>
      </c>
      <c r="L190" s="2">
        <f>SUM(All_India_Index_Upto_April23__1[[#This Row],[Miscellaneous]],All_India_Index_Upto_April23__1[[#This Row],[General index]])</f>
        <v>266.8</v>
      </c>
    </row>
    <row r="191" spans="1:12" hidden="1" x14ac:dyDescent="0.3">
      <c r="A191" t="s">
        <v>30</v>
      </c>
      <c r="B191">
        <v>2018</v>
      </c>
      <c r="C191" t="s">
        <v>36</v>
      </c>
      <c r="D191" s="2">
        <f>SUM(All_India_Index_Upto_April23__1[[#This Row],[Cereals and products]]:All_India_Index_Upto_April23__1[[#This Row],[Food and beverages]])</f>
        <v>1780</v>
      </c>
      <c r="E191" s="2">
        <f>SUM(All_India_Index_Upto_April23__1[[#This Row],[Clothing]]:All_India_Index_Upto_April23__1[[#This Row],[Clothing and footwear]])</f>
        <v>442.5</v>
      </c>
      <c r="F191" s="2">
        <f>SUM(All_India_Index_Upto_April23__1[[#This Row],[Housing]]:All_India_Index_Upto_April23__1[[#This Row],[Fuel and light]])</f>
        <v>283.05443548387086</v>
      </c>
      <c r="G191" s="2">
        <f>SUM(All_India_Index_Upto_April23__1[[#This Row],[Household goods and services]])</f>
        <v>140.9</v>
      </c>
      <c r="H191" s="2">
        <f>SUM(All_India_Index_Upto_April23__1[[#This Row],[Health]],All_India_Index_Upto_April23__1[[#This Row],[Personal care and effects]])</f>
        <v>268</v>
      </c>
      <c r="I191" s="2">
        <f>SUM(All_India_Index_Upto_April23__1[[#This Row],[Transport and communication]])</f>
        <v>125.3</v>
      </c>
      <c r="J191" s="2">
        <f>SUM(All_India_Index_Upto_April23__1[[#This Row],[Recreation and amusement]])</f>
        <v>136</v>
      </c>
      <c r="K191" s="2">
        <f>SUM(All_India_Index_Upto_April23__1[[#This Row],[Education]])</f>
        <v>143.69999999999999</v>
      </c>
      <c r="L191" s="2">
        <f>SUM(All_India_Index_Upto_April23__1[[#This Row],[Miscellaneous]],All_India_Index_Upto_April23__1[[#This Row],[General index]])</f>
        <v>273.29999999999995</v>
      </c>
    </row>
    <row r="192" spans="1:12" hidden="1" x14ac:dyDescent="0.3">
      <c r="A192" t="s">
        <v>32</v>
      </c>
      <c r="B192">
        <v>2018</v>
      </c>
      <c r="C192" t="s">
        <v>36</v>
      </c>
      <c r="D192" s="2">
        <f>SUM(All_India_Index_Upto_April23__1[[#This Row],[Cereals and products]]:All_India_Index_Upto_April23__1[[#This Row],[Food and beverages]])</f>
        <v>1720.0000000000002</v>
      </c>
      <c r="E192" s="2">
        <f>SUM(All_India_Index_Upto_April23__1[[#This Row],[Clothing]]:All_India_Index_Upto_April23__1[[#This Row],[Clothing and footwear]])</f>
        <v>401.40000000000003</v>
      </c>
      <c r="F192" s="2">
        <f>SUM(All_India_Index_Upto_April23__1[[#This Row],[Housing]]:All_India_Index_Upto_April23__1[[#This Row],[Fuel and light]])</f>
        <v>267.5</v>
      </c>
      <c r="G192" s="2">
        <f>SUM(All_India_Index_Upto_April23__1[[#This Row],[Household goods and services]])</f>
        <v>131.80000000000001</v>
      </c>
      <c r="H192" s="2">
        <f>SUM(All_India_Index_Upto_April23__1[[#This Row],[Health]],All_India_Index_Upto_April23__1[[#This Row],[Personal care and effects]])</f>
        <v>258.89999999999998</v>
      </c>
      <c r="I192" s="2">
        <f>SUM(All_India_Index_Upto_April23__1[[#This Row],[Transport and communication]])</f>
        <v>118.9</v>
      </c>
      <c r="J192" s="2">
        <f>SUM(All_India_Index_Upto_April23__1[[#This Row],[Recreation and amusement]])</f>
        <v>127.6</v>
      </c>
      <c r="K192" s="2">
        <f>SUM(All_India_Index_Upto_April23__1[[#This Row],[Education]])</f>
        <v>139.69999999999999</v>
      </c>
      <c r="L192" s="2">
        <f>SUM(All_India_Index_Upto_April23__1[[#This Row],[Miscellaneous]],All_India_Index_Upto_April23__1[[#This Row],[General index]])</f>
        <v>263</v>
      </c>
    </row>
    <row r="193" spans="1:12" hidden="1" x14ac:dyDescent="0.3">
      <c r="A193" t="s">
        <v>33</v>
      </c>
      <c r="B193">
        <v>2018</v>
      </c>
      <c r="C193" t="s">
        <v>36</v>
      </c>
      <c r="D193" s="2">
        <f>SUM(All_India_Index_Upto_April23__1[[#This Row],[Cereals and products]]:All_India_Index_Upto_April23__1[[#This Row],[Food and beverages]])</f>
        <v>1757.1000000000001</v>
      </c>
      <c r="E193" s="2">
        <f>SUM(All_India_Index_Upto_April23__1[[#This Row],[Clothing]]:All_India_Index_Upto_April23__1[[#This Row],[Clothing and footwear]])</f>
        <v>426</v>
      </c>
      <c r="F193" s="2">
        <f>SUM(All_India_Index_Upto_April23__1[[#This Row],[Housing]]:All_India_Index_Upto_April23__1[[#This Row],[Fuel and light]])</f>
        <v>279.39999999999998</v>
      </c>
      <c r="G193" s="2">
        <f>SUM(All_India_Index_Upto_April23__1[[#This Row],[Household goods and services]])</f>
        <v>136.6</v>
      </c>
      <c r="H193" s="2">
        <f>SUM(All_India_Index_Upto_April23__1[[#This Row],[Health]],All_India_Index_Upto_April23__1[[#This Row],[Personal care and effects]])</f>
        <v>264.39999999999998</v>
      </c>
      <c r="I193" s="2">
        <f>SUM(All_India_Index_Upto_April23__1[[#This Row],[Transport and communication]])</f>
        <v>121.9</v>
      </c>
      <c r="J193" s="2">
        <f>SUM(All_India_Index_Upto_April23__1[[#This Row],[Recreation and amusement]])</f>
        <v>131.30000000000001</v>
      </c>
      <c r="K193" s="2">
        <f>SUM(All_India_Index_Upto_April23__1[[#This Row],[Education]])</f>
        <v>141.4</v>
      </c>
      <c r="L193" s="2">
        <f>SUM(All_India_Index_Upto_April23__1[[#This Row],[Miscellaneous]],All_India_Index_Upto_April23__1[[#This Row],[General index]])</f>
        <v>268.39999999999998</v>
      </c>
    </row>
    <row r="194" spans="1:12" hidden="1" x14ac:dyDescent="0.3">
      <c r="A194" t="s">
        <v>30</v>
      </c>
      <c r="B194">
        <v>2018</v>
      </c>
      <c r="C194" t="s">
        <v>37</v>
      </c>
      <c r="D194" s="2">
        <f>SUM(All_India_Index_Upto_April23__1[[#This Row],[Cereals and products]]:All_India_Index_Upto_April23__1[[#This Row],[Food and beverages]])</f>
        <v>1782.4</v>
      </c>
      <c r="E194" s="2">
        <f>SUM(All_India_Index_Upto_April23__1[[#This Row],[Clothing]]:All_India_Index_Upto_April23__1[[#This Row],[Clothing and footwear]])</f>
        <v>444.7</v>
      </c>
      <c r="F194" s="2">
        <f>SUM(All_India_Index_Upto_April23__1[[#This Row],[Housing]]:All_India_Index_Upto_April23__1[[#This Row],[Fuel and light]])</f>
        <v>283.55443548387086</v>
      </c>
      <c r="G194" s="2">
        <f>SUM(All_India_Index_Upto_April23__1[[#This Row],[Household goods and services]])</f>
        <v>141.80000000000001</v>
      </c>
      <c r="H194" s="2">
        <f>SUM(All_India_Index_Upto_April23__1[[#This Row],[Health]],All_India_Index_Upto_April23__1[[#This Row],[Personal care and effects]])</f>
        <v>269.60000000000002</v>
      </c>
      <c r="I194" s="2">
        <f>SUM(All_India_Index_Upto_April23__1[[#This Row],[Transport and communication]])</f>
        <v>126.4</v>
      </c>
      <c r="J194" s="2">
        <f>SUM(All_India_Index_Upto_April23__1[[#This Row],[Recreation and amusement]])</f>
        <v>136.80000000000001</v>
      </c>
      <c r="K194" s="2">
        <f>SUM(All_India_Index_Upto_April23__1[[#This Row],[Education]])</f>
        <v>144.4</v>
      </c>
      <c r="L194" s="2">
        <f>SUM(All_India_Index_Upto_April23__1[[#This Row],[Miscellaneous]],All_India_Index_Upto_April23__1[[#This Row],[General index]])</f>
        <v>274.89999999999998</v>
      </c>
    </row>
    <row r="195" spans="1:12" hidden="1" x14ac:dyDescent="0.3">
      <c r="A195" t="s">
        <v>32</v>
      </c>
      <c r="B195">
        <v>2018</v>
      </c>
      <c r="C195" t="s">
        <v>37</v>
      </c>
      <c r="D195" s="2">
        <f>SUM(All_India_Index_Upto_April23__1[[#This Row],[Cereals and products]]:All_India_Index_Upto_April23__1[[#This Row],[Food and beverages]])</f>
        <v>1722.8999999999999</v>
      </c>
      <c r="E195" s="2">
        <f>SUM(All_India_Index_Upto_April23__1[[#This Row],[Clothing]]:All_India_Index_Upto_April23__1[[#This Row],[Clothing and footwear]])</f>
        <v>403.5</v>
      </c>
      <c r="F195" s="2">
        <f>SUM(All_India_Index_Upto_April23__1[[#This Row],[Housing]]:All_India_Index_Upto_April23__1[[#This Row],[Fuel and light]])</f>
        <v>267.89999999999998</v>
      </c>
      <c r="G195" s="2">
        <f>SUM(All_India_Index_Upto_April23__1[[#This Row],[Household goods and services]])</f>
        <v>132.5</v>
      </c>
      <c r="H195" s="2">
        <f>SUM(All_India_Index_Upto_April23__1[[#This Row],[Health]],All_India_Index_Upto_April23__1[[#This Row],[Personal care and effects]])</f>
        <v>260.10000000000002</v>
      </c>
      <c r="I195" s="2">
        <f>SUM(All_India_Index_Upto_April23__1[[#This Row],[Transport and communication]])</f>
        <v>119.8</v>
      </c>
      <c r="J195" s="2">
        <f>SUM(All_India_Index_Upto_April23__1[[#This Row],[Recreation and amusement]])</f>
        <v>128</v>
      </c>
      <c r="K195" s="2">
        <f>SUM(All_India_Index_Upto_April23__1[[#This Row],[Education]])</f>
        <v>140.4</v>
      </c>
      <c r="L195" s="2">
        <f>SUM(All_India_Index_Upto_April23__1[[#This Row],[Miscellaneous]],All_India_Index_Upto_April23__1[[#This Row],[General index]])</f>
        <v>264.3</v>
      </c>
    </row>
    <row r="196" spans="1:12" hidden="1" x14ac:dyDescent="0.3">
      <c r="A196" t="s">
        <v>33</v>
      </c>
      <c r="B196">
        <v>2018</v>
      </c>
      <c r="C196" t="s">
        <v>37</v>
      </c>
      <c r="D196" s="2">
        <f>SUM(All_India_Index_Upto_April23__1[[#This Row],[Cereals and products]]:All_India_Index_Upto_April23__1[[#This Row],[Food and beverages]])</f>
        <v>1759.8</v>
      </c>
      <c r="E196" s="2">
        <f>SUM(All_India_Index_Upto_April23__1[[#This Row],[Clothing]]:All_India_Index_Upto_April23__1[[#This Row],[Clothing and footwear]])</f>
        <v>428.09999999999997</v>
      </c>
      <c r="F196" s="2">
        <f>SUM(All_India_Index_Upto_April23__1[[#This Row],[Housing]]:All_India_Index_Upto_April23__1[[#This Row],[Fuel and light]])</f>
        <v>280.10000000000002</v>
      </c>
      <c r="G196" s="2">
        <f>SUM(All_India_Index_Upto_April23__1[[#This Row],[Household goods and services]])</f>
        <v>137.4</v>
      </c>
      <c r="H196" s="2">
        <f>SUM(All_India_Index_Upto_April23__1[[#This Row],[Health]],All_India_Index_Upto_April23__1[[#This Row],[Personal care and effects]])</f>
        <v>265.89999999999998</v>
      </c>
      <c r="I196" s="2">
        <f>SUM(All_India_Index_Upto_April23__1[[#This Row],[Transport and communication]])</f>
        <v>122.9</v>
      </c>
      <c r="J196" s="2">
        <f>SUM(All_India_Index_Upto_April23__1[[#This Row],[Recreation and amusement]])</f>
        <v>131.80000000000001</v>
      </c>
      <c r="K196" s="2">
        <f>SUM(All_India_Index_Upto_April23__1[[#This Row],[Education]])</f>
        <v>142.1</v>
      </c>
      <c r="L196" s="2">
        <f>SUM(All_India_Index_Upto_April23__1[[#This Row],[Miscellaneous]],All_India_Index_Upto_April23__1[[#This Row],[General index]])</f>
        <v>269.89999999999998</v>
      </c>
    </row>
    <row r="197" spans="1:12" hidden="1" x14ac:dyDescent="0.3">
      <c r="A197" t="s">
        <v>30</v>
      </c>
      <c r="B197">
        <v>2018</v>
      </c>
      <c r="C197" t="s">
        <v>38</v>
      </c>
      <c r="D197" s="2">
        <f>SUM(All_India_Index_Upto_April23__1[[#This Row],[Cereals and products]]:All_India_Index_Upto_April23__1[[#This Row],[Food and beverages]])</f>
        <v>1790.2999999999997</v>
      </c>
      <c r="E197" s="2">
        <f>SUM(All_India_Index_Upto_April23__1[[#This Row],[Clothing]]:All_India_Index_Upto_April23__1[[#This Row],[Clothing and footwear]])</f>
        <v>446.3</v>
      </c>
      <c r="F197" s="2">
        <f>SUM(All_India_Index_Upto_April23__1[[#This Row],[Housing]]:All_India_Index_Upto_April23__1[[#This Row],[Fuel and light]])</f>
        <v>284.35443548387087</v>
      </c>
      <c r="G197" s="2">
        <f>SUM(All_India_Index_Upto_April23__1[[#This Row],[Household goods and services]])</f>
        <v>142.19999999999999</v>
      </c>
      <c r="H197" s="2">
        <f>SUM(All_India_Index_Upto_April23__1[[#This Row],[Health]],All_India_Index_Upto_April23__1[[#This Row],[Personal care and effects]])</f>
        <v>269.8</v>
      </c>
      <c r="I197" s="2">
        <f>SUM(All_India_Index_Upto_April23__1[[#This Row],[Transport and communication]])</f>
        <v>127.4</v>
      </c>
      <c r="J197" s="2">
        <f>SUM(All_India_Index_Upto_April23__1[[#This Row],[Recreation and amusement]])</f>
        <v>137.80000000000001</v>
      </c>
      <c r="K197" s="2">
        <f>SUM(All_India_Index_Upto_April23__1[[#This Row],[Education]])</f>
        <v>145.1</v>
      </c>
      <c r="L197" s="2">
        <f>SUM(All_India_Index_Upto_April23__1[[#This Row],[Miscellaneous]],All_India_Index_Upto_April23__1[[#This Row],[General index]])</f>
        <v>276.10000000000002</v>
      </c>
    </row>
    <row r="198" spans="1:12" hidden="1" x14ac:dyDescent="0.3">
      <c r="A198" t="s">
        <v>32</v>
      </c>
      <c r="B198">
        <v>2018</v>
      </c>
      <c r="C198" t="s">
        <v>38</v>
      </c>
      <c r="D198" s="2">
        <f>SUM(All_India_Index_Upto_April23__1[[#This Row],[Cereals and products]]:All_India_Index_Upto_April23__1[[#This Row],[Food and beverages]])</f>
        <v>1747.3000000000002</v>
      </c>
      <c r="E198" s="2">
        <f>SUM(All_India_Index_Upto_April23__1[[#This Row],[Clothing]]:All_India_Index_Upto_April23__1[[#This Row],[Clothing and footwear]])</f>
        <v>405</v>
      </c>
      <c r="F198" s="2">
        <f>SUM(All_India_Index_Upto_April23__1[[#This Row],[Housing]]:All_India_Index_Upto_April23__1[[#This Row],[Fuel and light]])</f>
        <v>269</v>
      </c>
      <c r="G198" s="2">
        <f>SUM(All_India_Index_Upto_April23__1[[#This Row],[Household goods and services]])</f>
        <v>133.1</v>
      </c>
      <c r="H198" s="2">
        <f>SUM(All_India_Index_Upto_April23__1[[#This Row],[Health]],All_India_Index_Upto_April23__1[[#This Row],[Personal care and effects]])</f>
        <v>260.79999999999995</v>
      </c>
      <c r="I198" s="2">
        <f>SUM(All_India_Index_Upto_April23__1[[#This Row],[Transport and communication]])</f>
        <v>120.4</v>
      </c>
      <c r="J198" s="2">
        <f>SUM(All_India_Index_Upto_April23__1[[#This Row],[Recreation and amusement]])</f>
        <v>128.5</v>
      </c>
      <c r="K198" s="2">
        <f>SUM(All_India_Index_Upto_April23__1[[#This Row],[Education]])</f>
        <v>141.19999999999999</v>
      </c>
      <c r="L198" s="2">
        <f>SUM(All_India_Index_Upto_April23__1[[#This Row],[Miscellaneous]],All_India_Index_Upto_April23__1[[#This Row],[General index]])</f>
        <v>265.7</v>
      </c>
    </row>
    <row r="199" spans="1:12" hidden="1" x14ac:dyDescent="0.3">
      <c r="A199" t="s">
        <v>33</v>
      </c>
      <c r="B199">
        <v>2018</v>
      </c>
      <c r="C199" t="s">
        <v>38</v>
      </c>
      <c r="D199" s="2">
        <f>SUM(All_India_Index_Upto_April23__1[[#This Row],[Cereals and products]]:All_India_Index_Upto_April23__1[[#This Row],[Food and beverages]])</f>
        <v>1774.1000000000001</v>
      </c>
      <c r="E199" s="2">
        <f>SUM(All_India_Index_Upto_April23__1[[#This Row],[Clothing]]:All_India_Index_Upto_April23__1[[#This Row],[Clothing and footwear]])</f>
        <v>429.7</v>
      </c>
      <c r="F199" s="2">
        <f>SUM(All_India_Index_Upto_April23__1[[#This Row],[Housing]]:All_India_Index_Upto_April23__1[[#This Row],[Fuel and light]])</f>
        <v>280.60000000000002</v>
      </c>
      <c r="G199" s="2">
        <f>SUM(All_India_Index_Upto_April23__1[[#This Row],[Household goods and services]])</f>
        <v>137.9</v>
      </c>
      <c r="H199" s="2">
        <f>SUM(All_India_Index_Upto_April23__1[[#This Row],[Health]],All_India_Index_Upto_April23__1[[#This Row],[Personal care and effects]])</f>
        <v>266.29999999999995</v>
      </c>
      <c r="I199" s="2">
        <f>SUM(All_India_Index_Upto_April23__1[[#This Row],[Transport and communication]])</f>
        <v>123.7</v>
      </c>
      <c r="J199" s="2">
        <f>SUM(All_India_Index_Upto_April23__1[[#This Row],[Recreation and amusement]])</f>
        <v>132.6</v>
      </c>
      <c r="K199" s="2">
        <f>SUM(All_India_Index_Upto_April23__1[[#This Row],[Education]])</f>
        <v>142.80000000000001</v>
      </c>
      <c r="L199" s="2">
        <f>SUM(All_India_Index_Upto_April23__1[[#This Row],[Miscellaneous]],All_India_Index_Upto_April23__1[[#This Row],[General index]])</f>
        <v>271.10000000000002</v>
      </c>
    </row>
    <row r="200" spans="1:12" hidden="1" x14ac:dyDescent="0.3">
      <c r="A200" t="s">
        <v>30</v>
      </c>
      <c r="B200">
        <v>2018</v>
      </c>
      <c r="C200" t="s">
        <v>39</v>
      </c>
      <c r="D200" s="2">
        <f>SUM(All_India_Index_Upto_April23__1[[#This Row],[Cereals and products]]:All_India_Index_Upto_April23__1[[#This Row],[Food and beverages]])</f>
        <v>1810.5000000000002</v>
      </c>
      <c r="E200" s="2">
        <f>SUM(All_India_Index_Upto_April23__1[[#This Row],[Clothing]]:All_India_Index_Upto_April23__1[[#This Row],[Clothing and footwear]])</f>
        <v>447.20000000000005</v>
      </c>
      <c r="F200" s="2">
        <f>SUM(All_India_Index_Upto_April23__1[[#This Row],[Housing]]:All_India_Index_Upto_April23__1[[#This Row],[Fuel and light]])</f>
        <v>286.05443548387086</v>
      </c>
      <c r="G200" s="2">
        <f>SUM(All_India_Index_Upto_April23__1[[#This Row],[Household goods and services]])</f>
        <v>143.1</v>
      </c>
      <c r="H200" s="2">
        <f>SUM(All_India_Index_Upto_April23__1[[#This Row],[Health]],All_India_Index_Upto_April23__1[[#This Row],[Personal care and effects]])</f>
        <v>270.39999999999998</v>
      </c>
      <c r="I200" s="2">
        <f>SUM(All_India_Index_Upto_April23__1[[#This Row],[Transport and communication]])</f>
        <v>127.5</v>
      </c>
      <c r="J200" s="2">
        <f>SUM(All_India_Index_Upto_April23__1[[#This Row],[Recreation and amusement]])</f>
        <v>138.4</v>
      </c>
      <c r="K200" s="2">
        <f>SUM(All_India_Index_Upto_April23__1[[#This Row],[Education]])</f>
        <v>145.80000000000001</v>
      </c>
      <c r="L200" s="2">
        <f>SUM(All_India_Index_Upto_April23__1[[#This Row],[Miscellaneous]],All_India_Index_Upto_April23__1[[#This Row],[General index]])</f>
        <v>277.8</v>
      </c>
    </row>
    <row r="201" spans="1:12" hidden="1" x14ac:dyDescent="0.3">
      <c r="A201" t="s">
        <v>32</v>
      </c>
      <c r="B201">
        <v>2018</v>
      </c>
      <c r="C201" t="s">
        <v>39</v>
      </c>
      <c r="D201" s="2">
        <f>SUM(All_India_Index_Upto_April23__1[[#This Row],[Cereals and products]]:All_India_Index_Upto_April23__1[[#This Row],[Food and beverages]])</f>
        <v>1771.1</v>
      </c>
      <c r="E201" s="2">
        <f>SUM(All_India_Index_Upto_April23__1[[#This Row],[Clothing]]:All_India_Index_Upto_April23__1[[#This Row],[Clothing and footwear]])</f>
        <v>406.4</v>
      </c>
      <c r="F201" s="2">
        <f>SUM(All_India_Index_Upto_April23__1[[#This Row],[Housing]]:All_India_Index_Upto_April23__1[[#This Row],[Fuel and light]])</f>
        <v>271.7</v>
      </c>
      <c r="G201" s="2">
        <f>SUM(All_India_Index_Upto_April23__1[[#This Row],[Household goods and services]])</f>
        <v>133.6</v>
      </c>
      <c r="H201" s="2">
        <f>SUM(All_India_Index_Upto_April23__1[[#This Row],[Health]],All_India_Index_Upto_April23__1[[#This Row],[Personal care and effects]])</f>
        <v>261.79999999999995</v>
      </c>
      <c r="I201" s="2">
        <f>SUM(All_India_Index_Upto_April23__1[[#This Row],[Transport and communication]])</f>
        <v>120.1</v>
      </c>
      <c r="J201" s="2">
        <f>SUM(All_India_Index_Upto_April23__1[[#This Row],[Recreation and amusement]])</f>
        <v>129</v>
      </c>
      <c r="K201" s="2">
        <f>SUM(All_India_Index_Upto_April23__1[[#This Row],[Education]])</f>
        <v>144</v>
      </c>
      <c r="L201" s="2">
        <f>SUM(All_India_Index_Upto_April23__1[[#This Row],[Miscellaneous]],All_India_Index_Upto_April23__1[[#This Row],[General index]])</f>
        <v>267.7</v>
      </c>
    </row>
    <row r="202" spans="1:12" hidden="1" x14ac:dyDescent="0.3">
      <c r="A202" t="s">
        <v>33</v>
      </c>
      <c r="B202">
        <v>2018</v>
      </c>
      <c r="C202" t="s">
        <v>39</v>
      </c>
      <c r="D202" s="2">
        <f>SUM(All_India_Index_Upto_April23__1[[#This Row],[Cereals and products]]:All_India_Index_Upto_April23__1[[#This Row],[Food and beverages]])</f>
        <v>1795.3</v>
      </c>
      <c r="E202" s="2">
        <f>SUM(All_India_Index_Upto_April23__1[[#This Row],[Clothing]]:All_India_Index_Upto_April23__1[[#This Row],[Clothing and footwear]])</f>
        <v>430.80000000000007</v>
      </c>
      <c r="F202" s="2">
        <f>SUM(All_India_Index_Upto_April23__1[[#This Row],[Housing]]:All_India_Index_Upto_April23__1[[#This Row],[Fuel and light]])</f>
        <v>283.29999999999995</v>
      </c>
      <c r="G202" s="2">
        <f>SUM(All_India_Index_Upto_April23__1[[#This Row],[Household goods and services]])</f>
        <v>138.6</v>
      </c>
      <c r="H202" s="2">
        <f>SUM(All_India_Index_Upto_April23__1[[#This Row],[Health]],All_India_Index_Upto_April23__1[[#This Row],[Personal care and effects]])</f>
        <v>267.10000000000002</v>
      </c>
      <c r="I202" s="2">
        <f>SUM(All_India_Index_Upto_April23__1[[#This Row],[Transport and communication]])</f>
        <v>123.6</v>
      </c>
      <c r="J202" s="2">
        <f>SUM(All_India_Index_Upto_April23__1[[#This Row],[Recreation and amusement]])</f>
        <v>133.1</v>
      </c>
      <c r="K202" s="2">
        <f>SUM(All_India_Index_Upto_April23__1[[#This Row],[Education]])</f>
        <v>144.69999999999999</v>
      </c>
      <c r="L202" s="2">
        <f>SUM(All_India_Index_Upto_April23__1[[#This Row],[Miscellaneous]],All_India_Index_Upto_April23__1[[#This Row],[General index]])</f>
        <v>273</v>
      </c>
    </row>
    <row r="203" spans="1:12" hidden="1" x14ac:dyDescent="0.3">
      <c r="A203" t="s">
        <v>30</v>
      </c>
      <c r="B203">
        <v>2018</v>
      </c>
      <c r="C203" t="s">
        <v>40</v>
      </c>
      <c r="D203" s="2">
        <f>SUM(All_India_Index_Upto_April23__1[[#This Row],[Cereals and products]]:All_India_Index_Upto_April23__1[[#This Row],[Food and beverages]])</f>
        <v>1818.8</v>
      </c>
      <c r="E203" s="2">
        <f>SUM(All_India_Index_Upto_April23__1[[#This Row],[Clothing]]:All_India_Index_Upto_April23__1[[#This Row],[Clothing and footwear]])</f>
        <v>449.2</v>
      </c>
      <c r="F203" s="2">
        <f>SUM(All_India_Index_Upto_April23__1[[#This Row],[Housing]]:All_India_Index_Upto_April23__1[[#This Row],[Fuel and light]])</f>
        <v>286.95443548387084</v>
      </c>
      <c r="G203" s="2">
        <f>SUM(All_India_Index_Upto_April23__1[[#This Row],[Household goods and services]])</f>
        <v>143.80000000000001</v>
      </c>
      <c r="H203" s="2">
        <f>SUM(All_India_Index_Upto_April23__1[[#This Row],[Health]],All_India_Index_Upto_April23__1[[#This Row],[Personal care and effects]])</f>
        <v>270.70000000000005</v>
      </c>
      <c r="I203" s="2">
        <f>SUM(All_India_Index_Upto_April23__1[[#This Row],[Transport and communication]])</f>
        <v>128.30000000000001</v>
      </c>
      <c r="J203" s="2">
        <f>SUM(All_India_Index_Upto_April23__1[[#This Row],[Recreation and amusement]])</f>
        <v>138.6</v>
      </c>
      <c r="K203" s="2">
        <f>SUM(All_India_Index_Upto_April23__1[[#This Row],[Education]])</f>
        <v>146.9</v>
      </c>
      <c r="L203" s="2">
        <f>SUM(All_India_Index_Upto_April23__1[[#This Row],[Miscellaneous]],All_India_Index_Upto_April23__1[[#This Row],[General index]])</f>
        <v>279.10000000000002</v>
      </c>
    </row>
    <row r="204" spans="1:12" hidden="1" x14ac:dyDescent="0.3">
      <c r="A204" t="s">
        <v>32</v>
      </c>
      <c r="B204">
        <v>2018</v>
      </c>
      <c r="C204" t="s">
        <v>40</v>
      </c>
      <c r="D204" s="2">
        <f>SUM(All_India_Index_Upto_April23__1[[#This Row],[Cereals and products]]:All_India_Index_Upto_April23__1[[#This Row],[Food and beverages]])</f>
        <v>1767.6</v>
      </c>
      <c r="E204" s="2">
        <f>SUM(All_India_Index_Upto_April23__1[[#This Row],[Clothing]]:All_India_Index_Upto_April23__1[[#This Row],[Clothing and footwear]])</f>
        <v>407.3</v>
      </c>
      <c r="F204" s="2">
        <f>SUM(All_India_Index_Upto_April23__1[[#This Row],[Housing]]:All_India_Index_Upto_April23__1[[#This Row],[Fuel and light]])</f>
        <v>274.39999999999998</v>
      </c>
      <c r="G204" s="2">
        <f>SUM(All_India_Index_Upto_April23__1[[#This Row],[Household goods and services]])</f>
        <v>134.4</v>
      </c>
      <c r="H204" s="2">
        <f>SUM(All_India_Index_Upto_April23__1[[#This Row],[Health]],All_India_Index_Upto_April23__1[[#This Row],[Personal care and effects]])</f>
        <v>263.20000000000005</v>
      </c>
      <c r="I204" s="2">
        <f>SUM(All_India_Index_Upto_April23__1[[#This Row],[Transport and communication]])</f>
        <v>120.7</v>
      </c>
      <c r="J204" s="2">
        <f>SUM(All_India_Index_Upto_April23__1[[#This Row],[Recreation and amusement]])</f>
        <v>129.80000000000001</v>
      </c>
      <c r="K204" s="2">
        <f>SUM(All_India_Index_Upto_April23__1[[#This Row],[Education]])</f>
        <v>145.30000000000001</v>
      </c>
      <c r="L204" s="2">
        <f>SUM(All_India_Index_Upto_April23__1[[#This Row],[Miscellaneous]],All_India_Index_Upto_April23__1[[#This Row],[General index]])</f>
        <v>269</v>
      </c>
    </row>
    <row r="205" spans="1:12" hidden="1" x14ac:dyDescent="0.3">
      <c r="A205" t="s">
        <v>33</v>
      </c>
      <c r="B205">
        <v>2018</v>
      </c>
      <c r="C205" t="s">
        <v>40</v>
      </c>
      <c r="D205" s="2">
        <f>SUM(All_India_Index_Upto_April23__1[[#This Row],[Cereals and products]]:All_India_Index_Upto_April23__1[[#This Row],[Food and beverages]])</f>
        <v>1798.7000000000003</v>
      </c>
      <c r="E205" s="2">
        <f>SUM(All_India_Index_Upto_April23__1[[#This Row],[Clothing]]:All_India_Index_Upto_April23__1[[#This Row],[Clothing and footwear]])</f>
        <v>432.20000000000005</v>
      </c>
      <c r="F205" s="2">
        <f>SUM(All_India_Index_Upto_April23__1[[#This Row],[Housing]]:All_India_Index_Upto_April23__1[[#This Row],[Fuel and light]])</f>
        <v>285.5</v>
      </c>
      <c r="G205" s="2">
        <f>SUM(All_India_Index_Upto_April23__1[[#This Row],[Household goods and services]])</f>
        <v>139.4</v>
      </c>
      <c r="H205" s="2">
        <f>SUM(All_India_Index_Upto_April23__1[[#This Row],[Health]],All_India_Index_Upto_April23__1[[#This Row],[Personal care and effects]])</f>
        <v>267.79999999999995</v>
      </c>
      <c r="I205" s="2">
        <f>SUM(All_India_Index_Upto_April23__1[[#This Row],[Transport and communication]])</f>
        <v>124.3</v>
      </c>
      <c r="J205" s="2">
        <f>SUM(All_India_Index_Upto_April23__1[[#This Row],[Recreation and amusement]])</f>
        <v>133.6</v>
      </c>
      <c r="K205" s="2">
        <f>SUM(All_India_Index_Upto_April23__1[[#This Row],[Education]])</f>
        <v>146</v>
      </c>
      <c r="L205" s="2">
        <f>SUM(All_India_Index_Upto_April23__1[[#This Row],[Miscellaneous]],All_India_Index_Upto_April23__1[[#This Row],[General index]])</f>
        <v>274.3</v>
      </c>
    </row>
    <row r="206" spans="1:12" hidden="1" x14ac:dyDescent="0.3">
      <c r="A206" t="s">
        <v>30</v>
      </c>
      <c r="B206">
        <v>2018</v>
      </c>
      <c r="C206" t="s">
        <v>41</v>
      </c>
      <c r="D206" s="2">
        <f>SUM(All_India_Index_Upto_April23__1[[#This Row],[Cereals and products]]:All_India_Index_Upto_April23__1[[#This Row],[Food and beverages]])</f>
        <v>1799.8000000000002</v>
      </c>
      <c r="E206" s="2">
        <f>SUM(All_India_Index_Upto_April23__1[[#This Row],[Clothing]]:All_India_Index_Upto_April23__1[[#This Row],[Clothing and footwear]])</f>
        <v>449.5</v>
      </c>
      <c r="F206" s="2">
        <f>SUM(All_India_Index_Upto_April23__1[[#This Row],[Housing]]:All_India_Index_Upto_April23__1[[#This Row],[Fuel and light]])</f>
        <v>288.25443548387091</v>
      </c>
      <c r="G206" s="2">
        <f>SUM(All_India_Index_Upto_April23__1[[#This Row],[Household goods and services]])</f>
        <v>144</v>
      </c>
      <c r="H206" s="2">
        <f>SUM(All_India_Index_Upto_April23__1[[#This Row],[Health]],All_India_Index_Upto_April23__1[[#This Row],[Personal care and effects]])</f>
        <v>272</v>
      </c>
      <c r="I206" s="2">
        <f>SUM(All_India_Index_Upto_April23__1[[#This Row],[Transport and communication]])</f>
        <v>129.9</v>
      </c>
      <c r="J206" s="2">
        <f>SUM(All_India_Index_Upto_April23__1[[#This Row],[Recreation and amusement]])</f>
        <v>140</v>
      </c>
      <c r="K206" s="2">
        <f>SUM(All_India_Index_Upto_April23__1[[#This Row],[Education]])</f>
        <v>147.6</v>
      </c>
      <c r="L206" s="2">
        <f>SUM(All_India_Index_Upto_April23__1[[#This Row],[Miscellaneous]],All_India_Index_Upto_April23__1[[#This Row],[General index]])</f>
        <v>279.5</v>
      </c>
    </row>
    <row r="207" spans="1:12" hidden="1" x14ac:dyDescent="0.3">
      <c r="A207" t="s">
        <v>32</v>
      </c>
      <c r="B207">
        <v>2018</v>
      </c>
      <c r="C207" t="s">
        <v>41</v>
      </c>
      <c r="D207" s="2">
        <f>SUM(All_India_Index_Upto_April23__1[[#This Row],[Cereals and products]]:All_India_Index_Upto_April23__1[[#This Row],[Food and beverages]])</f>
        <v>1748.4</v>
      </c>
      <c r="E207" s="2">
        <f>SUM(All_India_Index_Upto_April23__1[[#This Row],[Clothing]]:All_India_Index_Upto_April23__1[[#This Row],[Clothing and footwear]])</f>
        <v>409.20000000000005</v>
      </c>
      <c r="F207" s="2">
        <f>SUM(All_India_Index_Upto_April23__1[[#This Row],[Housing]]:All_India_Index_Upto_April23__1[[#This Row],[Fuel and light]])</f>
        <v>276.5</v>
      </c>
      <c r="G207" s="2">
        <f>SUM(All_India_Index_Upto_April23__1[[#This Row],[Household goods and services]])</f>
        <v>134.9</v>
      </c>
      <c r="H207" s="2">
        <f>SUM(All_India_Index_Upto_April23__1[[#This Row],[Health]],All_India_Index_Upto_April23__1[[#This Row],[Personal care and effects]])</f>
        <v>265</v>
      </c>
      <c r="I207" s="2">
        <f>SUM(All_India_Index_Upto_April23__1[[#This Row],[Transport and communication]])</f>
        <v>122.5</v>
      </c>
      <c r="J207" s="2">
        <f>SUM(All_India_Index_Upto_April23__1[[#This Row],[Recreation and amusement]])</f>
        <v>130.19999999999999</v>
      </c>
      <c r="K207" s="2">
        <f>SUM(All_India_Index_Upto_April23__1[[#This Row],[Education]])</f>
        <v>145.19999999999999</v>
      </c>
      <c r="L207" s="2">
        <f>SUM(All_India_Index_Upto_April23__1[[#This Row],[Miscellaneous]],All_India_Index_Upto_April23__1[[#This Row],[General index]])</f>
        <v>270</v>
      </c>
    </row>
    <row r="208" spans="1:12" hidden="1" x14ac:dyDescent="0.3">
      <c r="A208" t="s">
        <v>33</v>
      </c>
      <c r="B208">
        <v>2018</v>
      </c>
      <c r="C208" t="s">
        <v>41</v>
      </c>
      <c r="D208" s="2">
        <f>SUM(All_India_Index_Upto_April23__1[[#This Row],[Cereals and products]]:All_India_Index_Upto_April23__1[[#This Row],[Food and beverages]])</f>
        <v>1779.5</v>
      </c>
      <c r="E208" s="2">
        <f>SUM(All_India_Index_Upto_April23__1[[#This Row],[Clothing]]:All_India_Index_Upto_April23__1[[#This Row],[Clothing and footwear]])</f>
        <v>433.29999999999995</v>
      </c>
      <c r="F208" s="2">
        <f>SUM(All_India_Index_Upto_April23__1[[#This Row],[Housing]]:All_India_Index_Upto_April23__1[[#This Row],[Fuel and light]])</f>
        <v>287.60000000000002</v>
      </c>
      <c r="G208" s="2">
        <f>SUM(All_India_Index_Upto_April23__1[[#This Row],[Household goods and services]])</f>
        <v>139.69999999999999</v>
      </c>
      <c r="H208" s="2">
        <f>SUM(All_India_Index_Upto_April23__1[[#This Row],[Health]],All_India_Index_Upto_April23__1[[#This Row],[Personal care and effects]])</f>
        <v>269.3</v>
      </c>
      <c r="I208" s="2">
        <f>SUM(All_India_Index_Upto_April23__1[[#This Row],[Transport and communication]])</f>
        <v>126</v>
      </c>
      <c r="J208" s="2">
        <f>SUM(All_India_Index_Upto_April23__1[[#This Row],[Recreation and amusement]])</f>
        <v>134.5</v>
      </c>
      <c r="K208" s="2">
        <f>SUM(All_India_Index_Upto_April23__1[[#This Row],[Education]])</f>
        <v>146.19999999999999</v>
      </c>
      <c r="L208" s="2">
        <f>SUM(All_India_Index_Upto_April23__1[[#This Row],[Miscellaneous]],All_India_Index_Upto_April23__1[[#This Row],[General index]])</f>
        <v>274.89999999999998</v>
      </c>
    </row>
    <row r="209" spans="1:12" hidden="1" x14ac:dyDescent="0.3">
      <c r="A209" t="s">
        <v>30</v>
      </c>
      <c r="B209">
        <v>2018</v>
      </c>
      <c r="C209" t="s">
        <v>42</v>
      </c>
      <c r="D209" s="2">
        <f>SUM(All_India_Index_Upto_April23__1[[#This Row],[Cereals and products]]:All_India_Index_Upto_April23__1[[#This Row],[Food and beverages]])</f>
        <v>1782.2</v>
      </c>
      <c r="E209" s="2">
        <f>SUM(All_India_Index_Upto_April23__1[[#This Row],[Clothing]]:All_India_Index_Upto_April23__1[[#This Row],[Clothing and footwear]])</f>
        <v>445</v>
      </c>
      <c r="F209" s="2">
        <f>SUM(All_India_Index_Upto_April23__1[[#This Row],[Housing]]:All_India_Index_Upto_April23__1[[#This Row],[Fuel and light]])</f>
        <v>288.95443548387084</v>
      </c>
      <c r="G209" s="2">
        <f>SUM(All_India_Index_Upto_April23__1[[#This Row],[Household goods and services]])</f>
        <v>147.5</v>
      </c>
      <c r="H209" s="2">
        <f>SUM(All_India_Index_Upto_April23__1[[#This Row],[Health]],All_India_Index_Upto_April23__1[[#This Row],[Personal care and effects]])</f>
        <v>279.20000000000005</v>
      </c>
      <c r="I209" s="2">
        <f>SUM(All_India_Index_Upto_April23__1[[#This Row],[Transport and communication]])</f>
        <v>130.80000000000001</v>
      </c>
      <c r="J209" s="2">
        <f>SUM(All_India_Index_Upto_April23__1[[#This Row],[Recreation and amusement]])</f>
        <v>140.1</v>
      </c>
      <c r="K209" s="2">
        <f>SUM(All_India_Index_Upto_April23__1[[#This Row],[Education]])</f>
        <v>148</v>
      </c>
      <c r="L209" s="2">
        <f>SUM(All_India_Index_Upto_April23__1[[#This Row],[Miscellaneous]],All_India_Index_Upto_April23__1[[#This Row],[General index]])</f>
        <v>282</v>
      </c>
    </row>
    <row r="210" spans="1:12" hidden="1" x14ac:dyDescent="0.3">
      <c r="A210" t="s">
        <v>32</v>
      </c>
      <c r="B210">
        <v>2018</v>
      </c>
      <c r="C210" t="s">
        <v>42</v>
      </c>
      <c r="D210" s="2">
        <f>SUM(All_India_Index_Upto_April23__1[[#This Row],[Cereals and products]]:All_India_Index_Upto_April23__1[[#This Row],[Food and beverages]])</f>
        <v>1754.1</v>
      </c>
      <c r="E210" s="2">
        <f>SUM(All_India_Index_Upto_April23__1[[#This Row],[Clothing]]:All_India_Index_Upto_April23__1[[#This Row],[Clothing and footwear]])</f>
        <v>411</v>
      </c>
      <c r="F210" s="2">
        <f>SUM(All_India_Index_Upto_April23__1[[#This Row],[Housing]]:All_India_Index_Upto_April23__1[[#This Row],[Fuel and light]])</f>
        <v>279.70000000000005</v>
      </c>
      <c r="G210" s="2">
        <f>SUM(All_India_Index_Upto_April23__1[[#This Row],[Household goods and services]])</f>
        <v>135.1</v>
      </c>
      <c r="H210" s="2">
        <f>SUM(All_India_Index_Upto_April23__1[[#This Row],[Health]],All_India_Index_Upto_April23__1[[#This Row],[Personal care and effects]])</f>
        <v>266.60000000000002</v>
      </c>
      <c r="I210" s="2">
        <f>SUM(All_India_Index_Upto_April23__1[[#This Row],[Transport and communication]])</f>
        <v>123.3</v>
      </c>
      <c r="J210" s="2">
        <f>SUM(All_India_Index_Upto_April23__1[[#This Row],[Recreation and amusement]])</f>
        <v>130.69999999999999</v>
      </c>
      <c r="K210" s="2">
        <f>SUM(All_India_Index_Upto_April23__1[[#This Row],[Education]])</f>
        <v>145.5</v>
      </c>
      <c r="L210" s="2">
        <f>SUM(All_India_Index_Upto_April23__1[[#This Row],[Miscellaneous]],All_India_Index_Upto_April23__1[[#This Row],[General index]])</f>
        <v>271.39999999999998</v>
      </c>
    </row>
    <row r="211" spans="1:12" hidden="1" x14ac:dyDescent="0.3">
      <c r="A211" t="s">
        <v>33</v>
      </c>
      <c r="B211">
        <v>2018</v>
      </c>
      <c r="C211" t="s">
        <v>42</v>
      </c>
      <c r="D211" s="2">
        <f>SUM(All_India_Index_Upto_April23__1[[#This Row],[Cereals and products]]:All_India_Index_Upto_April23__1[[#This Row],[Food and beverages]])</f>
        <v>1776.2</v>
      </c>
      <c r="E211" s="2">
        <f>SUM(All_India_Index_Upto_April23__1[[#This Row],[Clothing]]:All_India_Index_Upto_April23__1[[#This Row],[Clothing and footwear]])</f>
        <v>434</v>
      </c>
      <c r="F211" s="2">
        <f>SUM(All_India_Index_Upto_April23__1[[#This Row],[Housing]]:All_India_Index_Upto_April23__1[[#This Row],[Fuel and light]])</f>
        <v>292.20000000000005</v>
      </c>
      <c r="G211" s="2">
        <f>SUM(All_India_Index_Upto_April23__1[[#This Row],[Household goods and services]])</f>
        <v>142.19999999999999</v>
      </c>
      <c r="H211" s="2">
        <f>SUM(All_India_Index_Upto_April23__1[[#This Row],[Health]],All_India_Index_Upto_April23__1[[#This Row],[Personal care and effects]])</f>
        <v>274.10000000000002</v>
      </c>
      <c r="I211" s="2">
        <f>SUM(All_India_Index_Upto_April23__1[[#This Row],[Transport and communication]])</f>
        <v>125.5</v>
      </c>
      <c r="J211" s="2">
        <f>SUM(All_India_Index_Upto_April23__1[[#This Row],[Recreation and amusement]])</f>
        <v>136.5</v>
      </c>
      <c r="K211" s="2">
        <f>SUM(All_India_Index_Upto_April23__1[[#This Row],[Education]])</f>
        <v>147.80000000000001</v>
      </c>
      <c r="L211" s="2">
        <f>SUM(All_India_Index_Upto_April23__1[[#This Row],[Miscellaneous]],All_India_Index_Upto_April23__1[[#This Row],[General index]])</f>
        <v>277.10000000000002</v>
      </c>
    </row>
    <row r="212" spans="1:12" hidden="1" x14ac:dyDescent="0.3">
      <c r="A212" t="s">
        <v>30</v>
      </c>
      <c r="B212">
        <v>2018</v>
      </c>
      <c r="C212" t="s">
        <v>44</v>
      </c>
      <c r="D212" s="2">
        <f>SUM(All_India_Index_Upto_April23__1[[#This Row],[Cereals and products]]:All_India_Index_Upto_April23__1[[#This Row],[Food and beverages]])</f>
        <v>1787.4999999999995</v>
      </c>
      <c r="E212" s="2">
        <f>SUM(All_India_Index_Upto_April23__1[[#This Row],[Clothing]]:All_India_Index_Upto_April23__1[[#This Row],[Clothing and footwear]])</f>
        <v>448</v>
      </c>
      <c r="F212" s="2">
        <f>SUM(All_India_Index_Upto_April23__1[[#This Row],[Housing]]:All_India_Index_Upto_April23__1[[#This Row],[Fuel and light]])</f>
        <v>289.55443548387086</v>
      </c>
      <c r="G212" s="2">
        <f>SUM(All_India_Index_Upto_April23__1[[#This Row],[Household goods and services]])</f>
        <v>148</v>
      </c>
      <c r="H212" s="2">
        <f>SUM(All_India_Index_Upto_April23__1[[#This Row],[Health]],All_India_Index_Upto_April23__1[[#This Row],[Personal care and effects]])</f>
        <v>278.5</v>
      </c>
      <c r="I212" s="2">
        <f>SUM(All_India_Index_Upto_April23__1[[#This Row],[Transport and communication]])</f>
        <v>130.30000000000001</v>
      </c>
      <c r="J212" s="2">
        <f>SUM(All_India_Index_Upto_April23__1[[#This Row],[Recreation and amusement]])</f>
        <v>143.1</v>
      </c>
      <c r="K212" s="2">
        <f>SUM(All_India_Index_Upto_April23__1[[#This Row],[Education]])</f>
        <v>150.19999999999999</v>
      </c>
      <c r="L212" s="2">
        <f>SUM(All_India_Index_Upto_April23__1[[#This Row],[Miscellaneous]],All_India_Index_Upto_April23__1[[#This Row],[General index]])</f>
        <v>282.5</v>
      </c>
    </row>
    <row r="213" spans="1:12" hidden="1" x14ac:dyDescent="0.3">
      <c r="A213" t="s">
        <v>32</v>
      </c>
      <c r="B213">
        <v>2018</v>
      </c>
      <c r="C213" t="s">
        <v>44</v>
      </c>
      <c r="D213" s="2">
        <f>SUM(All_India_Index_Upto_April23__1[[#This Row],[Cereals and products]]:All_India_Index_Upto_April23__1[[#This Row],[Food and beverages]])</f>
        <v>1757.4999999999998</v>
      </c>
      <c r="E213" s="2">
        <f>SUM(All_India_Index_Upto_April23__1[[#This Row],[Clothing]]:All_India_Index_Upto_April23__1[[#This Row],[Clothing and footwear]])</f>
        <v>413.1</v>
      </c>
      <c r="F213" s="2">
        <f>SUM(All_India_Index_Upto_April23__1[[#This Row],[Housing]]:All_India_Index_Upto_April23__1[[#This Row],[Fuel and light]])</f>
        <v>283.60000000000002</v>
      </c>
      <c r="G213" s="2">
        <f>SUM(All_India_Index_Upto_April23__1[[#This Row],[Household goods and services]])</f>
        <v>135.80000000000001</v>
      </c>
      <c r="H213" s="2">
        <f>SUM(All_India_Index_Upto_April23__1[[#This Row],[Health]],All_India_Index_Upto_April23__1[[#This Row],[Personal care and effects]])</f>
        <v>267.3</v>
      </c>
      <c r="I213" s="2">
        <f>SUM(All_India_Index_Upto_April23__1[[#This Row],[Transport and communication]])</f>
        <v>121.2</v>
      </c>
      <c r="J213" s="2">
        <f>SUM(All_India_Index_Upto_April23__1[[#This Row],[Recreation and amusement]])</f>
        <v>131.30000000000001</v>
      </c>
      <c r="K213" s="2">
        <f>SUM(All_India_Index_Upto_April23__1[[#This Row],[Education]])</f>
        <v>146.1</v>
      </c>
      <c r="L213" s="2">
        <f>SUM(All_India_Index_Upto_April23__1[[#This Row],[Miscellaneous]],All_India_Index_Upto_April23__1[[#This Row],[General index]])</f>
        <v>271.2</v>
      </c>
    </row>
    <row r="214" spans="1:12" hidden="1" x14ac:dyDescent="0.3">
      <c r="A214" t="s">
        <v>33</v>
      </c>
      <c r="B214">
        <v>2018</v>
      </c>
      <c r="C214" t="s">
        <v>44</v>
      </c>
      <c r="D214" s="2">
        <f>SUM(All_India_Index_Upto_April23__1[[#This Row],[Cereals and products]]:All_India_Index_Upto_April23__1[[#This Row],[Food and beverages]])</f>
        <v>1775.7000000000003</v>
      </c>
      <c r="E214" s="2">
        <f>SUM(All_India_Index_Upto_April23__1[[#This Row],[Clothing]]:All_India_Index_Upto_April23__1[[#This Row],[Clothing and footwear]])</f>
        <v>433.8</v>
      </c>
      <c r="F214" s="2">
        <f>SUM(All_India_Index_Upto_April23__1[[#This Row],[Housing]]:All_India_Index_Upto_April23__1[[#This Row],[Fuel and light]])</f>
        <v>292</v>
      </c>
      <c r="G214" s="2">
        <f>SUM(All_India_Index_Upto_April23__1[[#This Row],[Household goods and services]])</f>
        <v>142.19999999999999</v>
      </c>
      <c r="H214" s="2">
        <f>SUM(All_India_Index_Upto_April23__1[[#This Row],[Health]],All_India_Index_Upto_April23__1[[#This Row],[Personal care and effects]])</f>
        <v>274.10000000000002</v>
      </c>
      <c r="I214" s="2">
        <f>SUM(All_India_Index_Upto_April23__1[[#This Row],[Transport and communication]])</f>
        <v>125.5</v>
      </c>
      <c r="J214" s="2">
        <f>SUM(All_India_Index_Upto_April23__1[[#This Row],[Recreation and amusement]])</f>
        <v>136.5</v>
      </c>
      <c r="K214" s="2">
        <f>SUM(All_India_Index_Upto_April23__1[[#This Row],[Education]])</f>
        <v>147.80000000000001</v>
      </c>
      <c r="L214" s="2">
        <f>SUM(All_India_Index_Upto_April23__1[[#This Row],[Miscellaneous]],All_India_Index_Upto_April23__1[[#This Row],[General index]])</f>
        <v>277.10000000000002</v>
      </c>
    </row>
    <row r="215" spans="1:12" hidden="1" x14ac:dyDescent="0.3">
      <c r="A215" t="s">
        <v>30</v>
      </c>
      <c r="B215">
        <v>2018</v>
      </c>
      <c r="C215" t="s">
        <v>45</v>
      </c>
      <c r="D215" s="2">
        <f>SUM(All_India_Index_Upto_April23__1[[#This Row],[Cereals and products]]:All_India_Index_Upto_April23__1[[#This Row],[Food and beverages]])</f>
        <v>1773.1000000000001</v>
      </c>
      <c r="E215" s="2">
        <f>SUM(All_India_Index_Upto_April23__1[[#This Row],[Clothing]]:All_India_Index_Upto_April23__1[[#This Row],[Clothing and footwear]])</f>
        <v>448.3</v>
      </c>
      <c r="F215" s="2">
        <f>SUM(All_India_Index_Upto_April23__1[[#This Row],[Housing]]:All_India_Index_Upto_April23__1[[#This Row],[Fuel and light]])</f>
        <v>288.25443548387091</v>
      </c>
      <c r="G215" s="2">
        <f>SUM(All_India_Index_Upto_April23__1[[#This Row],[Household goods and services]])</f>
        <v>149.5</v>
      </c>
      <c r="H215" s="2">
        <f>SUM(All_India_Index_Upto_April23__1[[#This Row],[Health]],All_India_Index_Upto_April23__1[[#This Row],[Personal care and effects]])</f>
        <v>282.79999999999995</v>
      </c>
      <c r="I215" s="2">
        <f>SUM(All_India_Index_Upto_April23__1[[#This Row],[Transport and communication]])</f>
        <v>128.9</v>
      </c>
      <c r="J215" s="2">
        <f>SUM(All_India_Index_Upto_April23__1[[#This Row],[Recreation and amusement]])</f>
        <v>143.30000000000001</v>
      </c>
      <c r="K215" s="2">
        <f>SUM(All_India_Index_Upto_April23__1[[#This Row],[Education]])</f>
        <v>155.1</v>
      </c>
      <c r="L215" s="2">
        <f>SUM(All_India_Index_Upto_April23__1[[#This Row],[Miscellaneous]],All_India_Index_Upto_April23__1[[#This Row],[General index]])</f>
        <v>283.5</v>
      </c>
    </row>
    <row r="216" spans="1:12" hidden="1" x14ac:dyDescent="0.3">
      <c r="A216" t="s">
        <v>32</v>
      </c>
      <c r="B216">
        <v>2018</v>
      </c>
      <c r="C216" t="s">
        <v>45</v>
      </c>
      <c r="D216" s="2">
        <f>SUM(All_India_Index_Upto_April23__1[[#This Row],[Cereals and products]]:All_India_Index_Upto_April23__1[[#This Row],[Food and beverages]])</f>
        <v>1746.6</v>
      </c>
      <c r="E216" s="2">
        <f>SUM(All_India_Index_Upto_April23__1[[#This Row],[Clothing]]:All_India_Index_Upto_April23__1[[#This Row],[Clothing and footwear]])</f>
        <v>413.8</v>
      </c>
      <c r="F216" s="2">
        <f>SUM(All_India_Index_Upto_April23__1[[#This Row],[Housing]]:All_India_Index_Upto_April23__1[[#This Row],[Fuel and light]])</f>
        <v>278.89999999999998</v>
      </c>
      <c r="G216" s="2">
        <f>SUM(All_India_Index_Upto_April23__1[[#This Row],[Household goods and services]])</f>
        <v>136.19999999999999</v>
      </c>
      <c r="H216" s="2">
        <f>SUM(All_India_Index_Upto_April23__1[[#This Row],[Health]],All_India_Index_Upto_April23__1[[#This Row],[Personal care and effects]])</f>
        <v>268.10000000000002</v>
      </c>
      <c r="I216" s="2">
        <f>SUM(All_India_Index_Upto_April23__1[[#This Row],[Transport and communication]])</f>
        <v>118.8</v>
      </c>
      <c r="J216" s="2">
        <f>SUM(All_India_Index_Upto_April23__1[[#This Row],[Recreation and amusement]])</f>
        <v>131.69999999999999</v>
      </c>
      <c r="K216" s="2">
        <f>SUM(All_India_Index_Upto_April23__1[[#This Row],[Education]])</f>
        <v>146.5</v>
      </c>
      <c r="L216" s="2">
        <f>SUM(All_India_Index_Upto_April23__1[[#This Row],[Miscellaneous]],All_India_Index_Upto_April23__1[[#This Row],[General index]])</f>
        <v>269.7</v>
      </c>
    </row>
    <row r="217" spans="1:12" hidden="1" x14ac:dyDescent="0.3">
      <c r="A217" t="s">
        <v>33</v>
      </c>
      <c r="B217">
        <v>2018</v>
      </c>
      <c r="C217" t="s">
        <v>45</v>
      </c>
      <c r="D217" s="2">
        <f>SUM(All_India_Index_Upto_April23__1[[#This Row],[Cereals and products]]:All_India_Index_Upto_April23__1[[#This Row],[Food and beverages]])</f>
        <v>1762.7999999999997</v>
      </c>
      <c r="E217" s="2">
        <f>SUM(All_India_Index_Upto_April23__1[[#This Row],[Clothing]]:All_India_Index_Upto_April23__1[[#This Row],[Clothing and footwear]])</f>
        <v>434.3</v>
      </c>
      <c r="F217" s="2">
        <f>SUM(All_India_Index_Upto_April23__1[[#This Row],[Housing]]:All_India_Index_Upto_April23__1[[#This Row],[Fuel and light]])</f>
        <v>289.2</v>
      </c>
      <c r="G217" s="2">
        <f>SUM(All_India_Index_Upto_April23__1[[#This Row],[Household goods and services]])</f>
        <v>143.19999999999999</v>
      </c>
      <c r="H217" s="2">
        <f>SUM(All_India_Index_Upto_April23__1[[#This Row],[Health]],All_India_Index_Upto_April23__1[[#This Row],[Personal care and effects]])</f>
        <v>277.10000000000002</v>
      </c>
      <c r="I217" s="2">
        <f>SUM(All_India_Index_Upto_April23__1[[#This Row],[Transport and communication]])</f>
        <v>123.6</v>
      </c>
      <c r="J217" s="2">
        <f>SUM(All_India_Index_Upto_April23__1[[#This Row],[Recreation and amusement]])</f>
        <v>136.80000000000001</v>
      </c>
      <c r="K217" s="2">
        <f>SUM(All_India_Index_Upto_April23__1[[#This Row],[Education]])</f>
        <v>150.1</v>
      </c>
      <c r="L217" s="2">
        <f>SUM(All_India_Index_Upto_April23__1[[#This Row],[Miscellaneous]],All_India_Index_Upto_April23__1[[#This Row],[General index]])</f>
        <v>276.89999999999998</v>
      </c>
    </row>
    <row r="218" spans="1:12" hidden="1" x14ac:dyDescent="0.3">
      <c r="A218" t="s">
        <v>30</v>
      </c>
      <c r="B218">
        <v>2019</v>
      </c>
      <c r="C218" t="s">
        <v>31</v>
      </c>
      <c r="D218" s="2">
        <f>SUM(All_India_Index_Upto_April23__1[[#This Row],[Cereals and products]]:All_India_Index_Upto_April23__1[[#This Row],[Food and beverages]])</f>
        <v>1759.6000000000001</v>
      </c>
      <c r="E218" s="2">
        <f>SUM(All_India_Index_Upto_April23__1[[#This Row],[Clothing]]:All_India_Index_Upto_April23__1[[#This Row],[Clothing and footwear]])</f>
        <v>445.6</v>
      </c>
      <c r="F218" s="2">
        <f>SUM(All_India_Index_Upto_April23__1[[#This Row],[Housing]]:All_India_Index_Upto_April23__1[[#This Row],[Fuel and light]])</f>
        <v>285.45443548387084</v>
      </c>
      <c r="G218" s="2">
        <f>SUM(All_India_Index_Upto_April23__1[[#This Row],[Household goods and services]])</f>
        <v>150.1</v>
      </c>
      <c r="H218" s="2">
        <f>SUM(All_India_Index_Upto_April23__1[[#This Row],[Health]],All_India_Index_Upto_April23__1[[#This Row],[Personal care and effects]])</f>
        <v>283.10000000000002</v>
      </c>
      <c r="I218" s="2">
        <f>SUM(All_India_Index_Upto_April23__1[[#This Row],[Transport and communication]])</f>
        <v>128.6</v>
      </c>
      <c r="J218" s="2">
        <f>SUM(All_India_Index_Upto_April23__1[[#This Row],[Recreation and amusement]])</f>
        <v>142.9</v>
      </c>
      <c r="K218" s="2">
        <f>SUM(All_India_Index_Upto_April23__1[[#This Row],[Education]])</f>
        <v>155.19999999999999</v>
      </c>
      <c r="L218" s="2">
        <f>SUM(All_India_Index_Upto_April23__1[[#This Row],[Miscellaneous]],All_India_Index_Upto_April23__1[[#This Row],[General index]])</f>
        <v>282.7</v>
      </c>
    </row>
    <row r="219" spans="1:12" hidden="1" x14ac:dyDescent="0.3">
      <c r="A219" t="s">
        <v>32</v>
      </c>
      <c r="B219">
        <v>2019</v>
      </c>
      <c r="C219" t="s">
        <v>31</v>
      </c>
      <c r="D219" s="2">
        <f>SUM(All_India_Index_Upto_April23__1[[#This Row],[Cereals and products]]:All_India_Index_Upto_April23__1[[#This Row],[Food and beverages]])</f>
        <v>1744.3000000000002</v>
      </c>
      <c r="E219" s="2">
        <f>SUM(All_India_Index_Upto_April23__1[[#This Row],[Clothing]]:All_India_Index_Upto_April23__1[[#This Row],[Clothing and footwear]])</f>
        <v>414.5</v>
      </c>
      <c r="F219" s="2">
        <f>SUM(All_India_Index_Upto_April23__1[[#This Row],[Housing]]:All_India_Index_Upto_April23__1[[#This Row],[Fuel and light]])</f>
        <v>276.29999999999995</v>
      </c>
      <c r="G219" s="2">
        <f>SUM(All_India_Index_Upto_April23__1[[#This Row],[Household goods and services]])</f>
        <v>136.30000000000001</v>
      </c>
      <c r="H219" s="2">
        <f>SUM(All_India_Index_Upto_April23__1[[#This Row],[Health]],All_India_Index_Upto_April23__1[[#This Row],[Personal care and effects]])</f>
        <v>269.5</v>
      </c>
      <c r="I219" s="2">
        <f>SUM(All_India_Index_Upto_April23__1[[#This Row],[Transport and communication]])</f>
        <v>118.6</v>
      </c>
      <c r="J219" s="2">
        <f>SUM(All_India_Index_Upto_April23__1[[#This Row],[Recreation and amusement]])</f>
        <v>131.9</v>
      </c>
      <c r="K219" s="2">
        <f>SUM(All_India_Index_Upto_April23__1[[#This Row],[Education]])</f>
        <v>146.6</v>
      </c>
      <c r="L219" s="2">
        <f>SUM(All_India_Index_Upto_April23__1[[#This Row],[Miscellaneous]],All_India_Index_Upto_April23__1[[#This Row],[General index]])</f>
        <v>269.8</v>
      </c>
    </row>
    <row r="220" spans="1:12" hidden="1" x14ac:dyDescent="0.3">
      <c r="A220" t="s">
        <v>33</v>
      </c>
      <c r="B220">
        <v>2019</v>
      </c>
      <c r="C220" t="s">
        <v>31</v>
      </c>
      <c r="D220" s="2">
        <f>SUM(All_India_Index_Upto_April23__1[[#This Row],[Cereals and products]]:All_India_Index_Upto_April23__1[[#This Row],[Food and beverages]])</f>
        <v>1753.3999999999999</v>
      </c>
      <c r="E220" s="2">
        <f>SUM(All_India_Index_Upto_April23__1[[#This Row],[Clothing]]:All_India_Index_Upto_April23__1[[#This Row],[Clothing and footwear]])</f>
        <v>433</v>
      </c>
      <c r="F220" s="2">
        <f>SUM(All_India_Index_Upto_April23__1[[#This Row],[Housing]]:All_India_Index_Upto_April23__1[[#This Row],[Fuel and light]])</f>
        <v>287.2</v>
      </c>
      <c r="G220" s="2">
        <f>SUM(All_India_Index_Upto_April23__1[[#This Row],[Household goods and services]])</f>
        <v>143.6</v>
      </c>
      <c r="H220" s="2">
        <f>SUM(All_India_Index_Upto_April23__1[[#This Row],[Health]],All_India_Index_Upto_April23__1[[#This Row],[Personal care and effects]])</f>
        <v>277.89999999999998</v>
      </c>
      <c r="I220" s="2">
        <f>SUM(All_India_Index_Upto_April23__1[[#This Row],[Transport and communication]])</f>
        <v>123.3</v>
      </c>
      <c r="J220" s="2">
        <f>SUM(All_India_Index_Upto_April23__1[[#This Row],[Recreation and amusement]])</f>
        <v>136.69999999999999</v>
      </c>
      <c r="K220" s="2">
        <f>SUM(All_India_Index_Upto_April23__1[[#This Row],[Education]])</f>
        <v>150.19999999999999</v>
      </c>
      <c r="L220" s="2">
        <f>SUM(All_India_Index_Upto_April23__1[[#This Row],[Miscellaneous]],All_India_Index_Upto_April23__1[[#This Row],[General index]])</f>
        <v>276.5</v>
      </c>
    </row>
    <row r="221" spans="1:12" hidden="1" x14ac:dyDescent="0.3">
      <c r="A221" t="s">
        <v>30</v>
      </c>
      <c r="B221">
        <v>2019</v>
      </c>
      <c r="C221" t="s">
        <v>34</v>
      </c>
      <c r="D221" s="2">
        <f>SUM(All_India_Index_Upto_April23__1[[#This Row],[Cereals and products]]:All_India_Index_Upto_April23__1[[#This Row],[Food and beverages]])</f>
        <v>1759.8000000000002</v>
      </c>
      <c r="E221" s="2">
        <f>SUM(All_India_Index_Upto_April23__1[[#This Row],[Clothing]]:All_India_Index_Upto_April23__1[[#This Row],[Clothing and footwear]])</f>
        <v>446.5</v>
      </c>
      <c r="F221" s="2">
        <f>SUM(All_India_Index_Upto_April23__1[[#This Row],[Housing]]:All_India_Index_Upto_April23__1[[#This Row],[Fuel and light]])</f>
        <v>284.55443548387086</v>
      </c>
      <c r="G221" s="2">
        <f>SUM(All_India_Index_Upto_April23__1[[#This Row],[Household goods and services]])</f>
        <v>150.1</v>
      </c>
      <c r="H221" s="2">
        <f>SUM(All_India_Index_Upto_April23__1[[#This Row],[Health]],All_India_Index_Upto_April23__1[[#This Row],[Personal care and effects]])</f>
        <v>284.8</v>
      </c>
      <c r="I221" s="2">
        <f>SUM(All_India_Index_Upto_April23__1[[#This Row],[Transport and communication]])</f>
        <v>129.19999999999999</v>
      </c>
      <c r="J221" s="2">
        <f>SUM(All_India_Index_Upto_April23__1[[#This Row],[Recreation and amusement]])</f>
        <v>143.4</v>
      </c>
      <c r="K221" s="2">
        <f>SUM(All_India_Index_Upto_April23__1[[#This Row],[Education]])</f>
        <v>155.5</v>
      </c>
      <c r="L221" s="2">
        <f>SUM(All_India_Index_Upto_April23__1[[#This Row],[Miscellaneous]],All_India_Index_Upto_April23__1[[#This Row],[General index]])</f>
        <v>283.2</v>
      </c>
    </row>
    <row r="222" spans="1:12" hidden="1" x14ac:dyDescent="0.3">
      <c r="A222" t="s">
        <v>32</v>
      </c>
      <c r="B222">
        <v>2019</v>
      </c>
      <c r="C222" t="s">
        <v>34</v>
      </c>
      <c r="D222" s="2">
        <f>SUM(All_India_Index_Upto_April23__1[[#This Row],[Cereals and products]]:All_India_Index_Upto_April23__1[[#This Row],[Food and beverages]])</f>
        <v>1754.4</v>
      </c>
      <c r="E222" s="2">
        <f>SUM(All_India_Index_Upto_April23__1[[#This Row],[Clothing]]:All_India_Index_Upto_April23__1[[#This Row],[Clothing and footwear]])</f>
        <v>415.5</v>
      </c>
      <c r="F222" s="2">
        <f>SUM(All_India_Index_Upto_April23__1[[#This Row],[Housing]]:All_India_Index_Upto_April23__1[[#This Row],[Fuel and light]])</f>
        <v>275.60000000000002</v>
      </c>
      <c r="G222" s="2">
        <f>SUM(All_India_Index_Upto_April23__1[[#This Row],[Household goods and services]])</f>
        <v>136.6</v>
      </c>
      <c r="H222" s="2">
        <f>SUM(All_India_Index_Upto_April23__1[[#This Row],[Health]],All_India_Index_Upto_April23__1[[#This Row],[Personal care and effects]])</f>
        <v>271.5</v>
      </c>
      <c r="I222" s="2">
        <f>SUM(All_India_Index_Upto_April23__1[[#This Row],[Transport and communication]])</f>
        <v>119.2</v>
      </c>
      <c r="J222" s="2">
        <f>SUM(All_India_Index_Upto_April23__1[[#This Row],[Recreation and amusement]])</f>
        <v>132.19999999999999</v>
      </c>
      <c r="K222" s="2">
        <f>SUM(All_India_Index_Upto_April23__1[[#This Row],[Education]])</f>
        <v>146.6</v>
      </c>
      <c r="L222" s="2">
        <f>SUM(All_India_Index_Upto_April23__1[[#This Row],[Miscellaneous]],All_India_Index_Upto_April23__1[[#This Row],[General index]])</f>
        <v>271</v>
      </c>
    </row>
    <row r="223" spans="1:12" hidden="1" x14ac:dyDescent="0.3">
      <c r="A223" t="s">
        <v>33</v>
      </c>
      <c r="B223">
        <v>2019</v>
      </c>
      <c r="C223" t="s">
        <v>34</v>
      </c>
      <c r="D223" s="2">
        <f>SUM(All_India_Index_Upto_April23__1[[#This Row],[Cereals and products]]:All_India_Index_Upto_April23__1[[#This Row],[Food and beverages]])</f>
        <v>1757.1</v>
      </c>
      <c r="E223" s="2">
        <f>SUM(All_India_Index_Upto_April23__1[[#This Row],[Clothing]]:All_India_Index_Upto_April23__1[[#This Row],[Clothing and footwear]])</f>
        <v>433.9</v>
      </c>
      <c r="F223" s="2">
        <f>SUM(All_India_Index_Upto_April23__1[[#This Row],[Housing]]:All_India_Index_Upto_April23__1[[#This Row],[Fuel and light]])</f>
        <v>286.89999999999998</v>
      </c>
      <c r="G223" s="2">
        <f>SUM(All_India_Index_Upto_April23__1[[#This Row],[Household goods and services]])</f>
        <v>143.69999999999999</v>
      </c>
      <c r="H223" s="2">
        <f>SUM(All_India_Index_Upto_April23__1[[#This Row],[Health]],All_India_Index_Upto_April23__1[[#This Row],[Personal care and effects]])</f>
        <v>279.7</v>
      </c>
      <c r="I223" s="2">
        <f>SUM(All_India_Index_Upto_April23__1[[#This Row],[Transport and communication]])</f>
        <v>123.9</v>
      </c>
      <c r="J223" s="2">
        <f>SUM(All_India_Index_Upto_April23__1[[#This Row],[Recreation and amusement]])</f>
        <v>137.1</v>
      </c>
      <c r="K223" s="2">
        <f>SUM(All_India_Index_Upto_April23__1[[#This Row],[Education]])</f>
        <v>150.30000000000001</v>
      </c>
      <c r="L223" s="2">
        <f>SUM(All_India_Index_Upto_April23__1[[#This Row],[Miscellaneous]],All_India_Index_Upto_April23__1[[#This Row],[General index]])</f>
        <v>277.3</v>
      </c>
    </row>
    <row r="224" spans="1:12" hidden="1" x14ac:dyDescent="0.3">
      <c r="A224" t="s">
        <v>30</v>
      </c>
      <c r="B224">
        <v>2019</v>
      </c>
      <c r="C224" t="s">
        <v>35</v>
      </c>
      <c r="D224" s="2">
        <f>SUM(All_India_Index_Upto_April23__1[[#This Row],[Cereals and products]]:All_India_Index_Upto_April23__1[[#This Row],[Food and beverages]])</f>
        <v>1761.2000000000003</v>
      </c>
      <c r="E224" s="2">
        <f>SUM(All_India_Index_Upto_April23__1[[#This Row],[Clothing]]:All_India_Index_Upto_April23__1[[#This Row],[Clothing and footwear]])</f>
        <v>447</v>
      </c>
      <c r="F224" s="2">
        <f>SUM(All_India_Index_Upto_April23__1[[#This Row],[Housing]]:All_India_Index_Upto_April23__1[[#This Row],[Fuel and light]])</f>
        <v>285.65443548387088</v>
      </c>
      <c r="G224" s="2">
        <f>SUM(All_India_Index_Upto_April23__1[[#This Row],[Household goods and services]])</f>
        <v>150</v>
      </c>
      <c r="H224" s="2">
        <f>SUM(All_India_Index_Upto_April23__1[[#This Row],[Health]],All_India_Index_Upto_April23__1[[#This Row],[Personal care and effects]])</f>
        <v>284.39999999999998</v>
      </c>
      <c r="I224" s="2">
        <f>SUM(All_India_Index_Upto_April23__1[[#This Row],[Transport and communication]])</f>
        <v>129.9</v>
      </c>
      <c r="J224" s="2">
        <f>SUM(All_India_Index_Upto_April23__1[[#This Row],[Recreation and amusement]])</f>
        <v>143.80000000000001</v>
      </c>
      <c r="K224" s="2">
        <f>SUM(All_India_Index_Upto_April23__1[[#This Row],[Education]])</f>
        <v>155.5</v>
      </c>
      <c r="L224" s="2">
        <f>SUM(All_India_Index_Upto_April23__1[[#This Row],[Miscellaneous]],All_India_Index_Upto_April23__1[[#This Row],[General index]])</f>
        <v>283.60000000000002</v>
      </c>
    </row>
    <row r="225" spans="1:12" hidden="1" x14ac:dyDescent="0.3">
      <c r="A225" t="s">
        <v>32</v>
      </c>
      <c r="B225">
        <v>2019</v>
      </c>
      <c r="C225" t="s">
        <v>35</v>
      </c>
      <c r="D225" s="2">
        <f>SUM(All_India_Index_Upto_April23__1[[#This Row],[Cereals and products]]:All_India_Index_Upto_April23__1[[#This Row],[Food and beverages]])</f>
        <v>1768.4</v>
      </c>
      <c r="E225" s="2">
        <f>SUM(All_India_Index_Upto_April23__1[[#This Row],[Clothing]]:All_India_Index_Upto_April23__1[[#This Row],[Clothing and footwear]])</f>
        <v>416.29999999999995</v>
      </c>
      <c r="F225" s="2">
        <f>SUM(All_India_Index_Upto_April23__1[[#This Row],[Housing]]:All_India_Index_Upto_April23__1[[#This Row],[Fuel and light]])</f>
        <v>277.8</v>
      </c>
      <c r="G225" s="2">
        <f>SUM(All_India_Index_Upto_April23__1[[#This Row],[Household goods and services]])</f>
        <v>136.80000000000001</v>
      </c>
      <c r="H225" s="2">
        <f>SUM(All_India_Index_Upto_April23__1[[#This Row],[Health]],All_India_Index_Upto_April23__1[[#This Row],[Personal care and effects]])</f>
        <v>271.7</v>
      </c>
      <c r="I225" s="2">
        <f>SUM(All_India_Index_Upto_April23__1[[#This Row],[Transport and communication]])</f>
        <v>119.9</v>
      </c>
      <c r="J225" s="2">
        <f>SUM(All_India_Index_Upto_April23__1[[#This Row],[Recreation and amusement]])</f>
        <v>133</v>
      </c>
      <c r="K225" s="2">
        <f>SUM(All_India_Index_Upto_April23__1[[#This Row],[Education]])</f>
        <v>146.69999999999999</v>
      </c>
      <c r="L225" s="2">
        <f>SUM(All_India_Index_Upto_April23__1[[#This Row],[Miscellaneous]],All_India_Index_Upto_April23__1[[#This Row],[General index]])</f>
        <v>272.3</v>
      </c>
    </row>
    <row r="226" spans="1:12" hidden="1" x14ac:dyDescent="0.3">
      <c r="A226" t="s">
        <v>33</v>
      </c>
      <c r="B226">
        <v>2019</v>
      </c>
      <c r="C226" t="s">
        <v>35</v>
      </c>
      <c r="D226" s="2">
        <f>SUM(All_India_Index_Upto_April23__1[[#This Row],[Cereals and products]]:All_India_Index_Upto_April23__1[[#This Row],[Food and beverages]])</f>
        <v>1762.9</v>
      </c>
      <c r="E226" s="2">
        <f>SUM(All_India_Index_Upto_April23__1[[#This Row],[Clothing]]:All_India_Index_Upto_April23__1[[#This Row],[Clothing and footwear]])</f>
        <v>434.5</v>
      </c>
      <c r="F226" s="2">
        <f>SUM(All_India_Index_Upto_April23__1[[#This Row],[Housing]]:All_India_Index_Upto_April23__1[[#This Row],[Fuel and light]])</f>
        <v>288.7</v>
      </c>
      <c r="G226" s="2">
        <f>SUM(All_India_Index_Upto_April23__1[[#This Row],[Household goods and services]])</f>
        <v>143.80000000000001</v>
      </c>
      <c r="H226" s="2">
        <f>SUM(All_India_Index_Upto_April23__1[[#This Row],[Health]],All_India_Index_Upto_April23__1[[#This Row],[Personal care and effects]])</f>
        <v>279.60000000000002</v>
      </c>
      <c r="I226" s="2">
        <f>SUM(All_India_Index_Upto_April23__1[[#This Row],[Transport and communication]])</f>
        <v>124.6</v>
      </c>
      <c r="J226" s="2">
        <f>SUM(All_India_Index_Upto_April23__1[[#This Row],[Recreation and amusement]])</f>
        <v>137.69999999999999</v>
      </c>
      <c r="K226" s="2">
        <f>SUM(All_India_Index_Upto_April23__1[[#This Row],[Education]])</f>
        <v>150.30000000000001</v>
      </c>
      <c r="L226" s="2">
        <f>SUM(All_India_Index_Upto_April23__1[[#This Row],[Miscellaneous]],All_India_Index_Upto_April23__1[[#This Row],[General index]])</f>
        <v>278.10000000000002</v>
      </c>
    </row>
    <row r="227" spans="1:12" hidden="1" x14ac:dyDescent="0.3">
      <c r="A227" t="s">
        <v>30</v>
      </c>
      <c r="B227">
        <v>2019</v>
      </c>
      <c r="C227" t="s">
        <v>37</v>
      </c>
      <c r="D227" s="2">
        <f>SUM(All_India_Index_Upto_April23__1[[#This Row],[Cereals and products]]:All_India_Index_Upto_April23__1[[#This Row],[Food and beverages]])</f>
        <v>1782.1000000000001</v>
      </c>
      <c r="E227" s="2">
        <f>SUM(All_India_Index_Upto_April23__1[[#This Row],[Clothing]]:All_India_Index_Upto_April23__1[[#This Row],[Clothing and footwear]])</f>
        <v>448.59999999999997</v>
      </c>
      <c r="F227" s="2">
        <f>SUM(All_India_Index_Upto_April23__1[[#This Row],[Housing]]:All_India_Index_Upto_April23__1[[#This Row],[Fuel and light]])</f>
        <v>286.15443548387088</v>
      </c>
      <c r="G227" s="2">
        <f>SUM(All_India_Index_Upto_April23__1[[#This Row],[Household goods and services]])</f>
        <v>149.5</v>
      </c>
      <c r="H227" s="2">
        <f>SUM(All_India_Index_Upto_April23__1[[#This Row],[Health]],All_India_Index_Upto_April23__1[[#This Row],[Personal care and effects]])</f>
        <v>285.20000000000005</v>
      </c>
      <c r="I227" s="2">
        <f>SUM(All_India_Index_Upto_April23__1[[#This Row],[Transport and communication]])</f>
        <v>130.19999999999999</v>
      </c>
      <c r="J227" s="2">
        <f>SUM(All_India_Index_Upto_April23__1[[#This Row],[Recreation and amusement]])</f>
        <v>145.9</v>
      </c>
      <c r="K227" s="2">
        <f>SUM(All_India_Index_Upto_April23__1[[#This Row],[Education]])</f>
        <v>156.69999999999999</v>
      </c>
      <c r="L227" s="2">
        <f>SUM(All_India_Index_Upto_April23__1[[#This Row],[Miscellaneous]],All_India_Index_Upto_April23__1[[#This Row],[General index]])</f>
        <v>285.3</v>
      </c>
    </row>
    <row r="228" spans="1:12" hidden="1" x14ac:dyDescent="0.3">
      <c r="A228" t="s">
        <v>32</v>
      </c>
      <c r="B228">
        <v>2019</v>
      </c>
      <c r="C228" t="s">
        <v>37</v>
      </c>
      <c r="D228" s="2">
        <f>SUM(All_India_Index_Upto_April23__1[[#This Row],[Cereals and products]]:All_India_Index_Upto_April23__1[[#This Row],[Food and beverages]])</f>
        <v>1811.5000000000002</v>
      </c>
      <c r="E228" s="2">
        <f>SUM(All_India_Index_Upto_April23__1[[#This Row],[Clothing]]:All_India_Index_Upto_April23__1[[#This Row],[Clothing and footwear]])</f>
        <v>417.9</v>
      </c>
      <c r="F228" s="2">
        <f>SUM(All_India_Index_Upto_April23__1[[#This Row],[Housing]]:All_India_Index_Upto_April23__1[[#This Row],[Fuel and light]])</f>
        <v>279.5</v>
      </c>
      <c r="G228" s="2">
        <f>SUM(All_India_Index_Upto_April23__1[[#This Row],[Household goods and services]])</f>
        <v>137.19999999999999</v>
      </c>
      <c r="H228" s="2">
        <f>SUM(All_India_Index_Upto_April23__1[[#This Row],[Health]],All_India_Index_Upto_April23__1[[#This Row],[Personal care and effects]])</f>
        <v>272.39999999999998</v>
      </c>
      <c r="I228" s="2">
        <f>SUM(All_India_Index_Upto_April23__1[[#This Row],[Transport and communication]])</f>
        <v>120.1</v>
      </c>
      <c r="J228" s="2">
        <f>SUM(All_India_Index_Upto_April23__1[[#This Row],[Recreation and amusement]])</f>
        <v>134</v>
      </c>
      <c r="K228" s="2">
        <f>SUM(All_India_Index_Upto_April23__1[[#This Row],[Education]])</f>
        <v>148</v>
      </c>
      <c r="L228" s="2">
        <f>SUM(All_India_Index_Upto_April23__1[[#This Row],[Miscellaneous]],All_India_Index_Upto_April23__1[[#This Row],[General index]])</f>
        <v>274.8</v>
      </c>
    </row>
    <row r="229" spans="1:12" hidden="1" x14ac:dyDescent="0.3">
      <c r="A229" t="s">
        <v>33</v>
      </c>
      <c r="B229">
        <v>2019</v>
      </c>
      <c r="C229" t="s">
        <v>37</v>
      </c>
      <c r="D229" s="2">
        <f>SUM(All_India_Index_Upto_April23__1[[#This Row],[Cereals and products]]:All_India_Index_Upto_April23__1[[#This Row],[Food and beverages]])</f>
        <v>1791.9000000000003</v>
      </c>
      <c r="E229" s="2">
        <f>SUM(All_India_Index_Upto_April23__1[[#This Row],[Clothing]]:All_India_Index_Upto_April23__1[[#This Row],[Clothing and footwear]])</f>
        <v>436.1</v>
      </c>
      <c r="F229" s="2">
        <f>SUM(All_India_Index_Upto_April23__1[[#This Row],[Housing]]:All_India_Index_Upto_April23__1[[#This Row],[Fuel and light]])</f>
        <v>290.39999999999998</v>
      </c>
      <c r="G229" s="2">
        <f>SUM(All_India_Index_Upto_April23__1[[#This Row],[Household goods and services]])</f>
        <v>143.69999999999999</v>
      </c>
      <c r="H229" s="2">
        <f>SUM(All_India_Index_Upto_April23__1[[#This Row],[Health]],All_India_Index_Upto_April23__1[[#This Row],[Personal care and effects]])</f>
        <v>280.3</v>
      </c>
      <c r="I229" s="2">
        <f>SUM(All_India_Index_Upto_April23__1[[#This Row],[Transport and communication]])</f>
        <v>124.9</v>
      </c>
      <c r="J229" s="2">
        <f>SUM(All_India_Index_Upto_April23__1[[#This Row],[Recreation and amusement]])</f>
        <v>139.19999999999999</v>
      </c>
      <c r="K229" s="2">
        <f>SUM(All_India_Index_Upto_April23__1[[#This Row],[Education]])</f>
        <v>151.6</v>
      </c>
      <c r="L229" s="2">
        <f>SUM(All_India_Index_Upto_April23__1[[#This Row],[Miscellaneous]],All_India_Index_Upto_April23__1[[#This Row],[General index]])</f>
        <v>280.2</v>
      </c>
    </row>
    <row r="230" spans="1:12" hidden="1" x14ac:dyDescent="0.3">
      <c r="A230" t="s">
        <v>30</v>
      </c>
      <c r="B230">
        <v>2019</v>
      </c>
      <c r="C230" t="s">
        <v>38</v>
      </c>
      <c r="D230" s="2">
        <f>SUM(All_India_Index_Upto_April23__1[[#This Row],[Cereals and products]]:All_India_Index_Upto_April23__1[[#This Row],[Food and beverages]])</f>
        <v>1804.1999999999998</v>
      </c>
      <c r="E230" s="2">
        <f>SUM(All_India_Index_Upto_April23__1[[#This Row],[Clothing]]:All_India_Index_Upto_April23__1[[#This Row],[Clothing and footwear]])</f>
        <v>448.59999999999997</v>
      </c>
      <c r="F230" s="2">
        <f>SUM(All_India_Index_Upto_April23__1[[#This Row],[Housing]]:All_India_Index_Upto_April23__1[[#This Row],[Fuel and light]])</f>
        <v>287.05443548387086</v>
      </c>
      <c r="G230" s="2">
        <f>SUM(All_India_Index_Upto_April23__1[[#This Row],[Household goods and services]])</f>
        <v>149.6</v>
      </c>
      <c r="H230" s="2">
        <f>SUM(All_India_Index_Upto_April23__1[[#This Row],[Health]],All_India_Index_Upto_April23__1[[#This Row],[Personal care and effects]])</f>
        <v>286.5</v>
      </c>
      <c r="I230" s="2">
        <f>SUM(All_India_Index_Upto_April23__1[[#This Row],[Transport and communication]])</f>
        <v>130.19999999999999</v>
      </c>
      <c r="J230" s="2">
        <f>SUM(All_India_Index_Upto_April23__1[[#This Row],[Recreation and amusement]])</f>
        <v>146.4</v>
      </c>
      <c r="K230" s="2">
        <f>SUM(All_India_Index_Upto_April23__1[[#This Row],[Education]])</f>
        <v>157.69999999999999</v>
      </c>
      <c r="L230" s="2">
        <f>SUM(All_India_Index_Upto_April23__1[[#This Row],[Miscellaneous]],All_India_Index_Upto_April23__1[[#This Row],[General index]])</f>
        <v>286.89999999999998</v>
      </c>
    </row>
    <row r="231" spans="1:12" hidden="1" x14ac:dyDescent="0.3">
      <c r="A231" t="s">
        <v>32</v>
      </c>
      <c r="B231">
        <v>2019</v>
      </c>
      <c r="C231" t="s">
        <v>38</v>
      </c>
      <c r="D231" s="2">
        <f>SUM(All_India_Index_Upto_April23__1[[#This Row],[Cereals and products]]:All_India_Index_Upto_April23__1[[#This Row],[Food and beverages]])</f>
        <v>1833.2999999999997</v>
      </c>
      <c r="E231" s="2">
        <f>SUM(All_India_Index_Upto_April23__1[[#This Row],[Clothing]]:All_India_Index_Upto_April23__1[[#This Row],[Clothing and footwear]])</f>
        <v>418.4</v>
      </c>
      <c r="F231" s="2">
        <f>SUM(All_India_Index_Upto_April23__1[[#This Row],[Housing]]:All_India_Index_Upto_April23__1[[#This Row],[Fuel and light]])</f>
        <v>279.89999999999998</v>
      </c>
      <c r="G231" s="2">
        <f>SUM(All_India_Index_Upto_April23__1[[#This Row],[Household goods and services]])</f>
        <v>137.4</v>
      </c>
      <c r="H231" s="2">
        <f>SUM(All_India_Index_Upto_April23__1[[#This Row],[Health]],All_India_Index_Upto_April23__1[[#This Row],[Personal care and effects]])</f>
        <v>274</v>
      </c>
      <c r="I231" s="2">
        <f>SUM(All_India_Index_Upto_April23__1[[#This Row],[Transport and communication]])</f>
        <v>119.6</v>
      </c>
      <c r="J231" s="2">
        <f>SUM(All_India_Index_Upto_April23__1[[#This Row],[Recreation and amusement]])</f>
        <v>134.30000000000001</v>
      </c>
      <c r="K231" s="2">
        <f>SUM(All_India_Index_Upto_April23__1[[#This Row],[Education]])</f>
        <v>148.9</v>
      </c>
      <c r="L231" s="2">
        <f>SUM(All_India_Index_Upto_April23__1[[#This Row],[Miscellaneous]],All_India_Index_Upto_April23__1[[#This Row],[General index]])</f>
        <v>275.7</v>
      </c>
    </row>
    <row r="232" spans="1:12" hidden="1" x14ac:dyDescent="0.3">
      <c r="A232" t="s">
        <v>33</v>
      </c>
      <c r="B232">
        <v>2019</v>
      </c>
      <c r="C232" t="s">
        <v>38</v>
      </c>
      <c r="D232" s="2">
        <f>SUM(All_India_Index_Upto_April23__1[[#This Row],[Cereals and products]]:All_India_Index_Upto_April23__1[[#This Row],[Food and beverages]])</f>
        <v>1814.1000000000001</v>
      </c>
      <c r="E232" s="2">
        <f>SUM(All_India_Index_Upto_April23__1[[#This Row],[Clothing]]:All_India_Index_Upto_April23__1[[#This Row],[Clothing and footwear]])</f>
        <v>436.4</v>
      </c>
      <c r="F232" s="2">
        <f>SUM(All_India_Index_Upto_April23__1[[#This Row],[Housing]]:All_India_Index_Upto_April23__1[[#This Row],[Fuel and light]])</f>
        <v>290.60000000000002</v>
      </c>
      <c r="G232" s="2">
        <f>SUM(All_India_Index_Upto_April23__1[[#This Row],[Household goods and services]])</f>
        <v>143.80000000000001</v>
      </c>
      <c r="H232" s="2">
        <f>SUM(All_India_Index_Upto_April23__1[[#This Row],[Health]],All_India_Index_Upto_April23__1[[#This Row],[Personal care and effects]])</f>
        <v>281.70000000000005</v>
      </c>
      <c r="I232" s="2">
        <f>SUM(All_India_Index_Upto_April23__1[[#This Row],[Transport and communication]])</f>
        <v>124.6</v>
      </c>
      <c r="J232" s="2">
        <f>SUM(All_India_Index_Upto_April23__1[[#This Row],[Recreation and amusement]])</f>
        <v>139.6</v>
      </c>
      <c r="K232" s="2">
        <f>SUM(All_India_Index_Upto_April23__1[[#This Row],[Education]])</f>
        <v>152.5</v>
      </c>
      <c r="L232" s="2">
        <f>SUM(All_India_Index_Upto_April23__1[[#This Row],[Miscellaneous]],All_India_Index_Upto_April23__1[[#This Row],[General index]])</f>
        <v>281.5</v>
      </c>
    </row>
    <row r="233" spans="1:12" hidden="1" x14ac:dyDescent="0.3">
      <c r="A233" t="s">
        <v>30</v>
      </c>
      <c r="B233">
        <v>2019</v>
      </c>
      <c r="C233" t="s">
        <v>39</v>
      </c>
      <c r="D233" s="2">
        <f>SUM(All_India_Index_Upto_April23__1[[#This Row],[Cereals and products]]:All_India_Index_Upto_April23__1[[#This Row],[Food and beverages]])</f>
        <v>1826.8999999999999</v>
      </c>
      <c r="E233" s="2">
        <f>SUM(All_India_Index_Upto_April23__1[[#This Row],[Clothing]]:All_India_Index_Upto_April23__1[[#This Row],[Clothing and footwear]])</f>
        <v>449.1</v>
      </c>
      <c r="F233" s="2">
        <f>SUM(All_India_Index_Upto_April23__1[[#This Row],[Housing]]:All_India_Index_Upto_April23__1[[#This Row],[Fuel and light]])</f>
        <v>286.05443548387086</v>
      </c>
      <c r="G233" s="2">
        <f>SUM(All_India_Index_Upto_April23__1[[#This Row],[Household goods and services]])</f>
        <v>150</v>
      </c>
      <c r="H233" s="2">
        <f>SUM(All_India_Index_Upto_April23__1[[#This Row],[Health]],All_India_Index_Upto_April23__1[[#This Row],[Personal care and effects]])</f>
        <v>288.29999999999995</v>
      </c>
      <c r="I233" s="2">
        <f>SUM(All_India_Index_Upto_April23__1[[#This Row],[Transport and communication]])</f>
        <v>131.19999999999999</v>
      </c>
      <c r="J233" s="2">
        <f>SUM(All_India_Index_Upto_April23__1[[#This Row],[Recreation and amusement]])</f>
        <v>147.5</v>
      </c>
      <c r="K233" s="2">
        <f>SUM(All_India_Index_Upto_April23__1[[#This Row],[Education]])</f>
        <v>159.1</v>
      </c>
      <c r="L233" s="2">
        <f>SUM(All_India_Index_Upto_April23__1[[#This Row],[Miscellaneous]],All_India_Index_Upto_April23__1[[#This Row],[General index]])</f>
        <v>289.10000000000002</v>
      </c>
    </row>
    <row r="234" spans="1:12" hidden="1" x14ac:dyDescent="0.3">
      <c r="A234" t="s">
        <v>32</v>
      </c>
      <c r="B234">
        <v>2019</v>
      </c>
      <c r="C234" t="s">
        <v>39</v>
      </c>
      <c r="D234" s="2">
        <f>SUM(All_India_Index_Upto_April23__1[[#This Row],[Cereals and products]]:All_India_Index_Upto_April23__1[[#This Row],[Food and beverages]])</f>
        <v>1857.3999999999999</v>
      </c>
      <c r="E234" s="2">
        <f>SUM(All_India_Index_Upto_April23__1[[#This Row],[Clothing]]:All_India_Index_Upto_April23__1[[#This Row],[Clothing and footwear]])</f>
        <v>419.3</v>
      </c>
      <c r="F234" s="2">
        <f>SUM(All_India_Index_Upto_April23__1[[#This Row],[Housing]]:All_India_Index_Upto_April23__1[[#This Row],[Fuel and light]])</f>
        <v>277.60000000000002</v>
      </c>
      <c r="G234" s="2">
        <f>SUM(All_India_Index_Upto_April23__1[[#This Row],[Household goods and services]])</f>
        <v>137.69999999999999</v>
      </c>
      <c r="H234" s="2">
        <f>SUM(All_India_Index_Upto_April23__1[[#This Row],[Health]],All_India_Index_Upto_April23__1[[#This Row],[Personal care and effects]])</f>
        <v>275.89999999999998</v>
      </c>
      <c r="I234" s="2">
        <f>SUM(All_India_Index_Upto_April23__1[[#This Row],[Transport and communication]])</f>
        <v>120.6</v>
      </c>
      <c r="J234" s="2">
        <f>SUM(All_India_Index_Upto_April23__1[[#This Row],[Recreation and amusement]])</f>
        <v>135</v>
      </c>
      <c r="K234" s="2">
        <f>SUM(All_India_Index_Upto_April23__1[[#This Row],[Education]])</f>
        <v>150.4</v>
      </c>
      <c r="L234" s="2">
        <f>SUM(All_India_Index_Upto_April23__1[[#This Row],[Miscellaneous]],All_India_Index_Upto_April23__1[[#This Row],[General index]])</f>
        <v>277.8</v>
      </c>
    </row>
    <row r="235" spans="1:12" hidden="1" x14ac:dyDescent="0.3">
      <c r="A235" t="s">
        <v>33</v>
      </c>
      <c r="B235">
        <v>2019</v>
      </c>
      <c r="C235" t="s">
        <v>39</v>
      </c>
      <c r="D235" s="2">
        <f>SUM(All_India_Index_Upto_April23__1[[#This Row],[Cereals and products]]:All_India_Index_Upto_April23__1[[#This Row],[Food and beverages]])</f>
        <v>1837.5</v>
      </c>
      <c r="E235" s="2">
        <f>SUM(All_India_Index_Upto_April23__1[[#This Row],[Clothing]]:All_India_Index_Upto_April23__1[[#This Row],[Clothing and footwear]])</f>
        <v>437</v>
      </c>
      <c r="F235" s="2">
        <f>SUM(All_India_Index_Upto_April23__1[[#This Row],[Housing]]:All_India_Index_Upto_April23__1[[#This Row],[Fuel and light]])</f>
        <v>289.89999999999998</v>
      </c>
      <c r="G235" s="2">
        <f>SUM(All_India_Index_Upto_April23__1[[#This Row],[Household goods and services]])</f>
        <v>144.19999999999999</v>
      </c>
      <c r="H235" s="2">
        <f>SUM(All_India_Index_Upto_April23__1[[#This Row],[Health]],All_India_Index_Upto_April23__1[[#This Row],[Personal care and effects]])</f>
        <v>283.60000000000002</v>
      </c>
      <c r="I235" s="2">
        <f>SUM(All_India_Index_Upto_April23__1[[#This Row],[Transport and communication]])</f>
        <v>125.6</v>
      </c>
      <c r="J235" s="2">
        <f>SUM(All_India_Index_Upto_April23__1[[#This Row],[Recreation and amusement]])</f>
        <v>140.5</v>
      </c>
      <c r="K235" s="2">
        <f>SUM(All_India_Index_Upto_April23__1[[#This Row],[Education]])</f>
        <v>154</v>
      </c>
      <c r="L235" s="2">
        <f>SUM(All_India_Index_Upto_April23__1[[#This Row],[Miscellaneous]],All_India_Index_Upto_April23__1[[#This Row],[General index]])</f>
        <v>283.7</v>
      </c>
    </row>
    <row r="236" spans="1:12" hidden="1" x14ac:dyDescent="0.3">
      <c r="A236" t="s">
        <v>30</v>
      </c>
      <c r="B236">
        <v>2019</v>
      </c>
      <c r="C236" t="s">
        <v>40</v>
      </c>
      <c r="D236" s="2">
        <f>SUM(All_India_Index_Upto_April23__1[[#This Row],[Cereals and products]]:All_India_Index_Upto_April23__1[[#This Row],[Food and beverages]])</f>
        <v>1834.5000000000002</v>
      </c>
      <c r="E236" s="2">
        <f>SUM(All_India_Index_Upto_April23__1[[#This Row],[Clothing]]:All_India_Index_Upto_April23__1[[#This Row],[Clothing and footwear]])</f>
        <v>449.5</v>
      </c>
      <c r="F236" s="2">
        <f>SUM(All_India_Index_Upto_April23__1[[#This Row],[Housing]]:All_India_Index_Upto_April23__1[[#This Row],[Fuel and light]])</f>
        <v>285.65443548387088</v>
      </c>
      <c r="G236" s="2">
        <f>SUM(All_India_Index_Upto_April23__1[[#This Row],[Household goods and services]])</f>
        <v>150.19999999999999</v>
      </c>
      <c r="H236" s="2">
        <f>SUM(All_India_Index_Upto_April23__1[[#This Row],[Health]],All_India_Index_Upto_April23__1[[#This Row],[Personal care and effects]])</f>
        <v>291.5</v>
      </c>
      <c r="I236" s="2">
        <f>SUM(All_India_Index_Upto_April23__1[[#This Row],[Transport and communication]])</f>
        <v>131.4</v>
      </c>
      <c r="J236" s="2">
        <f>SUM(All_India_Index_Upto_April23__1[[#This Row],[Recreation and amusement]])</f>
        <v>148</v>
      </c>
      <c r="K236" s="2">
        <f>SUM(All_India_Index_Upto_April23__1[[#This Row],[Education]])</f>
        <v>159.69999999999999</v>
      </c>
      <c r="L236" s="2">
        <f>SUM(All_India_Index_Upto_April23__1[[#This Row],[Miscellaneous]],All_India_Index_Upto_April23__1[[#This Row],[General index]])</f>
        <v>290.60000000000002</v>
      </c>
    </row>
    <row r="237" spans="1:12" hidden="1" x14ac:dyDescent="0.3">
      <c r="A237" t="s">
        <v>32</v>
      </c>
      <c r="B237">
        <v>2019</v>
      </c>
      <c r="C237" t="s">
        <v>40</v>
      </c>
      <c r="D237" s="2">
        <f>SUM(All_India_Index_Upto_April23__1[[#This Row],[Cereals and products]]:All_India_Index_Upto_April23__1[[#This Row],[Food and beverages]])</f>
        <v>1869.1</v>
      </c>
      <c r="E237" s="2">
        <f>SUM(All_India_Index_Upto_April23__1[[#This Row],[Clothing]]:All_India_Index_Upto_April23__1[[#This Row],[Clothing and footwear]])</f>
        <v>420.2</v>
      </c>
      <c r="F237" s="2">
        <f>SUM(All_India_Index_Upto_April23__1[[#This Row],[Housing]]:All_India_Index_Upto_April23__1[[#This Row],[Fuel and light]])</f>
        <v>277.10000000000002</v>
      </c>
      <c r="G237" s="2">
        <f>SUM(All_India_Index_Upto_April23__1[[#This Row],[Household goods and services]])</f>
        <v>138.1</v>
      </c>
      <c r="H237" s="2">
        <f>SUM(All_India_Index_Upto_April23__1[[#This Row],[Health]],All_India_Index_Upto_April23__1[[#This Row],[Personal care and effects]])</f>
        <v>279.3</v>
      </c>
      <c r="I237" s="2">
        <f>SUM(All_India_Index_Upto_April23__1[[#This Row],[Transport and communication]])</f>
        <v>120.8</v>
      </c>
      <c r="J237" s="2">
        <f>SUM(All_India_Index_Upto_April23__1[[#This Row],[Recreation and amusement]])</f>
        <v>135.4</v>
      </c>
      <c r="K237" s="2">
        <f>SUM(All_India_Index_Upto_April23__1[[#This Row],[Education]])</f>
        <v>151.5</v>
      </c>
      <c r="L237" s="2">
        <f>SUM(All_India_Index_Upto_April23__1[[#This Row],[Miscellaneous]],All_India_Index_Upto_April23__1[[#This Row],[General index]])</f>
        <v>279.5</v>
      </c>
    </row>
    <row r="238" spans="1:12" hidden="1" x14ac:dyDescent="0.3">
      <c r="A238" t="s">
        <v>33</v>
      </c>
      <c r="B238">
        <v>2019</v>
      </c>
      <c r="C238" t="s">
        <v>40</v>
      </c>
      <c r="D238" s="2">
        <f>SUM(All_India_Index_Upto_April23__1[[#This Row],[Cereals and products]]:All_India_Index_Upto_April23__1[[#This Row],[Food and beverages]])</f>
        <v>1846.5</v>
      </c>
      <c r="E238" s="2">
        <f>SUM(All_India_Index_Upto_April23__1[[#This Row],[Clothing]]:All_India_Index_Upto_April23__1[[#This Row],[Clothing and footwear]])</f>
        <v>437.6</v>
      </c>
      <c r="F238" s="2">
        <f>SUM(All_India_Index_Upto_April23__1[[#This Row],[Housing]]:All_India_Index_Upto_April23__1[[#This Row],[Fuel and light]])</f>
        <v>290.10000000000002</v>
      </c>
      <c r="G238" s="2">
        <f>SUM(All_India_Index_Upto_April23__1[[#This Row],[Household goods and services]])</f>
        <v>144.5</v>
      </c>
      <c r="H238" s="2">
        <f>SUM(All_India_Index_Upto_April23__1[[#This Row],[Health]],All_India_Index_Upto_April23__1[[#This Row],[Personal care and effects]])</f>
        <v>286.89999999999998</v>
      </c>
      <c r="I238" s="2">
        <f>SUM(All_India_Index_Upto_April23__1[[#This Row],[Transport and communication]])</f>
        <v>125.8</v>
      </c>
      <c r="J238" s="2">
        <f>SUM(All_India_Index_Upto_April23__1[[#This Row],[Recreation and amusement]])</f>
        <v>140.9</v>
      </c>
      <c r="K238" s="2">
        <f>SUM(All_India_Index_Upto_April23__1[[#This Row],[Education]])</f>
        <v>154.9</v>
      </c>
      <c r="L238" s="2">
        <f>SUM(All_India_Index_Upto_April23__1[[#This Row],[Miscellaneous]],All_India_Index_Upto_April23__1[[#This Row],[General index]])</f>
        <v>285.2</v>
      </c>
    </row>
    <row r="239" spans="1:12" hidden="1" x14ac:dyDescent="0.3">
      <c r="A239" t="s">
        <v>30</v>
      </c>
      <c r="B239">
        <v>2019</v>
      </c>
      <c r="C239" t="s">
        <v>41</v>
      </c>
      <c r="D239" s="2">
        <f>SUM(All_India_Index_Upto_April23__1[[#This Row],[Cereals and products]]:All_India_Index_Upto_April23__1[[#This Row],[Food and beverages]])</f>
        <v>1848.7</v>
      </c>
      <c r="E239" s="2">
        <f>SUM(All_India_Index_Upto_April23__1[[#This Row],[Clothing]]:All_India_Index_Upto_April23__1[[#This Row],[Clothing and footwear]])</f>
        <v>449.29999999999995</v>
      </c>
      <c r="F239" s="2">
        <f>SUM(All_India_Index_Upto_April23__1[[#This Row],[Housing]]:All_India_Index_Upto_April23__1[[#This Row],[Fuel and light]])</f>
        <v>286.15443548387088</v>
      </c>
      <c r="G239" s="2">
        <f>SUM(All_India_Index_Upto_April23__1[[#This Row],[Household goods and services]])</f>
        <v>150.30000000000001</v>
      </c>
      <c r="H239" s="2">
        <f>SUM(All_India_Index_Upto_April23__1[[#This Row],[Health]],All_India_Index_Upto_April23__1[[#This Row],[Personal care and effects]])</f>
        <v>293.60000000000002</v>
      </c>
      <c r="I239" s="2">
        <f>SUM(All_India_Index_Upto_April23__1[[#This Row],[Transport and communication]])</f>
        <v>131.6</v>
      </c>
      <c r="J239" s="2">
        <f>SUM(All_India_Index_Upto_April23__1[[#This Row],[Recreation and amusement]])</f>
        <v>148.30000000000001</v>
      </c>
      <c r="K239" s="2">
        <f>SUM(All_India_Index_Upto_April23__1[[#This Row],[Education]])</f>
        <v>160.19999999999999</v>
      </c>
      <c r="L239" s="2">
        <f>SUM(All_India_Index_Upto_April23__1[[#This Row],[Miscellaneous]],All_India_Index_Upto_April23__1[[#This Row],[General index]])</f>
        <v>292.10000000000002</v>
      </c>
    </row>
    <row r="240" spans="1:12" hidden="1" x14ac:dyDescent="0.3">
      <c r="A240" t="s">
        <v>32</v>
      </c>
      <c r="B240">
        <v>2019</v>
      </c>
      <c r="C240" t="s">
        <v>41</v>
      </c>
      <c r="D240" s="2">
        <f>SUM(All_India_Index_Upto_April23__1[[#This Row],[Cereals and products]]:All_India_Index_Upto_April23__1[[#This Row],[Food and beverages]])</f>
        <v>1874.9</v>
      </c>
      <c r="E240" s="2">
        <f>SUM(All_India_Index_Upto_April23__1[[#This Row],[Clothing]]:All_India_Index_Upto_April23__1[[#This Row],[Clothing and footwear]])</f>
        <v>420.8</v>
      </c>
      <c r="F240" s="2">
        <f>SUM(All_India_Index_Upto_April23__1[[#This Row],[Housing]]:All_India_Index_Upto_April23__1[[#This Row],[Fuel and light]])</f>
        <v>278.79999999999995</v>
      </c>
      <c r="G240" s="2">
        <f>SUM(All_India_Index_Upto_April23__1[[#This Row],[Household goods and services]])</f>
        <v>138.30000000000001</v>
      </c>
      <c r="H240" s="2">
        <f>SUM(All_India_Index_Upto_April23__1[[#This Row],[Health]],All_India_Index_Upto_April23__1[[#This Row],[Personal care and effects]])</f>
        <v>280.89999999999998</v>
      </c>
      <c r="I240" s="2">
        <f>SUM(All_India_Index_Upto_April23__1[[#This Row],[Transport and communication]])</f>
        <v>121.2</v>
      </c>
      <c r="J240" s="2">
        <f>SUM(All_India_Index_Upto_April23__1[[#This Row],[Recreation and amusement]])</f>
        <v>135.9</v>
      </c>
      <c r="K240" s="2">
        <f>SUM(All_India_Index_Upto_April23__1[[#This Row],[Education]])</f>
        <v>151.6</v>
      </c>
      <c r="L240" s="2">
        <f>SUM(All_India_Index_Upto_April23__1[[#This Row],[Miscellaneous]],All_India_Index_Upto_April23__1[[#This Row],[General index]])</f>
        <v>280.39999999999998</v>
      </c>
    </row>
    <row r="241" spans="1:12" hidden="1" x14ac:dyDescent="0.3">
      <c r="A241" t="s">
        <v>33</v>
      </c>
      <c r="B241">
        <v>2019</v>
      </c>
      <c r="C241" t="s">
        <v>41</v>
      </c>
      <c r="D241" s="2">
        <f>SUM(All_India_Index_Upto_April23__1[[#This Row],[Cereals and products]]:All_India_Index_Upto_April23__1[[#This Row],[Food and beverages]])</f>
        <v>1857.6999999999998</v>
      </c>
      <c r="E241" s="2">
        <f>SUM(All_India_Index_Upto_April23__1[[#This Row],[Clothing]]:All_India_Index_Upto_April23__1[[#This Row],[Clothing and footwear]])</f>
        <v>437.69999999999993</v>
      </c>
      <c r="F241" s="2">
        <f>SUM(All_India_Index_Upto_April23__1[[#This Row],[Housing]]:All_India_Index_Upto_April23__1[[#This Row],[Fuel and light]])</f>
        <v>291.39999999999998</v>
      </c>
      <c r="G241" s="2">
        <f>SUM(All_India_Index_Upto_April23__1[[#This Row],[Household goods and services]])</f>
        <v>144.6</v>
      </c>
      <c r="H241" s="2">
        <f>SUM(All_India_Index_Upto_April23__1[[#This Row],[Health]],All_India_Index_Upto_April23__1[[#This Row],[Personal care and effects]])</f>
        <v>288.7</v>
      </c>
      <c r="I241" s="2">
        <f>SUM(All_India_Index_Upto_April23__1[[#This Row],[Transport and communication]])</f>
        <v>126.1</v>
      </c>
      <c r="J241" s="2">
        <f>SUM(All_India_Index_Upto_April23__1[[#This Row],[Recreation and amusement]])</f>
        <v>141.30000000000001</v>
      </c>
      <c r="K241" s="2">
        <f>SUM(All_India_Index_Upto_April23__1[[#This Row],[Education]])</f>
        <v>155.19999999999999</v>
      </c>
      <c r="L241" s="2">
        <f>SUM(All_India_Index_Upto_April23__1[[#This Row],[Miscellaneous]],All_India_Index_Upto_April23__1[[#This Row],[General index]])</f>
        <v>286.5</v>
      </c>
    </row>
    <row r="242" spans="1:12" hidden="1" x14ac:dyDescent="0.3">
      <c r="A242" t="s">
        <v>30</v>
      </c>
      <c r="B242">
        <v>2019</v>
      </c>
      <c r="C242" t="s">
        <v>42</v>
      </c>
      <c r="D242" s="2">
        <f>SUM(All_India_Index_Upto_April23__1[[#This Row],[Cereals and products]]:All_India_Index_Upto_April23__1[[#This Row],[Food and beverages]])</f>
        <v>1876.8999999999996</v>
      </c>
      <c r="E242" s="2">
        <f>SUM(All_India_Index_Upto_April23__1[[#This Row],[Clothing]]:All_India_Index_Upto_April23__1[[#This Row],[Clothing and footwear]])</f>
        <v>449.4</v>
      </c>
      <c r="F242" s="2">
        <f>SUM(All_India_Index_Upto_April23__1[[#This Row],[Housing]]:All_India_Index_Upto_April23__1[[#This Row],[Fuel and light]])</f>
        <v>286.95443548387084</v>
      </c>
      <c r="G242" s="2">
        <f>SUM(All_India_Index_Upto_April23__1[[#This Row],[Household goods and services]])</f>
        <v>150.6</v>
      </c>
      <c r="H242" s="2">
        <f>SUM(All_India_Index_Upto_April23__1[[#This Row],[Health]],All_India_Index_Upto_April23__1[[#This Row],[Personal care and effects]])</f>
        <v>294</v>
      </c>
      <c r="I242" s="2">
        <f>SUM(All_India_Index_Upto_April23__1[[#This Row],[Transport and communication]])</f>
        <v>131.69999999999999</v>
      </c>
      <c r="J242" s="2">
        <f>SUM(All_India_Index_Upto_April23__1[[#This Row],[Recreation and amusement]])</f>
        <v>148.69999999999999</v>
      </c>
      <c r="K242" s="2">
        <f>SUM(All_India_Index_Upto_April23__1[[#This Row],[Education]])</f>
        <v>160.69999999999999</v>
      </c>
      <c r="L242" s="2">
        <f>SUM(All_India_Index_Upto_April23__1[[#This Row],[Miscellaneous]],All_India_Index_Upto_April23__1[[#This Row],[General index]])</f>
        <v>294</v>
      </c>
    </row>
    <row r="243" spans="1:12" hidden="1" x14ac:dyDescent="0.3">
      <c r="A243" t="s">
        <v>32</v>
      </c>
      <c r="B243">
        <v>2019</v>
      </c>
      <c r="C243" t="s">
        <v>42</v>
      </c>
      <c r="D243" s="2">
        <f>SUM(All_India_Index_Upto_April23__1[[#This Row],[Cereals and products]]:All_India_Index_Upto_April23__1[[#This Row],[Food and beverages]])</f>
        <v>1902.6000000000001</v>
      </c>
      <c r="E243" s="2">
        <f>SUM(All_India_Index_Upto_April23__1[[#This Row],[Clothing]]:All_India_Index_Upto_April23__1[[#This Row],[Clothing and footwear]])</f>
        <v>422.20000000000005</v>
      </c>
      <c r="F243" s="2">
        <f>SUM(All_India_Index_Upto_April23__1[[#This Row],[Housing]]:All_India_Index_Upto_April23__1[[#This Row],[Fuel and light]])</f>
        <v>281.89999999999998</v>
      </c>
      <c r="G243" s="2">
        <f>SUM(All_India_Index_Upto_April23__1[[#This Row],[Household goods and services]])</f>
        <v>138.69999999999999</v>
      </c>
      <c r="H243" s="2">
        <f>SUM(All_India_Index_Upto_April23__1[[#This Row],[Health]],All_India_Index_Upto_April23__1[[#This Row],[Personal care and effects]])</f>
        <v>281.89999999999998</v>
      </c>
      <c r="I243" s="2">
        <f>SUM(All_India_Index_Upto_April23__1[[#This Row],[Transport and communication]])</f>
        <v>121.5</v>
      </c>
      <c r="J243" s="2">
        <f>SUM(All_India_Index_Upto_April23__1[[#This Row],[Recreation and amusement]])</f>
        <v>136.19999999999999</v>
      </c>
      <c r="K243" s="2">
        <f>SUM(All_India_Index_Upto_April23__1[[#This Row],[Education]])</f>
        <v>151.69999999999999</v>
      </c>
      <c r="L243" s="2">
        <f>SUM(All_India_Index_Upto_April23__1[[#This Row],[Miscellaneous]],All_India_Index_Upto_April23__1[[#This Row],[General index]])</f>
        <v>282</v>
      </c>
    </row>
    <row r="244" spans="1:12" hidden="1" x14ac:dyDescent="0.3">
      <c r="A244" t="s">
        <v>33</v>
      </c>
      <c r="B244">
        <v>2019</v>
      </c>
      <c r="C244" t="s">
        <v>42</v>
      </c>
      <c r="D244" s="2">
        <f>SUM(All_India_Index_Upto_April23__1[[#This Row],[Cereals and products]]:All_India_Index_Upto_April23__1[[#This Row],[Food and beverages]])</f>
        <v>1885.5999999999997</v>
      </c>
      <c r="E244" s="2">
        <f>SUM(All_India_Index_Upto_April23__1[[#This Row],[Clothing]]:All_India_Index_Upto_April23__1[[#This Row],[Clothing and footwear]])</f>
        <v>438.40000000000003</v>
      </c>
      <c r="F244" s="2">
        <f>SUM(All_India_Index_Upto_April23__1[[#This Row],[Housing]]:All_India_Index_Upto_April23__1[[#This Row],[Fuel and light]])</f>
        <v>293.60000000000002</v>
      </c>
      <c r="G244" s="2">
        <f>SUM(All_India_Index_Upto_April23__1[[#This Row],[Household goods and services]])</f>
        <v>145</v>
      </c>
      <c r="H244" s="2">
        <f>SUM(All_India_Index_Upto_April23__1[[#This Row],[Health]],All_India_Index_Upto_April23__1[[#This Row],[Personal care and effects]])</f>
        <v>289.39999999999998</v>
      </c>
      <c r="I244" s="2">
        <f>SUM(All_India_Index_Upto_April23__1[[#This Row],[Transport and communication]])</f>
        <v>126.3</v>
      </c>
      <c r="J244" s="2">
        <f>SUM(All_India_Index_Upto_April23__1[[#This Row],[Recreation and amusement]])</f>
        <v>141.69999999999999</v>
      </c>
      <c r="K244" s="2">
        <f>SUM(All_India_Index_Upto_April23__1[[#This Row],[Education]])</f>
        <v>155.4</v>
      </c>
      <c r="L244" s="2">
        <f>SUM(All_India_Index_Upto_April23__1[[#This Row],[Miscellaneous]],All_India_Index_Upto_April23__1[[#This Row],[General index]])</f>
        <v>288.2</v>
      </c>
    </row>
    <row r="245" spans="1:12" hidden="1" x14ac:dyDescent="0.3">
      <c r="A245" t="s">
        <v>30</v>
      </c>
      <c r="B245">
        <v>2019</v>
      </c>
      <c r="C245" t="s">
        <v>44</v>
      </c>
      <c r="D245" s="2">
        <f>SUM(All_India_Index_Upto_April23__1[[#This Row],[Cereals and products]]:All_India_Index_Upto_April23__1[[#This Row],[Food and beverages]])</f>
        <v>1904.6000000000001</v>
      </c>
      <c r="E245" s="2">
        <f>SUM(All_India_Index_Upto_April23__1[[#This Row],[Clothing]]:All_India_Index_Upto_April23__1[[#This Row],[Clothing and footwear]])</f>
        <v>450.8</v>
      </c>
      <c r="F245" s="2">
        <f>SUM(All_India_Index_Upto_April23__1[[#This Row],[Housing]]:All_India_Index_Upto_April23__1[[#This Row],[Fuel and light]])</f>
        <v>287.65443548387088</v>
      </c>
      <c r="G245" s="2">
        <f>SUM(All_India_Index_Upto_April23__1[[#This Row],[Household goods and services]])</f>
        <v>150.9</v>
      </c>
      <c r="H245" s="2">
        <f>SUM(All_India_Index_Upto_April23__1[[#This Row],[Health]],All_India_Index_Upto_April23__1[[#This Row],[Personal care and effects]])</f>
        <v>294.89999999999998</v>
      </c>
      <c r="I245" s="2">
        <f>SUM(All_India_Index_Upto_April23__1[[#This Row],[Transport and communication]])</f>
        <v>132.1</v>
      </c>
      <c r="J245" s="2">
        <f>SUM(All_India_Index_Upto_April23__1[[#This Row],[Recreation and amusement]])</f>
        <v>149.1</v>
      </c>
      <c r="K245" s="2">
        <f>SUM(All_India_Index_Upto_April23__1[[#This Row],[Education]])</f>
        <v>160.80000000000001</v>
      </c>
      <c r="L245" s="2">
        <f>SUM(All_India_Index_Upto_April23__1[[#This Row],[Miscellaneous]],All_India_Index_Upto_April23__1[[#This Row],[General index]])</f>
        <v>296</v>
      </c>
    </row>
    <row r="246" spans="1:12" hidden="1" x14ac:dyDescent="0.3">
      <c r="A246" t="s">
        <v>32</v>
      </c>
      <c r="B246">
        <v>2019</v>
      </c>
      <c r="C246" t="s">
        <v>44</v>
      </c>
      <c r="D246" s="2">
        <f>SUM(All_India_Index_Upto_April23__1[[#This Row],[Cereals and products]]:All_India_Index_Upto_April23__1[[#This Row],[Food and beverages]])</f>
        <v>1923.9999999999998</v>
      </c>
      <c r="E246" s="2">
        <f>SUM(All_India_Index_Upto_April23__1[[#This Row],[Clothing]]:All_India_Index_Upto_April23__1[[#This Row],[Clothing and footwear]])</f>
        <v>423.09999999999997</v>
      </c>
      <c r="F246" s="2">
        <f>SUM(All_India_Index_Upto_April23__1[[#This Row],[Housing]]:All_India_Index_Upto_April23__1[[#This Row],[Fuel and light]])</f>
        <v>285.7</v>
      </c>
      <c r="G246" s="2">
        <f>SUM(All_India_Index_Upto_April23__1[[#This Row],[Household goods and services]])</f>
        <v>139.1</v>
      </c>
      <c r="H246" s="2">
        <f>SUM(All_India_Index_Upto_April23__1[[#This Row],[Health]],All_India_Index_Upto_April23__1[[#This Row],[Personal care and effects]])</f>
        <v>282.60000000000002</v>
      </c>
      <c r="I246" s="2">
        <f>SUM(All_India_Index_Upto_April23__1[[#This Row],[Transport and communication]])</f>
        <v>121.7</v>
      </c>
      <c r="J246" s="2">
        <f>SUM(All_India_Index_Upto_April23__1[[#This Row],[Recreation and amusement]])</f>
        <v>136.69999999999999</v>
      </c>
      <c r="K246" s="2">
        <f>SUM(All_India_Index_Upto_April23__1[[#This Row],[Education]])</f>
        <v>151.80000000000001</v>
      </c>
      <c r="L246" s="2">
        <f>SUM(All_India_Index_Upto_April23__1[[#This Row],[Miscellaneous]],All_India_Index_Upto_April23__1[[#This Row],[General index]])</f>
        <v>283.3</v>
      </c>
    </row>
    <row r="247" spans="1:12" hidden="1" x14ac:dyDescent="0.3">
      <c r="A247" t="s">
        <v>33</v>
      </c>
      <c r="B247">
        <v>2019</v>
      </c>
      <c r="C247" t="s">
        <v>44</v>
      </c>
      <c r="D247" s="2">
        <f>SUM(All_India_Index_Upto_April23__1[[#This Row],[Cereals and products]]:All_India_Index_Upto_April23__1[[#This Row],[Food and beverages]])</f>
        <v>1910.9</v>
      </c>
      <c r="E247" s="2">
        <f>SUM(All_India_Index_Upto_April23__1[[#This Row],[Clothing]]:All_India_Index_Upto_April23__1[[#This Row],[Clothing and footwear]])</f>
        <v>439.5</v>
      </c>
      <c r="F247" s="2">
        <f>SUM(All_India_Index_Upto_April23__1[[#This Row],[Housing]]:All_India_Index_Upto_April23__1[[#This Row],[Fuel and light]])</f>
        <v>295.8</v>
      </c>
      <c r="G247" s="2">
        <f>SUM(All_India_Index_Upto_April23__1[[#This Row],[Household goods and services]])</f>
        <v>145.30000000000001</v>
      </c>
      <c r="H247" s="2">
        <f>SUM(All_India_Index_Upto_April23__1[[#This Row],[Health]],All_India_Index_Upto_April23__1[[#This Row],[Personal care and effects]])</f>
        <v>290.20000000000005</v>
      </c>
      <c r="I247" s="2">
        <f>SUM(All_India_Index_Upto_April23__1[[#This Row],[Transport and communication]])</f>
        <v>126.6</v>
      </c>
      <c r="J247" s="2">
        <f>SUM(All_India_Index_Upto_April23__1[[#This Row],[Recreation and amusement]])</f>
        <v>142.1</v>
      </c>
      <c r="K247" s="2">
        <f>SUM(All_India_Index_Upto_April23__1[[#This Row],[Education]])</f>
        <v>155.5</v>
      </c>
      <c r="L247" s="2">
        <f>SUM(All_India_Index_Upto_April23__1[[#This Row],[Miscellaneous]],All_India_Index_Upto_April23__1[[#This Row],[General index]])</f>
        <v>289.89999999999998</v>
      </c>
    </row>
    <row r="248" spans="1:12" hidden="1" x14ac:dyDescent="0.3">
      <c r="A248" t="s">
        <v>30</v>
      </c>
      <c r="B248">
        <v>2019</v>
      </c>
      <c r="C248" t="s">
        <v>45</v>
      </c>
      <c r="D248" s="2">
        <f>SUM(All_India_Index_Upto_April23__1[[#This Row],[Cereals and products]]:All_India_Index_Upto_April23__1[[#This Row],[Food and beverages]])</f>
        <v>1940.9999999999995</v>
      </c>
      <c r="E248" s="2">
        <f>SUM(All_India_Index_Upto_April23__1[[#This Row],[Clothing]]:All_India_Index_Upto_April23__1[[#This Row],[Clothing and footwear]])</f>
        <v>451.79999999999995</v>
      </c>
      <c r="F248" s="2">
        <f>SUM(All_India_Index_Upto_April23__1[[#This Row],[Housing]]:All_India_Index_Upto_April23__1[[#This Row],[Fuel and light]])</f>
        <v>289.15443548387088</v>
      </c>
      <c r="G248" s="2">
        <f>SUM(All_India_Index_Upto_April23__1[[#This Row],[Household goods and services]])</f>
        <v>151.19999999999999</v>
      </c>
      <c r="H248" s="2">
        <f>SUM(All_India_Index_Upto_April23__1[[#This Row],[Health]],All_India_Index_Upto_April23__1[[#This Row],[Personal care and effects]])</f>
        <v>295.39999999999998</v>
      </c>
      <c r="I248" s="2">
        <f>SUM(All_India_Index_Upto_April23__1[[#This Row],[Transport and communication]])</f>
        <v>135</v>
      </c>
      <c r="J248" s="2">
        <f>SUM(All_India_Index_Upto_April23__1[[#This Row],[Recreation and amusement]])</f>
        <v>149.5</v>
      </c>
      <c r="K248" s="2">
        <f>SUM(All_India_Index_Upto_April23__1[[#This Row],[Education]])</f>
        <v>161.1</v>
      </c>
      <c r="L248" s="2">
        <f>SUM(All_India_Index_Upto_April23__1[[#This Row],[Miscellaneous]],All_India_Index_Upto_April23__1[[#This Row],[General index]])</f>
        <v>299.39999999999998</v>
      </c>
    </row>
    <row r="249" spans="1:12" hidden="1" x14ac:dyDescent="0.3">
      <c r="A249" t="s">
        <v>32</v>
      </c>
      <c r="B249">
        <v>2019</v>
      </c>
      <c r="C249" t="s">
        <v>45</v>
      </c>
      <c r="D249" s="2">
        <f>SUM(All_India_Index_Upto_April23__1[[#This Row],[Cereals and products]]:All_India_Index_Upto_April23__1[[#This Row],[Food and beverages]])</f>
        <v>1956.7</v>
      </c>
      <c r="E249" s="2">
        <f>SUM(All_India_Index_Upto_April23__1[[#This Row],[Clothing]]:All_India_Index_Upto_April23__1[[#This Row],[Clothing and footwear]])</f>
        <v>424.20000000000005</v>
      </c>
      <c r="F249" s="2">
        <f>SUM(All_India_Index_Upto_April23__1[[#This Row],[Housing]]:All_India_Index_Upto_April23__1[[#This Row],[Fuel and light]])</f>
        <v>286.39999999999998</v>
      </c>
      <c r="G249" s="2">
        <f>SUM(All_India_Index_Upto_April23__1[[#This Row],[Household goods and services]])</f>
        <v>139.80000000000001</v>
      </c>
      <c r="H249" s="2">
        <f>SUM(All_India_Index_Upto_April23__1[[#This Row],[Health]],All_India_Index_Upto_April23__1[[#This Row],[Personal care and effects]])</f>
        <v>283.39999999999998</v>
      </c>
      <c r="I249" s="2">
        <f>SUM(All_India_Index_Upto_April23__1[[#This Row],[Transport and communication]])</f>
        <v>125.2</v>
      </c>
      <c r="J249" s="2">
        <f>SUM(All_India_Index_Upto_April23__1[[#This Row],[Recreation and amusement]])</f>
        <v>136.80000000000001</v>
      </c>
      <c r="K249" s="2">
        <f>SUM(All_India_Index_Upto_April23__1[[#This Row],[Education]])</f>
        <v>151.9</v>
      </c>
      <c r="L249" s="2">
        <f>SUM(All_India_Index_Upto_April23__1[[#This Row],[Miscellaneous]],All_India_Index_Upto_April23__1[[#This Row],[General index]])</f>
        <v>286</v>
      </c>
    </row>
    <row r="250" spans="1:12" hidden="1" x14ac:dyDescent="0.3">
      <c r="A250" t="s">
        <v>33</v>
      </c>
      <c r="B250">
        <v>2019</v>
      </c>
      <c r="C250" t="s">
        <v>45</v>
      </c>
      <c r="D250" s="2">
        <f>SUM(All_India_Index_Upto_April23__1[[#This Row],[Cereals and products]]:All_India_Index_Upto_April23__1[[#This Row],[Food and beverages]])</f>
        <v>1946.1000000000001</v>
      </c>
      <c r="E250" s="2">
        <f>SUM(All_India_Index_Upto_April23__1[[#This Row],[Clothing]]:All_India_Index_Upto_April23__1[[#This Row],[Clothing and footwear]])</f>
        <v>440.6</v>
      </c>
      <c r="F250" s="2">
        <f>SUM(All_India_Index_Upto_April23__1[[#This Row],[Housing]]:All_India_Index_Upto_April23__1[[#This Row],[Fuel and light]])</f>
        <v>296.5</v>
      </c>
      <c r="G250" s="2">
        <f>SUM(All_India_Index_Upto_April23__1[[#This Row],[Household goods and services]])</f>
        <v>145.80000000000001</v>
      </c>
      <c r="H250" s="2">
        <f>SUM(All_India_Index_Upto_April23__1[[#This Row],[Health]],All_India_Index_Upto_April23__1[[#This Row],[Personal care and effects]])</f>
        <v>290.8</v>
      </c>
      <c r="I250" s="2">
        <f>SUM(All_India_Index_Upto_April23__1[[#This Row],[Transport and communication]])</f>
        <v>129.80000000000001</v>
      </c>
      <c r="J250" s="2">
        <f>SUM(All_India_Index_Upto_April23__1[[#This Row],[Recreation and amusement]])</f>
        <v>142.30000000000001</v>
      </c>
      <c r="K250" s="2">
        <f>SUM(All_India_Index_Upto_April23__1[[#This Row],[Education]])</f>
        <v>155.69999999999999</v>
      </c>
      <c r="L250" s="2">
        <f>SUM(All_India_Index_Upto_April23__1[[#This Row],[Miscellaneous]],All_India_Index_Upto_April23__1[[#This Row],[General index]])</f>
        <v>292.89999999999998</v>
      </c>
    </row>
    <row r="251" spans="1:12" hidden="1" x14ac:dyDescent="0.3">
      <c r="A251" t="s">
        <v>30</v>
      </c>
      <c r="B251">
        <v>2020</v>
      </c>
      <c r="C251" t="s">
        <v>31</v>
      </c>
      <c r="D251" s="2">
        <f>SUM(All_India_Index_Upto_April23__1[[#This Row],[Cereals and products]]:All_India_Index_Upto_April23__1[[#This Row],[Food and beverages]])</f>
        <v>1938.6</v>
      </c>
      <c r="E251" s="2">
        <f>SUM(All_India_Index_Upto_April23__1[[#This Row],[Clothing]]:All_India_Index_Upto_April23__1[[#This Row],[Clothing and footwear]])</f>
        <v>452.30000000000007</v>
      </c>
      <c r="F251" s="2">
        <f>SUM(All_India_Index_Upto_April23__1[[#This Row],[Housing]]:All_India_Index_Upto_April23__1[[#This Row],[Fuel and light]])</f>
        <v>289.65443548387088</v>
      </c>
      <c r="G251" s="2">
        <f>SUM(All_India_Index_Upto_April23__1[[#This Row],[Household goods and services]])</f>
        <v>151.69999999999999</v>
      </c>
      <c r="H251" s="2">
        <f>SUM(All_India_Index_Upto_April23__1[[#This Row],[Health]],All_India_Index_Upto_April23__1[[#This Row],[Personal care and effects]])</f>
        <v>298.2</v>
      </c>
      <c r="I251" s="2">
        <f>SUM(All_India_Index_Upto_April23__1[[#This Row],[Transport and communication]])</f>
        <v>136.30000000000001</v>
      </c>
      <c r="J251" s="2">
        <f>SUM(All_India_Index_Upto_April23__1[[#This Row],[Recreation and amusement]])</f>
        <v>150.1</v>
      </c>
      <c r="K251" s="2">
        <f>SUM(All_India_Index_Upto_April23__1[[#This Row],[Education]])</f>
        <v>161.69999999999999</v>
      </c>
      <c r="L251" s="2">
        <f>SUM(All_India_Index_Upto_April23__1[[#This Row],[Miscellaneous]],All_India_Index_Upto_April23__1[[#This Row],[General index]])</f>
        <v>300</v>
      </c>
    </row>
    <row r="252" spans="1:12" hidden="1" x14ac:dyDescent="0.3">
      <c r="A252" t="s">
        <v>32</v>
      </c>
      <c r="B252">
        <v>2020</v>
      </c>
      <c r="C252" t="s">
        <v>31</v>
      </c>
      <c r="D252" s="2">
        <f>SUM(All_India_Index_Upto_April23__1[[#This Row],[Cereals and products]]:All_India_Index_Upto_April23__1[[#This Row],[Food and beverages]])</f>
        <v>1945.3999999999999</v>
      </c>
      <c r="E252" s="2">
        <f>SUM(All_India_Index_Upto_April23__1[[#This Row],[Clothing]]:All_India_Index_Upto_April23__1[[#This Row],[Clothing and footwear]])</f>
        <v>425.1</v>
      </c>
      <c r="F252" s="2">
        <f>SUM(All_India_Index_Upto_April23__1[[#This Row],[Housing]]:All_India_Index_Upto_April23__1[[#This Row],[Fuel and light]])</f>
        <v>289</v>
      </c>
      <c r="G252" s="2">
        <f>SUM(All_India_Index_Upto_April23__1[[#This Row],[Household goods and services]])</f>
        <v>140.1</v>
      </c>
      <c r="H252" s="2">
        <f>SUM(All_India_Index_Upto_April23__1[[#This Row],[Health]],All_India_Index_Upto_April23__1[[#This Row],[Personal care and effects]])</f>
        <v>285.89999999999998</v>
      </c>
      <c r="I252" s="2">
        <f>SUM(All_India_Index_Upto_April23__1[[#This Row],[Transport and communication]])</f>
        <v>126.1</v>
      </c>
      <c r="J252" s="2">
        <f>SUM(All_India_Index_Upto_April23__1[[#This Row],[Recreation and amusement]])</f>
        <v>137.19999999999999</v>
      </c>
      <c r="K252" s="2">
        <f>SUM(All_India_Index_Upto_April23__1[[#This Row],[Education]])</f>
        <v>152.1</v>
      </c>
      <c r="L252" s="2">
        <f>SUM(All_India_Index_Upto_April23__1[[#This Row],[Miscellaneous]],All_India_Index_Upto_April23__1[[#This Row],[General index]])</f>
        <v>286.60000000000002</v>
      </c>
    </row>
    <row r="253" spans="1:12" hidden="1" x14ac:dyDescent="0.3">
      <c r="A253" t="s">
        <v>33</v>
      </c>
      <c r="B253">
        <v>2020</v>
      </c>
      <c r="C253" t="s">
        <v>31</v>
      </c>
      <c r="D253" s="2">
        <f>SUM(All_India_Index_Upto_April23__1[[#This Row],[Cereals and products]]:All_India_Index_Upto_April23__1[[#This Row],[Food and beverages]])</f>
        <v>1940.3999999999999</v>
      </c>
      <c r="E253" s="2">
        <f>SUM(All_India_Index_Upto_April23__1[[#This Row],[Clothing]]:All_India_Index_Upto_April23__1[[#This Row],[Clothing and footwear]])</f>
        <v>441.2</v>
      </c>
      <c r="F253" s="2">
        <f>SUM(All_India_Index_Upto_April23__1[[#This Row],[Housing]]:All_India_Index_Upto_April23__1[[#This Row],[Fuel and light]])</f>
        <v>298.5</v>
      </c>
      <c r="G253" s="2">
        <f>SUM(All_India_Index_Upto_April23__1[[#This Row],[Household goods and services]])</f>
        <v>146.19999999999999</v>
      </c>
      <c r="H253" s="2">
        <f>SUM(All_India_Index_Upto_April23__1[[#This Row],[Health]],All_India_Index_Upto_April23__1[[#This Row],[Personal care and effects]])</f>
        <v>293.5</v>
      </c>
      <c r="I253" s="2">
        <f>SUM(All_India_Index_Upto_April23__1[[#This Row],[Transport and communication]])</f>
        <v>130.9</v>
      </c>
      <c r="J253" s="2">
        <f>SUM(All_India_Index_Upto_April23__1[[#This Row],[Recreation and amusement]])</f>
        <v>142.80000000000001</v>
      </c>
      <c r="K253" s="2">
        <f>SUM(All_India_Index_Upto_April23__1[[#This Row],[Education]])</f>
        <v>156.1</v>
      </c>
      <c r="L253" s="2">
        <f>SUM(All_India_Index_Upto_April23__1[[#This Row],[Miscellaneous]],All_India_Index_Upto_April23__1[[#This Row],[General index]])</f>
        <v>293.60000000000002</v>
      </c>
    </row>
    <row r="254" spans="1:12" hidden="1" x14ac:dyDescent="0.3">
      <c r="A254" t="s">
        <v>30</v>
      </c>
      <c r="B254">
        <v>2020</v>
      </c>
      <c r="C254" t="s">
        <v>34</v>
      </c>
      <c r="D254" s="2">
        <f>SUM(All_India_Index_Upto_April23__1[[#This Row],[Cereals and products]]:All_India_Index_Upto_April23__1[[#This Row],[Food and beverages]])</f>
        <v>1909.7999999999997</v>
      </c>
      <c r="E254" s="2">
        <f>SUM(All_India_Index_Upto_April23__1[[#This Row],[Clothing]]:All_India_Index_Upto_April23__1[[#This Row],[Clothing and footwear]])</f>
        <v>452.8</v>
      </c>
      <c r="F254" s="2">
        <f>SUM(All_India_Index_Upto_April23__1[[#This Row],[Housing]]:All_India_Index_Upto_April23__1[[#This Row],[Fuel and light]])</f>
        <v>291.55443548387086</v>
      </c>
      <c r="G254" s="2">
        <f>SUM(All_India_Index_Upto_April23__1[[#This Row],[Household goods and services]])</f>
        <v>151.80000000000001</v>
      </c>
      <c r="H254" s="2">
        <f>SUM(All_India_Index_Upto_April23__1[[#This Row],[Health]],All_India_Index_Upto_April23__1[[#This Row],[Personal care and effects]])</f>
        <v>299.60000000000002</v>
      </c>
      <c r="I254" s="2">
        <f>SUM(All_India_Index_Upto_April23__1[[#This Row],[Transport and communication]])</f>
        <v>136</v>
      </c>
      <c r="J254" s="2">
        <f>SUM(All_India_Index_Upto_April23__1[[#This Row],[Recreation and amusement]])</f>
        <v>150.4</v>
      </c>
      <c r="K254" s="2">
        <f>SUM(All_India_Index_Upto_April23__1[[#This Row],[Education]])</f>
        <v>161.9</v>
      </c>
      <c r="L254" s="2">
        <f>SUM(All_India_Index_Upto_April23__1[[#This Row],[Miscellaneous]],All_India_Index_Upto_April23__1[[#This Row],[General index]])</f>
        <v>298.8</v>
      </c>
    </row>
    <row r="255" spans="1:12" hidden="1" x14ac:dyDescent="0.3">
      <c r="A255" t="s">
        <v>32</v>
      </c>
      <c r="B255">
        <v>2020</v>
      </c>
      <c r="C255" t="s">
        <v>34</v>
      </c>
      <c r="D255" s="2">
        <f>SUM(All_India_Index_Upto_April23__1[[#This Row],[Cereals and products]]:All_India_Index_Upto_April23__1[[#This Row],[Food and beverages]])</f>
        <v>1916.6</v>
      </c>
      <c r="E255" s="2">
        <f>SUM(All_India_Index_Upto_April23__1[[#This Row],[Clothing]]:All_India_Index_Upto_April23__1[[#This Row],[Clothing and footwear]])</f>
        <v>426</v>
      </c>
      <c r="F255" s="2">
        <f>SUM(All_India_Index_Upto_April23__1[[#This Row],[Housing]]:All_India_Index_Upto_April23__1[[#This Row],[Fuel and light]])</f>
        <v>293.70000000000005</v>
      </c>
      <c r="G255" s="2">
        <f>SUM(All_India_Index_Upto_April23__1[[#This Row],[Household goods and services]])</f>
        <v>140.4</v>
      </c>
      <c r="H255" s="2">
        <f>SUM(All_India_Index_Upto_April23__1[[#This Row],[Health]],All_India_Index_Upto_April23__1[[#This Row],[Personal care and effects]])</f>
        <v>287.89999999999998</v>
      </c>
      <c r="I255" s="2">
        <f>SUM(All_India_Index_Upto_April23__1[[#This Row],[Transport and communication]])</f>
        <v>125.2</v>
      </c>
      <c r="J255" s="2">
        <f>SUM(All_India_Index_Upto_April23__1[[#This Row],[Recreation and amusement]])</f>
        <v>137.69999999999999</v>
      </c>
      <c r="K255" s="2">
        <f>SUM(All_India_Index_Upto_April23__1[[#This Row],[Education]])</f>
        <v>152.19999999999999</v>
      </c>
      <c r="L255" s="2">
        <f>SUM(All_India_Index_Upto_April23__1[[#This Row],[Miscellaneous]],All_India_Index_Upto_April23__1[[#This Row],[General index]])</f>
        <v>286.10000000000002</v>
      </c>
    </row>
    <row r="256" spans="1:12" hidden="1" x14ac:dyDescent="0.3">
      <c r="A256" t="s">
        <v>33</v>
      </c>
      <c r="B256">
        <v>2020</v>
      </c>
      <c r="C256" t="s">
        <v>34</v>
      </c>
      <c r="D256" s="2">
        <f>SUM(All_India_Index_Upto_April23__1[[#This Row],[Cereals and products]]:All_India_Index_Upto_April23__1[[#This Row],[Food and beverages]])</f>
        <v>1911.6</v>
      </c>
      <c r="E256" s="2">
        <f>SUM(All_India_Index_Upto_April23__1[[#This Row],[Clothing]]:All_India_Index_Upto_April23__1[[#This Row],[Clothing and footwear]])</f>
        <v>442</v>
      </c>
      <c r="F256" s="2">
        <f>SUM(All_India_Index_Upto_April23__1[[#This Row],[Housing]]:All_India_Index_Upto_April23__1[[#This Row],[Fuel and light]])</f>
        <v>302</v>
      </c>
      <c r="G256" s="2">
        <f>SUM(All_India_Index_Upto_April23__1[[#This Row],[Household goods and services]])</f>
        <v>146.4</v>
      </c>
      <c r="H256" s="2">
        <f>SUM(All_India_Index_Upto_April23__1[[#This Row],[Health]],All_India_Index_Upto_April23__1[[#This Row],[Personal care and effects]])</f>
        <v>295.10000000000002</v>
      </c>
      <c r="I256" s="2">
        <f>SUM(All_India_Index_Upto_April23__1[[#This Row],[Transport and communication]])</f>
        <v>130.30000000000001</v>
      </c>
      <c r="J256" s="2">
        <f>SUM(All_India_Index_Upto_April23__1[[#This Row],[Recreation and amusement]])</f>
        <v>143.19999999999999</v>
      </c>
      <c r="K256" s="2">
        <f>SUM(All_India_Index_Upto_April23__1[[#This Row],[Education]])</f>
        <v>156.19999999999999</v>
      </c>
      <c r="L256" s="2">
        <f>SUM(All_India_Index_Upto_April23__1[[#This Row],[Miscellaneous]],All_India_Index_Upto_April23__1[[#This Row],[General index]])</f>
        <v>292.7</v>
      </c>
    </row>
    <row r="257" spans="1:12" hidden="1" x14ac:dyDescent="0.3">
      <c r="A257" t="s">
        <v>30</v>
      </c>
      <c r="B257">
        <v>2020</v>
      </c>
      <c r="C257" t="s">
        <v>35</v>
      </c>
      <c r="D257" s="2">
        <f>SUM(All_India_Index_Upto_April23__1[[#This Row],[Cereals and products]]:All_India_Index_Upto_April23__1[[#This Row],[Food and beverages]])</f>
        <v>1894.5999999999997</v>
      </c>
      <c r="E257" s="2">
        <f>SUM(All_India_Index_Upto_April23__1[[#This Row],[Clothing]]:All_India_Index_Upto_April23__1[[#This Row],[Clothing and footwear]])</f>
        <v>453.5</v>
      </c>
      <c r="F257" s="2">
        <f>SUM(All_India_Index_Upto_April23__1[[#This Row],[Housing]]:All_India_Index_Upto_April23__1[[#This Row],[Fuel and light]])</f>
        <v>292.65443548387088</v>
      </c>
      <c r="G257" s="2">
        <f>SUM(All_India_Index_Upto_April23__1[[#This Row],[Household goods and services]])</f>
        <v>151.5</v>
      </c>
      <c r="H257" s="2">
        <f>SUM(All_India_Index_Upto_April23__1[[#This Row],[Health]],All_India_Index_Upto_April23__1[[#This Row],[Personal care and effects]])</f>
        <v>301.79999999999995</v>
      </c>
      <c r="I257" s="2">
        <f>SUM(All_India_Index_Upto_April23__1[[#This Row],[Transport and communication]])</f>
        <v>135.80000000000001</v>
      </c>
      <c r="J257" s="2">
        <f>SUM(All_India_Index_Upto_April23__1[[#This Row],[Recreation and amusement]])</f>
        <v>151.19999999999999</v>
      </c>
      <c r="K257" s="2">
        <f>SUM(All_India_Index_Upto_April23__1[[#This Row],[Education]])</f>
        <v>161.19999999999999</v>
      </c>
      <c r="L257" s="2">
        <f>SUM(All_India_Index_Upto_April23__1[[#This Row],[Miscellaneous]],All_India_Index_Upto_April23__1[[#This Row],[General index]])</f>
        <v>298.39999999999998</v>
      </c>
    </row>
    <row r="258" spans="1:12" hidden="1" x14ac:dyDescent="0.3">
      <c r="A258" t="s">
        <v>32</v>
      </c>
      <c r="B258">
        <v>2020</v>
      </c>
      <c r="C258" t="s">
        <v>35</v>
      </c>
      <c r="D258" s="2">
        <f>SUM(All_India_Index_Upto_April23__1[[#This Row],[Cereals and products]]:All_India_Index_Upto_April23__1[[#This Row],[Food and beverages]])</f>
        <v>1898.5</v>
      </c>
      <c r="E258" s="2">
        <f>SUM(All_India_Index_Upto_April23__1[[#This Row],[Clothing]]:All_India_Index_Upto_April23__1[[#This Row],[Clothing and footwear]])</f>
        <v>427.1</v>
      </c>
      <c r="F258" s="2">
        <f>SUM(All_India_Index_Upto_April23__1[[#This Row],[Housing]]:All_India_Index_Upto_April23__1[[#This Row],[Fuel and light]])</f>
        <v>295.89999999999998</v>
      </c>
      <c r="G258" s="2">
        <f>SUM(All_India_Index_Upto_April23__1[[#This Row],[Household goods and services]])</f>
        <v>140.80000000000001</v>
      </c>
      <c r="H258" s="2">
        <f>SUM(All_India_Index_Upto_April23__1[[#This Row],[Health]],All_India_Index_Upto_April23__1[[#This Row],[Personal care and effects]])</f>
        <v>290.3</v>
      </c>
      <c r="I258" s="2">
        <f>SUM(All_India_Index_Upto_April23__1[[#This Row],[Transport and communication]])</f>
        <v>124.6</v>
      </c>
      <c r="J258" s="2">
        <f>SUM(All_India_Index_Upto_April23__1[[#This Row],[Recreation and amusement]])</f>
        <v>137.9</v>
      </c>
      <c r="K258" s="2">
        <f>SUM(All_India_Index_Upto_April23__1[[#This Row],[Education]])</f>
        <v>152.5</v>
      </c>
      <c r="L258" s="2">
        <f>SUM(All_India_Index_Upto_April23__1[[#This Row],[Miscellaneous]],All_India_Index_Upto_April23__1[[#This Row],[General index]])</f>
        <v>286</v>
      </c>
    </row>
    <row r="259" spans="1:12" hidden="1" x14ac:dyDescent="0.3">
      <c r="A259" t="s">
        <v>33</v>
      </c>
      <c r="B259">
        <v>2020</v>
      </c>
      <c r="C259" t="s">
        <v>35</v>
      </c>
      <c r="D259" s="2">
        <f>SUM(All_India_Index_Upto_April23__1[[#This Row],[Cereals and products]]:All_India_Index_Upto_April23__1[[#This Row],[Food and beverages]])</f>
        <v>1895.4</v>
      </c>
      <c r="E259" s="2">
        <f>SUM(All_India_Index_Upto_April23__1[[#This Row],[Clothing]]:All_India_Index_Upto_April23__1[[#This Row],[Clothing and footwear]])</f>
        <v>442.90000000000003</v>
      </c>
      <c r="F259" s="2">
        <f>SUM(All_India_Index_Upto_April23__1[[#This Row],[Housing]]:All_India_Index_Upto_April23__1[[#This Row],[Fuel and light]])</f>
        <v>303.39999999999998</v>
      </c>
      <c r="G259" s="2">
        <f>SUM(All_India_Index_Upto_April23__1[[#This Row],[Household goods and services]])</f>
        <v>146.4</v>
      </c>
      <c r="H259" s="2">
        <f>SUM(All_India_Index_Upto_April23__1[[#This Row],[Health]],All_India_Index_Upto_April23__1[[#This Row],[Personal care and effects]])</f>
        <v>297.5</v>
      </c>
      <c r="I259" s="2">
        <f>SUM(All_India_Index_Upto_April23__1[[#This Row],[Transport and communication]])</f>
        <v>129.9</v>
      </c>
      <c r="J259" s="2">
        <f>SUM(All_India_Index_Upto_April23__1[[#This Row],[Recreation and amusement]])</f>
        <v>143.69999999999999</v>
      </c>
      <c r="K259" s="2">
        <f>SUM(All_India_Index_Upto_April23__1[[#This Row],[Education]])</f>
        <v>156.1</v>
      </c>
      <c r="L259" s="2">
        <f>SUM(All_India_Index_Upto_April23__1[[#This Row],[Miscellaneous]],All_India_Index_Upto_April23__1[[#This Row],[General index]])</f>
        <v>292.39999999999998</v>
      </c>
    </row>
    <row r="260" spans="1:12" hidden="1" x14ac:dyDescent="0.3">
      <c r="A260" t="s">
        <v>30</v>
      </c>
      <c r="B260">
        <v>2020</v>
      </c>
      <c r="C260" t="s">
        <v>36</v>
      </c>
      <c r="D260" s="2">
        <f>SUM(All_India_Index_Upto_April23__1[[#This Row],[Cereals and products]]:All_India_Index_Upto_April23__1[[#This Row],[Food and beverages]])</f>
        <v>1916.3000000000002</v>
      </c>
      <c r="E260" s="2">
        <f>SUM(All_India_Index_Upto_April23__1[[#This Row],[Clothing]]:All_India_Index_Upto_April23__1[[#This Row],[Clothing and footwear]])</f>
        <v>431.9666666666667</v>
      </c>
      <c r="F260" s="2">
        <f>SUM(All_India_Index_Upto_April23__1[[#This Row],[Housing]]:All_India_Index_Upto_April23__1[[#This Row],[Fuel and light]])</f>
        <v>287.65443548387088</v>
      </c>
      <c r="G260" s="2">
        <f>SUM(All_India_Index_Upto_April23__1[[#This Row],[Household goods and services]])</f>
        <v>138.46666666666664</v>
      </c>
      <c r="H260" s="2">
        <f>SUM(All_India_Index_Upto_April23__1[[#This Row],[Health]],All_India_Index_Upto_April23__1[[#This Row],[Personal care and effects]])</f>
        <v>287.97777777777782</v>
      </c>
      <c r="I260" s="2">
        <f>SUM(All_India_Index_Upto_April23__1[[#This Row],[Transport and communication]])</f>
        <v>130.41111111111113</v>
      </c>
      <c r="J260" s="2">
        <f>SUM(All_India_Index_Upto_April23__1[[#This Row],[Recreation and amusement]])</f>
        <v>135.30000000000001</v>
      </c>
      <c r="K260" s="2">
        <f>SUM(All_India_Index_Upto_April23__1[[#This Row],[Education]])</f>
        <v>139.93333333333334</v>
      </c>
      <c r="L260" s="2">
        <f>SUM(All_India_Index_Upto_April23__1[[#This Row],[Miscellaneous]],All_India_Index_Upto_April23__1[[#This Row],[General index]])</f>
        <v>274.89999999999998</v>
      </c>
    </row>
    <row r="261" spans="1:12" hidden="1" x14ac:dyDescent="0.3">
      <c r="A261" t="s">
        <v>32</v>
      </c>
      <c r="B261">
        <v>2020</v>
      </c>
      <c r="C261" t="s">
        <v>36</v>
      </c>
      <c r="D261" s="2">
        <f>SUM(All_India_Index_Upto_April23__1[[#This Row],[Cereals and products]]:All_India_Index_Upto_April23__1[[#This Row],[Food and beverages]])</f>
        <v>1943.2666665999998</v>
      </c>
      <c r="E261" s="2">
        <f>SUM(All_India_Index_Upto_April23__1[[#This Row],[Clothing]]:All_India_Index_Upto_April23__1[[#This Row],[Clothing and footwear]])</f>
        <v>405.68888888888893</v>
      </c>
      <c r="F261" s="2">
        <f>SUM(All_India_Index_Upto_April23__1[[#This Row],[Housing]]:All_India_Index_Upto_April23__1[[#This Row],[Fuel and light]])</f>
        <v>292.7</v>
      </c>
      <c r="G261" s="2">
        <f>SUM(All_India_Index_Upto_April23__1[[#This Row],[Household goods and services]])</f>
        <v>132.87777777777779</v>
      </c>
      <c r="H261" s="2">
        <f>SUM(All_India_Index_Upto_April23__1[[#This Row],[Health]],All_India_Index_Upto_April23__1[[#This Row],[Personal care and effects]])</f>
        <v>278.23333333333335</v>
      </c>
      <c r="I261" s="2">
        <f>SUM(All_India_Index_Upto_April23__1[[#This Row],[Transport and communication]])</f>
        <v>125.47777777777777</v>
      </c>
      <c r="J261" s="2">
        <f>SUM(All_India_Index_Upto_April23__1[[#This Row],[Recreation and amusement]])</f>
        <v>131.17777777777778</v>
      </c>
      <c r="K261" s="2">
        <f>SUM(All_India_Index_Upto_April23__1[[#This Row],[Education]])</f>
        <v>137.34444444444446</v>
      </c>
      <c r="L261" s="2">
        <f>SUM(All_India_Index_Upto_April23__1[[#This Row],[Miscellaneous]],All_India_Index_Upto_April23__1[[#This Row],[General index]])</f>
        <v>268.66666666666669</v>
      </c>
    </row>
    <row r="262" spans="1:12" hidden="1" x14ac:dyDescent="0.3">
      <c r="A262" t="s">
        <v>33</v>
      </c>
      <c r="B262">
        <v>2020</v>
      </c>
      <c r="C262" t="s">
        <v>36</v>
      </c>
      <c r="D262" s="2">
        <f>SUM(All_India_Index_Upto_April23__1[[#This Row],[Cereals and products]]:All_India_Index_Upto_April23__1[[#This Row],[Food and beverages]])</f>
        <v>1964.6672727</v>
      </c>
      <c r="E262" s="2">
        <f>SUM(All_India_Index_Upto_April23__1[[#This Row],[Clothing]]:All_India_Index_Upto_April23__1[[#This Row],[Clothing and footwear]])</f>
        <v>445.69363636363636</v>
      </c>
      <c r="F262" s="2">
        <f>SUM(All_India_Index_Upto_April23__1[[#This Row],[Housing]]:All_India_Index_Upto_April23__1[[#This Row],[Fuel and light]])</f>
        <v>299.7</v>
      </c>
      <c r="G262" s="2">
        <f>SUM(All_India_Index_Upto_April23__1[[#This Row],[Household goods and services]])</f>
        <v>146.72090909090909</v>
      </c>
      <c r="H262" s="2">
        <f>SUM(All_India_Index_Upto_April23__1[[#This Row],[Health]],All_India_Index_Upto_April23__1[[#This Row],[Personal care and effects]])</f>
        <v>300.87636363636364</v>
      </c>
      <c r="I262" s="2">
        <f>SUM(All_India_Index_Upto_April23__1[[#This Row],[Transport and communication]])</f>
        <v>135.36636363636364</v>
      </c>
      <c r="J262" s="2">
        <f>SUM(All_India_Index_Upto_April23__1[[#This Row],[Recreation and amusement]])</f>
        <v>145.14181818181817</v>
      </c>
      <c r="K262" s="2">
        <f>SUM(All_India_Index_Upto_April23__1[[#This Row],[Education]])</f>
        <v>155.82</v>
      </c>
      <c r="L262" s="2">
        <f>SUM(All_India_Index_Upto_April23__1[[#This Row],[Miscellaneous]],All_India_Index_Upto_April23__1[[#This Row],[General index]])</f>
        <v>298.57545454545459</v>
      </c>
    </row>
    <row r="263" spans="1:12" hidden="1" x14ac:dyDescent="0.3">
      <c r="A263" t="s">
        <v>30</v>
      </c>
      <c r="B263">
        <v>2020</v>
      </c>
      <c r="C263" t="s">
        <v>37</v>
      </c>
      <c r="D263" s="2">
        <f>SUM(All_India_Index_Upto_April23__1[[#This Row],[Cereals and products]]:All_India_Index_Upto_April23__1[[#This Row],[Food and beverages]])</f>
        <v>1812.4</v>
      </c>
      <c r="E263" s="2">
        <f>SUM(All_India_Index_Upto_April23__1[[#This Row],[Clothing]]:All_India_Index_Upto_April23__1[[#This Row],[Clothing and footwear]])</f>
        <v>436.95000000000005</v>
      </c>
      <c r="F263" s="2">
        <f>SUM(All_India_Index_Upto_April23__1[[#This Row],[Housing]]:All_India_Index_Upto_April23__1[[#This Row],[Fuel and light]])</f>
        <v>283.92716275659814</v>
      </c>
      <c r="G263" s="2">
        <f>SUM(All_India_Index_Upto_April23__1[[#This Row],[Household goods and services]])</f>
        <v>143.78775941230489</v>
      </c>
      <c r="H263" s="2">
        <f>SUM(All_India_Index_Upto_April23__1[[#This Row],[Health]],All_India_Index_Upto_April23__1[[#This Row],[Personal care and effects]])</f>
        <v>292.60795224977039</v>
      </c>
      <c r="I263" s="2">
        <f>SUM(All_India_Index_Upto_April23__1[[#This Row],[Transport and communication]])</f>
        <v>130.00502295684112</v>
      </c>
      <c r="J263" s="2">
        <f>SUM(All_India_Index_Upto_April23__1[[#This Row],[Recreation and amusement]])</f>
        <v>141.42905417814507</v>
      </c>
      <c r="K263" s="2">
        <f>SUM(All_India_Index_Upto_April23__1[[#This Row],[Education]])</f>
        <v>152.85434343434343</v>
      </c>
      <c r="L263" s="2">
        <f>SUM(All_India_Index_Upto_April23__1[[#This Row],[Miscellaneous]],All_India_Index_Upto_April23__1[[#This Row],[General index]])</f>
        <v>288.794738292011</v>
      </c>
    </row>
    <row r="264" spans="1:12" hidden="1" x14ac:dyDescent="0.3">
      <c r="A264" t="s">
        <v>32</v>
      </c>
      <c r="B264">
        <v>2020</v>
      </c>
      <c r="C264" t="s">
        <v>37</v>
      </c>
      <c r="D264" s="2">
        <f>SUM(All_India_Index_Upto_April23__1[[#This Row],[Cereals and products]]:All_India_Index_Upto_April23__1[[#This Row],[Food and beverages]])</f>
        <v>1825.42</v>
      </c>
      <c r="E264" s="2">
        <f>SUM(All_India_Index_Upto_April23__1[[#This Row],[Clothing]]:All_India_Index_Upto_April23__1[[#This Row],[Clothing and footwear]])</f>
        <v>408.43999999999994</v>
      </c>
      <c r="F264" s="2">
        <f>SUM(All_India_Index_Upto_April23__1[[#This Row],[Housing]]:All_India_Index_Upto_April23__1[[#This Row],[Fuel and light]])</f>
        <v>272.53000000000003</v>
      </c>
      <c r="G264" s="2">
        <f>SUM(All_India_Index_Upto_April23__1[[#This Row],[Household goods and services]])</f>
        <v>134.06</v>
      </c>
      <c r="H264" s="2">
        <f>SUM(All_India_Index_Upto_April23__1[[#This Row],[Health]],All_India_Index_Upto_April23__1[[#This Row],[Personal care and effects]])</f>
        <v>269.75</v>
      </c>
      <c r="I264" s="2">
        <f>SUM(All_India_Index_Upto_April23__1[[#This Row],[Transport and communication]])</f>
        <v>125.57000000000001</v>
      </c>
      <c r="J264" s="2">
        <f>SUM(All_India_Index_Upto_April23__1[[#This Row],[Recreation and amusement]])</f>
        <v>132.17000000000002</v>
      </c>
      <c r="K264" s="2">
        <f>SUM(All_India_Index_Upto_April23__1[[#This Row],[Education]])</f>
        <v>138.74</v>
      </c>
      <c r="L264" s="2">
        <f>SUM(All_India_Index_Upto_April23__1[[#This Row],[Miscellaneous]],All_India_Index_Upto_April23__1[[#This Row],[General index]])</f>
        <v>270.71999999999997</v>
      </c>
    </row>
    <row r="265" spans="1:12" hidden="1" x14ac:dyDescent="0.3">
      <c r="A265" t="s">
        <v>33</v>
      </c>
      <c r="B265">
        <v>2020</v>
      </c>
      <c r="C265" t="s">
        <v>37</v>
      </c>
      <c r="D265" s="2">
        <f>SUM(All_India_Index_Upto_April23__1[[#This Row],[Cereals and products]]:All_India_Index_Upto_April23__1[[#This Row],[Food and beverages]])</f>
        <v>1816.6999999999998</v>
      </c>
      <c r="E265" s="2">
        <f>SUM(All_India_Index_Upto_April23__1[[#This Row],[Clothing]]:All_India_Index_Upto_April23__1[[#This Row],[Clothing and footwear]])</f>
        <v>425.43000000000006</v>
      </c>
      <c r="F265" s="2">
        <f>SUM(All_India_Index_Upto_April23__1[[#This Row],[Housing]]:All_India_Index_Upto_April23__1[[#This Row],[Fuel and light]])</f>
        <v>277.57000000000005</v>
      </c>
      <c r="G265" s="2">
        <f>SUM(All_India_Index_Upto_April23__1[[#This Row],[Household goods and services]])</f>
        <v>137.43</v>
      </c>
      <c r="H265" s="2">
        <f>SUM(All_India_Index_Upto_April23__1[[#This Row],[Health]],All_India_Index_Upto_April23__1[[#This Row],[Personal care and effects]])</f>
        <v>273.81000000000006</v>
      </c>
      <c r="I265" s="2">
        <f>SUM(All_India_Index_Upto_April23__1[[#This Row],[Transport and communication]])</f>
        <v>128.13</v>
      </c>
      <c r="J265" s="2">
        <f>SUM(All_India_Index_Upto_April23__1[[#This Row],[Recreation and amusement]])</f>
        <v>134.26</v>
      </c>
      <c r="K265" s="2">
        <f>SUM(All_India_Index_Upto_April23__1[[#This Row],[Education]])</f>
        <v>140.32</v>
      </c>
      <c r="L265" s="2">
        <f>SUM(All_India_Index_Upto_April23__1[[#This Row],[Miscellaneous]],All_India_Index_Upto_April23__1[[#This Row],[General index]])</f>
        <v>274.43</v>
      </c>
    </row>
    <row r="266" spans="1:12" hidden="1" x14ac:dyDescent="0.3">
      <c r="A266" t="s">
        <v>30</v>
      </c>
      <c r="B266">
        <v>2020</v>
      </c>
      <c r="C266" t="s">
        <v>38</v>
      </c>
      <c r="D266" s="2">
        <f>SUM(All_India_Index_Upto_April23__1[[#This Row],[Cereals and products]]:All_India_Index_Upto_April23__1[[#This Row],[Food and beverages]])</f>
        <v>1951</v>
      </c>
      <c r="E266" s="2">
        <f>SUM(All_India_Index_Upto_April23__1[[#This Row],[Clothing]]:All_India_Index_Upto_April23__1[[#This Row],[Clothing and footwear]])</f>
        <v>458.79999999999995</v>
      </c>
      <c r="F266" s="2">
        <f>SUM(All_India_Index_Upto_April23__1[[#This Row],[Housing]]:All_India_Index_Upto_April23__1[[#This Row],[Fuel and light]])</f>
        <v>284.15443548387088</v>
      </c>
      <c r="G266" s="2">
        <f>SUM(All_India_Index_Upto_April23__1[[#This Row],[Household goods and services]])</f>
        <v>151.69999999999999</v>
      </c>
      <c r="H266" s="2">
        <f>SUM(All_India_Index_Upto_April23__1[[#This Row],[Health]],All_India_Index_Upto_April23__1[[#This Row],[Personal care and effects]])</f>
        <v>309.39999999999998</v>
      </c>
      <c r="I266" s="2">
        <f>SUM(All_India_Index_Upto_April23__1[[#This Row],[Transport and communication]])</f>
        <v>141.4</v>
      </c>
      <c r="J266" s="2">
        <f>SUM(All_India_Index_Upto_April23__1[[#This Row],[Recreation and amusement]])</f>
        <v>153.19999999999999</v>
      </c>
      <c r="K266" s="2">
        <f>SUM(All_India_Index_Upto_April23__1[[#This Row],[Education]])</f>
        <v>161.80000000000001</v>
      </c>
      <c r="L266" s="2">
        <f>SUM(All_India_Index_Upto_April23__1[[#This Row],[Miscellaneous]],All_India_Index_Upto_April23__1[[#This Row],[General index]])</f>
        <v>304.39999999999998</v>
      </c>
    </row>
    <row r="267" spans="1:12" hidden="1" x14ac:dyDescent="0.3">
      <c r="A267" t="s">
        <v>32</v>
      </c>
      <c r="B267">
        <v>2020</v>
      </c>
      <c r="C267" t="s">
        <v>38</v>
      </c>
      <c r="D267" s="2">
        <f>SUM(All_India_Index_Upto_April23__1[[#This Row],[Cereals and products]]:All_India_Index_Upto_April23__1[[#This Row],[Food and beverages]])</f>
        <v>1994.9999999999998</v>
      </c>
      <c r="E267" s="2">
        <f>SUM(All_India_Index_Upto_April23__1[[#This Row],[Clothing]]:All_India_Index_Upto_April23__1[[#This Row],[Clothing and footwear]])</f>
        <v>432.9</v>
      </c>
      <c r="F267" s="2">
        <f>SUM(All_India_Index_Upto_April23__1[[#This Row],[Housing]]:All_India_Index_Upto_April23__1[[#This Row],[Fuel and light]])</f>
        <v>291.79999999999995</v>
      </c>
      <c r="G267" s="2">
        <f>SUM(All_India_Index_Upto_April23__1[[#This Row],[Household goods and services]])</f>
        <v>140.4</v>
      </c>
      <c r="H267" s="2">
        <f>SUM(All_India_Index_Upto_April23__1[[#This Row],[Health]],All_India_Index_Upto_April23__1[[#This Row],[Personal care and effects]])</f>
        <v>300.29999999999995</v>
      </c>
      <c r="I267" s="2">
        <f>SUM(All_India_Index_Upto_April23__1[[#This Row],[Transport and communication]])</f>
        <v>129.30000000000001</v>
      </c>
      <c r="J267" s="2">
        <f>SUM(All_India_Index_Upto_April23__1[[#This Row],[Recreation and amusement]])</f>
        <v>144.5</v>
      </c>
      <c r="K267" s="2">
        <f>SUM(All_India_Index_Upto_April23__1[[#This Row],[Education]])</f>
        <v>152.5</v>
      </c>
      <c r="L267" s="2">
        <f>SUM(All_India_Index_Upto_April23__1[[#This Row],[Miscellaneous]],All_India_Index_Upto_April23__1[[#This Row],[General index]])</f>
        <v>292.8</v>
      </c>
    </row>
    <row r="268" spans="1:12" hidden="1" x14ac:dyDescent="0.3">
      <c r="A268" t="s">
        <v>33</v>
      </c>
      <c r="B268">
        <v>2020</v>
      </c>
      <c r="C268" t="s">
        <v>38</v>
      </c>
      <c r="D268" s="2">
        <f>SUM(All_India_Index_Upto_April23__1[[#This Row],[Cereals and products]]:All_India_Index_Upto_April23__1[[#This Row],[Food and beverages]])</f>
        <v>1966.8000000000002</v>
      </c>
      <c r="E268" s="2">
        <f>SUM(All_India_Index_Upto_April23__1[[#This Row],[Clothing]]:All_India_Index_Upto_April23__1[[#This Row],[Clothing and footwear]])</f>
        <v>448.29999999999995</v>
      </c>
      <c r="F268" s="2">
        <f>SUM(All_India_Index_Upto_April23__1[[#This Row],[Housing]]:All_India_Index_Upto_April23__1[[#This Row],[Fuel and light]])</f>
        <v>296.60000000000002</v>
      </c>
      <c r="G268" s="2">
        <f>SUM(All_India_Index_Upto_April23__1[[#This Row],[Household goods and services]])</f>
        <v>146.4</v>
      </c>
      <c r="H268" s="2">
        <f>SUM(All_India_Index_Upto_April23__1[[#This Row],[Health]],All_India_Index_Upto_April23__1[[#This Row],[Personal care and effects]])</f>
        <v>306</v>
      </c>
      <c r="I268" s="2">
        <f>SUM(All_India_Index_Upto_April23__1[[#This Row],[Transport and communication]])</f>
        <v>135</v>
      </c>
      <c r="J268" s="2">
        <f>SUM(All_India_Index_Upto_April23__1[[#This Row],[Recreation and amusement]])</f>
        <v>148.30000000000001</v>
      </c>
      <c r="K268" s="2">
        <f>SUM(All_India_Index_Upto_April23__1[[#This Row],[Education]])</f>
        <v>156.4</v>
      </c>
      <c r="L268" s="2">
        <f>SUM(All_India_Index_Upto_April23__1[[#This Row],[Miscellaneous]],All_India_Index_Upto_April23__1[[#This Row],[General index]])</f>
        <v>298.8</v>
      </c>
    </row>
    <row r="269" spans="1:12" hidden="1" x14ac:dyDescent="0.3">
      <c r="A269" t="s">
        <v>30</v>
      </c>
      <c r="B269">
        <v>2020</v>
      </c>
      <c r="C269" t="s">
        <v>39</v>
      </c>
      <c r="D269" s="2">
        <f>SUM(All_India_Index_Upto_April23__1[[#This Row],[Cereals and products]]:All_India_Index_Upto_April23__1[[#This Row],[Food and beverages]])</f>
        <v>1951</v>
      </c>
      <c r="E269" s="2">
        <f>SUM(All_India_Index_Upto_April23__1[[#This Row],[Clothing]]:All_India_Index_Upto_April23__1[[#This Row],[Clothing and footwear]])</f>
        <v>458.79999999999995</v>
      </c>
      <c r="F269" s="2">
        <f>SUM(All_India_Index_Upto_April23__1[[#This Row],[Housing]]:All_India_Index_Upto_April23__1[[#This Row],[Fuel and light]])</f>
        <v>284.15443548387088</v>
      </c>
      <c r="G269" s="2">
        <f>SUM(All_India_Index_Upto_April23__1[[#This Row],[Household goods and services]])</f>
        <v>151.69999999999999</v>
      </c>
      <c r="H269" s="2">
        <f>SUM(All_India_Index_Upto_April23__1[[#This Row],[Health]],All_India_Index_Upto_April23__1[[#This Row],[Personal care and effects]])</f>
        <v>309.39999999999998</v>
      </c>
      <c r="I269" s="2">
        <f>SUM(All_India_Index_Upto_April23__1[[#This Row],[Transport and communication]])</f>
        <v>141.4</v>
      </c>
      <c r="J269" s="2">
        <f>SUM(All_India_Index_Upto_April23__1[[#This Row],[Recreation and amusement]])</f>
        <v>153.19999999999999</v>
      </c>
      <c r="K269" s="2">
        <f>SUM(All_India_Index_Upto_April23__1[[#This Row],[Education]])</f>
        <v>161.80000000000001</v>
      </c>
      <c r="L269" s="2">
        <f>SUM(All_India_Index_Upto_April23__1[[#This Row],[Miscellaneous]],All_India_Index_Upto_April23__1[[#This Row],[General index]])</f>
        <v>304.39999999999998</v>
      </c>
    </row>
    <row r="270" spans="1:12" hidden="1" x14ac:dyDescent="0.3">
      <c r="A270" t="s">
        <v>32</v>
      </c>
      <c r="B270">
        <v>2020</v>
      </c>
      <c r="C270" t="s">
        <v>39</v>
      </c>
      <c r="D270" s="2">
        <f>SUM(All_India_Index_Upto_April23__1[[#This Row],[Cereals and products]]:All_India_Index_Upto_April23__1[[#This Row],[Food and beverages]])</f>
        <v>1994.9999999999998</v>
      </c>
      <c r="E270" s="2">
        <f>SUM(All_India_Index_Upto_April23__1[[#This Row],[Clothing]]:All_India_Index_Upto_April23__1[[#This Row],[Clothing and footwear]])</f>
        <v>432.9</v>
      </c>
      <c r="F270" s="2">
        <f>SUM(All_India_Index_Upto_April23__1[[#This Row],[Housing]]:All_India_Index_Upto_April23__1[[#This Row],[Fuel and light]])</f>
        <v>291.79999999999995</v>
      </c>
      <c r="G270" s="2">
        <f>SUM(All_India_Index_Upto_April23__1[[#This Row],[Household goods and services]])</f>
        <v>140.4</v>
      </c>
      <c r="H270" s="2">
        <f>SUM(All_India_Index_Upto_April23__1[[#This Row],[Health]],All_India_Index_Upto_April23__1[[#This Row],[Personal care and effects]])</f>
        <v>300.29999999999995</v>
      </c>
      <c r="I270" s="2">
        <f>SUM(All_India_Index_Upto_April23__1[[#This Row],[Transport and communication]])</f>
        <v>129.30000000000001</v>
      </c>
      <c r="J270" s="2">
        <f>SUM(All_India_Index_Upto_April23__1[[#This Row],[Recreation and amusement]])</f>
        <v>144.5</v>
      </c>
      <c r="K270" s="2">
        <f>SUM(All_India_Index_Upto_April23__1[[#This Row],[Education]])</f>
        <v>152.5</v>
      </c>
      <c r="L270" s="2">
        <f>SUM(All_India_Index_Upto_April23__1[[#This Row],[Miscellaneous]],All_India_Index_Upto_April23__1[[#This Row],[General index]])</f>
        <v>292.8</v>
      </c>
    </row>
    <row r="271" spans="1:12" hidden="1" x14ac:dyDescent="0.3">
      <c r="A271" t="s">
        <v>33</v>
      </c>
      <c r="B271">
        <v>2020</v>
      </c>
      <c r="C271" t="s">
        <v>39</v>
      </c>
      <c r="D271" s="2">
        <f>SUM(All_India_Index_Upto_April23__1[[#This Row],[Cereals and products]]:All_India_Index_Upto_April23__1[[#This Row],[Food and beverages]])</f>
        <v>1966.8000000000002</v>
      </c>
      <c r="E271" s="2">
        <f>SUM(All_India_Index_Upto_April23__1[[#This Row],[Clothing]]:All_India_Index_Upto_April23__1[[#This Row],[Clothing and footwear]])</f>
        <v>448.29999999999995</v>
      </c>
      <c r="F271" s="2">
        <f>SUM(All_India_Index_Upto_April23__1[[#This Row],[Housing]]:All_India_Index_Upto_April23__1[[#This Row],[Fuel and light]])</f>
        <v>296.60000000000002</v>
      </c>
      <c r="G271" s="2">
        <f>SUM(All_India_Index_Upto_April23__1[[#This Row],[Household goods and services]])</f>
        <v>146.4</v>
      </c>
      <c r="H271" s="2">
        <f>SUM(All_India_Index_Upto_April23__1[[#This Row],[Health]],All_India_Index_Upto_April23__1[[#This Row],[Personal care and effects]])</f>
        <v>306</v>
      </c>
      <c r="I271" s="2">
        <f>SUM(All_India_Index_Upto_April23__1[[#This Row],[Transport and communication]])</f>
        <v>135</v>
      </c>
      <c r="J271" s="2">
        <f>SUM(All_India_Index_Upto_April23__1[[#This Row],[Recreation and amusement]])</f>
        <v>148.30000000000001</v>
      </c>
      <c r="K271" s="2">
        <f>SUM(All_India_Index_Upto_April23__1[[#This Row],[Education]])</f>
        <v>156.4</v>
      </c>
      <c r="L271" s="2">
        <f>SUM(All_India_Index_Upto_April23__1[[#This Row],[Miscellaneous]],All_India_Index_Upto_April23__1[[#This Row],[General index]])</f>
        <v>298.8</v>
      </c>
    </row>
    <row r="272" spans="1:12" hidden="1" x14ac:dyDescent="0.3">
      <c r="A272" t="s">
        <v>30</v>
      </c>
      <c r="B272">
        <v>2020</v>
      </c>
      <c r="C272" t="s">
        <v>40</v>
      </c>
      <c r="D272" s="2">
        <f>SUM(All_India_Index_Upto_April23__1[[#This Row],[Cereals and products]]:All_India_Index_Upto_April23__1[[#This Row],[Food and beverages]])</f>
        <v>1978.6</v>
      </c>
      <c r="E272" s="2">
        <f>SUM(All_India_Index_Upto_April23__1[[#This Row],[Clothing]]:All_India_Index_Upto_April23__1[[#This Row],[Clothing and footwear]])</f>
        <v>458.7</v>
      </c>
      <c r="F272" s="2">
        <f>SUM(All_India_Index_Upto_April23__1[[#This Row],[Housing]]:All_India_Index_Upto_April23__1[[#This Row],[Fuel and light]])</f>
        <v>285.05443548387086</v>
      </c>
      <c r="G272" s="2">
        <f>SUM(All_India_Index_Upto_April23__1[[#This Row],[Household goods and services]])</f>
        <v>151.9</v>
      </c>
      <c r="H272" s="2">
        <f>SUM(All_India_Index_Upto_April23__1[[#This Row],[Health]],All_India_Index_Upto_April23__1[[#This Row],[Personal care and effects]])</f>
        <v>312.39999999999998</v>
      </c>
      <c r="I272" s="2">
        <f>SUM(All_India_Index_Upto_April23__1[[#This Row],[Transport and communication]])</f>
        <v>143.6</v>
      </c>
      <c r="J272" s="2">
        <f>SUM(All_India_Index_Upto_April23__1[[#This Row],[Recreation and amusement]])</f>
        <v>152.19999999999999</v>
      </c>
      <c r="K272" s="2">
        <f>SUM(All_India_Index_Upto_April23__1[[#This Row],[Education]])</f>
        <v>162.69999999999999</v>
      </c>
      <c r="L272" s="2">
        <f>SUM(All_India_Index_Upto_April23__1[[#This Row],[Miscellaneous]],All_India_Index_Upto_April23__1[[#This Row],[General index]])</f>
        <v>307.7</v>
      </c>
    </row>
    <row r="273" spans="1:12" hidden="1" x14ac:dyDescent="0.3">
      <c r="A273" t="s">
        <v>32</v>
      </c>
      <c r="B273">
        <v>2020</v>
      </c>
      <c r="C273" t="s">
        <v>40</v>
      </c>
      <c r="D273" s="2">
        <f>SUM(All_India_Index_Upto_April23__1[[#This Row],[Cereals and products]]:All_India_Index_Upto_April23__1[[#This Row],[Food and beverages]])</f>
        <v>2024.8999999999999</v>
      </c>
      <c r="E273" s="2">
        <f>SUM(All_India_Index_Upto_April23__1[[#This Row],[Clothing]]:All_India_Index_Upto_April23__1[[#This Row],[Clothing and footwear]])</f>
        <v>433</v>
      </c>
      <c r="F273" s="2">
        <f>SUM(All_India_Index_Upto_April23__1[[#This Row],[Housing]]:All_India_Index_Upto_April23__1[[#This Row],[Fuel and light]])</f>
        <v>293.8</v>
      </c>
      <c r="G273" s="2">
        <f>SUM(All_India_Index_Upto_April23__1[[#This Row],[Household goods and services]])</f>
        <v>144.5</v>
      </c>
      <c r="H273" s="2">
        <f>SUM(All_India_Index_Upto_April23__1[[#This Row],[Health]],All_India_Index_Upto_April23__1[[#This Row],[Personal care and effects]])</f>
        <v>303.89999999999998</v>
      </c>
      <c r="I273" s="2">
        <f>SUM(All_India_Index_Upto_April23__1[[#This Row],[Transport and communication]])</f>
        <v>133.9</v>
      </c>
      <c r="J273" s="2">
        <f>SUM(All_India_Index_Upto_April23__1[[#This Row],[Recreation and amusement]])</f>
        <v>141.19999999999999</v>
      </c>
      <c r="K273" s="2">
        <f>SUM(All_India_Index_Upto_April23__1[[#This Row],[Education]])</f>
        <v>155.5</v>
      </c>
      <c r="L273" s="2">
        <f>SUM(All_India_Index_Upto_April23__1[[#This Row],[Miscellaneous]],All_India_Index_Upto_April23__1[[#This Row],[General index]])</f>
        <v>297.70000000000005</v>
      </c>
    </row>
    <row r="274" spans="1:12" hidden="1" x14ac:dyDescent="0.3">
      <c r="A274" t="s">
        <v>33</v>
      </c>
      <c r="B274">
        <v>2020</v>
      </c>
      <c r="C274" t="s">
        <v>40</v>
      </c>
      <c r="D274" s="2">
        <f>SUM(All_India_Index_Upto_April23__1[[#This Row],[Cereals and products]]:All_India_Index_Upto_April23__1[[#This Row],[Food and beverages]])</f>
        <v>1995.1999999999998</v>
      </c>
      <c r="E274" s="2">
        <f>SUM(All_India_Index_Upto_April23__1[[#This Row],[Clothing]]:All_India_Index_Upto_April23__1[[#This Row],[Clothing and footwear]])</f>
        <v>448.2</v>
      </c>
      <c r="F274" s="2">
        <f>SUM(All_India_Index_Upto_April23__1[[#This Row],[Housing]]:All_India_Index_Upto_April23__1[[#This Row],[Fuel and light]])</f>
        <v>298.5</v>
      </c>
      <c r="G274" s="2">
        <f>SUM(All_India_Index_Upto_April23__1[[#This Row],[Household goods and services]])</f>
        <v>148.4</v>
      </c>
      <c r="H274" s="2">
        <f>SUM(All_India_Index_Upto_April23__1[[#This Row],[Health]],All_India_Index_Upto_April23__1[[#This Row],[Personal care and effects]])</f>
        <v>309.3</v>
      </c>
      <c r="I274" s="2">
        <f>SUM(All_India_Index_Upto_April23__1[[#This Row],[Transport and communication]])</f>
        <v>138.5</v>
      </c>
      <c r="J274" s="2">
        <f>SUM(All_India_Index_Upto_April23__1[[#This Row],[Recreation and amusement]])</f>
        <v>146</v>
      </c>
      <c r="K274" s="2">
        <f>SUM(All_India_Index_Upto_April23__1[[#This Row],[Education]])</f>
        <v>158.5</v>
      </c>
      <c r="L274" s="2">
        <f>SUM(All_India_Index_Upto_April23__1[[#This Row],[Miscellaneous]],All_India_Index_Upto_April23__1[[#This Row],[General index]])</f>
        <v>302.89999999999998</v>
      </c>
    </row>
    <row r="275" spans="1:12" hidden="1" x14ac:dyDescent="0.3">
      <c r="A275" t="s">
        <v>30</v>
      </c>
      <c r="B275">
        <v>2020</v>
      </c>
      <c r="C275" t="s">
        <v>41</v>
      </c>
      <c r="D275" s="2">
        <f>SUM(All_India_Index_Upto_April23__1[[#This Row],[Cereals and products]]:All_India_Index_Upto_April23__1[[#This Row],[Food and beverages]])</f>
        <v>1987.3999999999999</v>
      </c>
      <c r="E275" s="2">
        <f>SUM(All_India_Index_Upto_April23__1[[#This Row],[Clothing]]:All_India_Index_Upto_April23__1[[#This Row],[Clothing and footwear]])</f>
        <v>459.9</v>
      </c>
      <c r="F275" s="2">
        <f>SUM(All_India_Index_Upto_April23__1[[#This Row],[Housing]]:All_India_Index_Upto_April23__1[[#This Row],[Fuel and light]])</f>
        <v>285.65443548387088</v>
      </c>
      <c r="G275" s="2">
        <f>SUM(All_India_Index_Upto_April23__1[[#This Row],[Household goods and services]])</f>
        <v>151.6</v>
      </c>
      <c r="H275" s="2">
        <f>SUM(All_India_Index_Upto_April23__1[[#This Row],[Health]],All_India_Index_Upto_April23__1[[#This Row],[Personal care and effects]])</f>
        <v>316.5</v>
      </c>
      <c r="I275" s="2">
        <f>SUM(All_India_Index_Upto_April23__1[[#This Row],[Transport and communication]])</f>
        <v>144.6</v>
      </c>
      <c r="J275" s="2">
        <f>SUM(All_India_Index_Upto_April23__1[[#This Row],[Recreation and amusement]])</f>
        <v>152.80000000000001</v>
      </c>
      <c r="K275" s="2">
        <f>SUM(All_India_Index_Upto_April23__1[[#This Row],[Education]])</f>
        <v>161.1</v>
      </c>
      <c r="L275" s="2">
        <f>SUM(All_India_Index_Upto_April23__1[[#This Row],[Miscellaneous]],All_India_Index_Upto_April23__1[[#This Row],[General index]])</f>
        <v>309.10000000000002</v>
      </c>
    </row>
    <row r="276" spans="1:12" hidden="1" x14ac:dyDescent="0.3">
      <c r="A276" t="s">
        <v>32</v>
      </c>
      <c r="B276">
        <v>2020</v>
      </c>
      <c r="C276" t="s">
        <v>41</v>
      </c>
      <c r="D276" s="2">
        <f>SUM(All_India_Index_Upto_April23__1[[#This Row],[Cereals and products]]:All_India_Index_Upto_April23__1[[#This Row],[Food and beverages]])</f>
        <v>2041.6000000000001</v>
      </c>
      <c r="E276" s="2">
        <f>SUM(All_India_Index_Upto_April23__1[[#This Row],[Clothing]]:All_India_Index_Upto_April23__1[[#This Row],[Clothing and footwear]])</f>
        <v>434.6</v>
      </c>
      <c r="F276" s="2">
        <f>SUM(All_India_Index_Upto_April23__1[[#This Row],[Housing]]:All_India_Index_Upto_April23__1[[#This Row],[Fuel and light]])</f>
        <v>293.5</v>
      </c>
      <c r="G276" s="2">
        <f>SUM(All_India_Index_Upto_April23__1[[#This Row],[Household goods and services]])</f>
        <v>145.4</v>
      </c>
      <c r="H276" s="2">
        <f>SUM(All_India_Index_Upto_April23__1[[#This Row],[Health]],All_India_Index_Upto_April23__1[[#This Row],[Personal care and effects]])</f>
        <v>309.8</v>
      </c>
      <c r="I276" s="2">
        <f>SUM(All_India_Index_Upto_April23__1[[#This Row],[Transport and communication]])</f>
        <v>135.1</v>
      </c>
      <c r="J276" s="2">
        <f>SUM(All_India_Index_Upto_April23__1[[#This Row],[Recreation and amusement]])</f>
        <v>141.80000000000001</v>
      </c>
      <c r="K276" s="2">
        <f>SUM(All_India_Index_Upto_April23__1[[#This Row],[Education]])</f>
        <v>154.9</v>
      </c>
      <c r="L276" s="2">
        <f>SUM(All_India_Index_Upto_April23__1[[#This Row],[Miscellaneous]],All_India_Index_Upto_April23__1[[#This Row],[General index]])</f>
        <v>300</v>
      </c>
    </row>
    <row r="277" spans="1:12" hidden="1" x14ac:dyDescent="0.3">
      <c r="A277" t="s">
        <v>33</v>
      </c>
      <c r="B277">
        <v>2020</v>
      </c>
      <c r="C277" t="s">
        <v>41</v>
      </c>
      <c r="D277" s="2">
        <f>SUM(All_India_Index_Upto_April23__1[[#This Row],[Cereals and products]]:All_India_Index_Upto_April23__1[[#This Row],[Food and beverages]])</f>
        <v>2007</v>
      </c>
      <c r="E277" s="2">
        <f>SUM(All_India_Index_Upto_April23__1[[#This Row],[Clothing]]:All_India_Index_Upto_April23__1[[#This Row],[Clothing and footwear]])</f>
        <v>449.70000000000005</v>
      </c>
      <c r="F277" s="2">
        <f>SUM(All_India_Index_Upto_April23__1[[#This Row],[Housing]]:All_India_Index_Upto_April23__1[[#This Row],[Fuel and light]])</f>
        <v>299.20000000000005</v>
      </c>
      <c r="G277" s="2">
        <f>SUM(All_India_Index_Upto_April23__1[[#This Row],[Household goods and services]])</f>
        <v>148.69999999999999</v>
      </c>
      <c r="H277" s="2">
        <f>SUM(All_India_Index_Upto_April23__1[[#This Row],[Health]],All_India_Index_Upto_April23__1[[#This Row],[Personal care and effects]])</f>
        <v>314</v>
      </c>
      <c r="I277" s="2">
        <f>SUM(All_India_Index_Upto_April23__1[[#This Row],[Transport and communication]])</f>
        <v>139.6</v>
      </c>
      <c r="J277" s="2">
        <f>SUM(All_India_Index_Upto_April23__1[[#This Row],[Recreation and amusement]])</f>
        <v>146.6</v>
      </c>
      <c r="K277" s="2">
        <f>SUM(All_India_Index_Upto_April23__1[[#This Row],[Education]])</f>
        <v>157.5</v>
      </c>
      <c r="L277" s="2">
        <f>SUM(All_India_Index_Upto_April23__1[[#This Row],[Miscellaneous]],All_India_Index_Upto_April23__1[[#This Row],[General index]])</f>
        <v>304.7</v>
      </c>
    </row>
    <row r="278" spans="1:12" hidden="1" x14ac:dyDescent="0.3">
      <c r="A278" t="s">
        <v>30</v>
      </c>
      <c r="B278">
        <v>2020</v>
      </c>
      <c r="C278" t="s">
        <v>42</v>
      </c>
      <c r="D278" s="2">
        <f>SUM(All_India_Index_Upto_April23__1[[#This Row],[Cereals and products]]:All_India_Index_Upto_April23__1[[#This Row],[Food and beverages]])</f>
        <v>2030.9</v>
      </c>
      <c r="E278" s="2">
        <f>SUM(All_India_Index_Upto_April23__1[[#This Row],[Clothing]]:All_India_Index_Upto_April23__1[[#This Row],[Clothing and footwear]])</f>
        <v>461.29999999999995</v>
      </c>
      <c r="F278" s="2">
        <f>SUM(All_India_Index_Upto_April23__1[[#This Row],[Housing]]:All_India_Index_Upto_April23__1[[#This Row],[Fuel and light]])</f>
        <v>286.05443548387086</v>
      </c>
      <c r="G278" s="2">
        <f>SUM(All_India_Index_Upto_April23__1[[#This Row],[Household goods and services]])</f>
        <v>152</v>
      </c>
      <c r="H278" s="2">
        <f>SUM(All_India_Index_Upto_April23__1[[#This Row],[Health]],All_India_Index_Upto_April23__1[[#This Row],[Personal care and effects]])</f>
        <v>315.7</v>
      </c>
      <c r="I278" s="2">
        <f>SUM(All_India_Index_Upto_April23__1[[#This Row],[Transport and communication]])</f>
        <v>146.4</v>
      </c>
      <c r="J278" s="2">
        <f>SUM(All_India_Index_Upto_April23__1[[#This Row],[Recreation and amusement]])</f>
        <v>152.4</v>
      </c>
      <c r="K278" s="2">
        <f>SUM(All_India_Index_Upto_April23__1[[#This Row],[Education]])</f>
        <v>162.5</v>
      </c>
      <c r="L278" s="2">
        <f>SUM(All_India_Index_Upto_April23__1[[#This Row],[Miscellaneous]],All_India_Index_Upto_April23__1[[#This Row],[General index]])</f>
        <v>311.8</v>
      </c>
    </row>
    <row r="279" spans="1:12" hidden="1" x14ac:dyDescent="0.3">
      <c r="A279" t="s">
        <v>32</v>
      </c>
      <c r="B279">
        <v>2020</v>
      </c>
      <c r="C279" t="s">
        <v>42</v>
      </c>
      <c r="D279" s="2">
        <f>SUM(All_India_Index_Upto_April23__1[[#This Row],[Cereals and products]]:All_India_Index_Upto_April23__1[[#This Row],[Food and beverages]])</f>
        <v>2080.1999999999998</v>
      </c>
      <c r="E279" s="2">
        <f>SUM(All_India_Index_Upto_April23__1[[#This Row],[Clothing]]:All_India_Index_Upto_April23__1[[#This Row],[Clothing and footwear]])</f>
        <v>434.90000000000003</v>
      </c>
      <c r="F279" s="2">
        <f>SUM(All_India_Index_Upto_April23__1[[#This Row],[Housing]]:All_India_Index_Upto_April23__1[[#This Row],[Fuel and light]])</f>
        <v>293.60000000000002</v>
      </c>
      <c r="G279" s="2">
        <f>SUM(All_India_Index_Upto_April23__1[[#This Row],[Household goods and services]])</f>
        <v>145.1</v>
      </c>
      <c r="H279" s="2">
        <f>SUM(All_India_Index_Upto_April23__1[[#This Row],[Health]],All_India_Index_Upto_April23__1[[#This Row],[Personal care and effects]])</f>
        <v>309.10000000000002</v>
      </c>
      <c r="I279" s="2">
        <f>SUM(All_India_Index_Upto_April23__1[[#This Row],[Transport and communication]])</f>
        <v>135.4</v>
      </c>
      <c r="J279" s="2">
        <f>SUM(All_India_Index_Upto_April23__1[[#This Row],[Recreation and amusement]])</f>
        <v>142</v>
      </c>
      <c r="K279" s="2">
        <f>SUM(All_India_Index_Upto_April23__1[[#This Row],[Education]])</f>
        <v>155.69999999999999</v>
      </c>
      <c r="L279" s="2">
        <f>SUM(All_India_Index_Upto_April23__1[[#This Row],[Miscellaneous]],All_India_Index_Upto_April23__1[[#This Row],[General index]])</f>
        <v>301.39999999999998</v>
      </c>
    </row>
    <row r="280" spans="1:12" hidden="1" x14ac:dyDescent="0.3">
      <c r="A280" t="s">
        <v>33</v>
      </c>
      <c r="B280">
        <v>2020</v>
      </c>
      <c r="C280" t="s">
        <v>42</v>
      </c>
      <c r="D280" s="2">
        <f>SUM(All_India_Index_Upto_April23__1[[#This Row],[Cereals and products]]:All_India_Index_Upto_April23__1[[#This Row],[Food and beverages]])</f>
        <v>2048.6000000000004</v>
      </c>
      <c r="E280" s="2">
        <f>SUM(All_India_Index_Upto_April23__1[[#This Row],[Clothing]]:All_India_Index_Upto_April23__1[[#This Row],[Clothing and footwear]])</f>
        <v>450.59999999999997</v>
      </c>
      <c r="F280" s="2">
        <f>SUM(All_India_Index_Upto_April23__1[[#This Row],[Housing]]:All_India_Index_Upto_April23__1[[#This Row],[Fuel and light]])</f>
        <v>299.60000000000002</v>
      </c>
      <c r="G280" s="2">
        <f>SUM(All_India_Index_Upto_April23__1[[#This Row],[Household goods and services]])</f>
        <v>148.69999999999999</v>
      </c>
      <c r="H280" s="2">
        <f>SUM(All_India_Index_Upto_April23__1[[#This Row],[Health]],All_India_Index_Upto_April23__1[[#This Row],[Personal care and effects]])</f>
        <v>313.3</v>
      </c>
      <c r="I280" s="2">
        <f>SUM(All_India_Index_Upto_April23__1[[#This Row],[Transport and communication]])</f>
        <v>140.6</v>
      </c>
      <c r="J280" s="2">
        <f>SUM(All_India_Index_Upto_April23__1[[#This Row],[Recreation and amusement]])</f>
        <v>146.5</v>
      </c>
      <c r="K280" s="2">
        <f>SUM(All_India_Index_Upto_April23__1[[#This Row],[Education]])</f>
        <v>158.5</v>
      </c>
      <c r="L280" s="2">
        <f>SUM(All_India_Index_Upto_April23__1[[#This Row],[Miscellaneous]],All_India_Index_Upto_April23__1[[#This Row],[General index]])</f>
        <v>306.8</v>
      </c>
    </row>
    <row r="281" spans="1:12" hidden="1" x14ac:dyDescent="0.3">
      <c r="A281" t="s">
        <v>30</v>
      </c>
      <c r="B281">
        <v>2020</v>
      </c>
      <c r="C281" t="s">
        <v>44</v>
      </c>
      <c r="D281" s="2">
        <f>SUM(All_India_Index_Upto_April23__1[[#This Row],[Cereals and products]]:All_India_Index_Upto_April23__1[[#This Row],[Food and beverages]])</f>
        <v>2082.4</v>
      </c>
      <c r="E281" s="2">
        <f>SUM(All_India_Index_Upto_April23__1[[#This Row],[Clothing]]:All_India_Index_Upto_April23__1[[#This Row],[Clothing and footwear]])</f>
        <v>462.8</v>
      </c>
      <c r="F281" s="2">
        <f>SUM(All_India_Index_Upto_April23__1[[#This Row],[Housing]]:All_India_Index_Upto_April23__1[[#This Row],[Fuel and light]])</f>
        <v>286.75443548387091</v>
      </c>
      <c r="G281" s="2">
        <f>SUM(All_India_Index_Upto_April23__1[[#This Row],[Household goods and services]])</f>
        <v>152.80000000000001</v>
      </c>
      <c r="H281" s="2">
        <f>SUM(All_India_Index_Upto_April23__1[[#This Row],[Health]],All_India_Index_Upto_April23__1[[#This Row],[Personal care and effects]])</f>
        <v>316.60000000000002</v>
      </c>
      <c r="I281" s="2">
        <f>SUM(All_India_Index_Upto_April23__1[[#This Row],[Transport and communication]])</f>
        <v>146.1</v>
      </c>
      <c r="J281" s="2">
        <f>SUM(All_India_Index_Upto_April23__1[[#This Row],[Recreation and amusement]])</f>
        <v>153.6</v>
      </c>
      <c r="K281" s="2">
        <f>SUM(All_India_Index_Upto_April23__1[[#This Row],[Education]])</f>
        <v>161.6</v>
      </c>
      <c r="L281" s="2">
        <f>SUM(All_India_Index_Upto_April23__1[[#This Row],[Miscellaneous]],All_India_Index_Upto_April23__1[[#This Row],[General index]])</f>
        <v>314.3</v>
      </c>
    </row>
    <row r="282" spans="1:12" hidden="1" x14ac:dyDescent="0.3">
      <c r="A282" t="s">
        <v>32</v>
      </c>
      <c r="B282">
        <v>2020</v>
      </c>
      <c r="C282" t="s">
        <v>44</v>
      </c>
      <c r="D282" s="2">
        <f>SUM(All_India_Index_Upto_April23__1[[#This Row],[Cereals and products]]:All_India_Index_Upto_April23__1[[#This Row],[Food and beverages]])</f>
        <v>2120.6999999999998</v>
      </c>
      <c r="E282" s="2">
        <f>SUM(All_India_Index_Upto_April23__1[[#This Row],[Clothing]]:All_India_Index_Upto_April23__1[[#This Row],[Clothing and footwear]])</f>
        <v>436.3</v>
      </c>
      <c r="F282" s="2">
        <f>SUM(All_India_Index_Upto_April23__1[[#This Row],[Housing]]:All_India_Index_Upto_April23__1[[#This Row],[Fuel and light]])</f>
        <v>295.3</v>
      </c>
      <c r="G282" s="2">
        <f>SUM(All_India_Index_Upto_April23__1[[#This Row],[Household goods and services]])</f>
        <v>145.1</v>
      </c>
      <c r="H282" s="2">
        <f>SUM(All_India_Index_Upto_April23__1[[#This Row],[Health]],All_India_Index_Upto_April23__1[[#This Row],[Personal care and effects]])</f>
        <v>309.89999999999998</v>
      </c>
      <c r="I282" s="2">
        <f>SUM(All_India_Index_Upto_April23__1[[#This Row],[Transport and communication]])</f>
        <v>135.19999999999999</v>
      </c>
      <c r="J282" s="2">
        <f>SUM(All_India_Index_Upto_April23__1[[#This Row],[Recreation and amusement]])</f>
        <v>144.4</v>
      </c>
      <c r="K282" s="2">
        <f>SUM(All_India_Index_Upto_April23__1[[#This Row],[Education]])</f>
        <v>156.4</v>
      </c>
      <c r="L282" s="2">
        <f>SUM(All_India_Index_Upto_April23__1[[#This Row],[Miscellaneous]],All_India_Index_Upto_April23__1[[#This Row],[General index]])</f>
        <v>303.29999999999995</v>
      </c>
    </row>
    <row r="283" spans="1:12" hidden="1" x14ac:dyDescent="0.3">
      <c r="A283" t="s">
        <v>33</v>
      </c>
      <c r="B283">
        <v>2020</v>
      </c>
      <c r="C283" t="s">
        <v>44</v>
      </c>
      <c r="D283" s="2">
        <f>SUM(All_India_Index_Upto_April23__1[[#This Row],[Cereals and products]]:All_India_Index_Upto_April23__1[[#This Row],[Food and beverages]])</f>
        <v>2095.6</v>
      </c>
      <c r="E283" s="2">
        <f>SUM(All_India_Index_Upto_April23__1[[#This Row],[Clothing]]:All_India_Index_Upto_April23__1[[#This Row],[Clothing and footwear]])</f>
        <v>452.00000000000006</v>
      </c>
      <c r="F283" s="2">
        <f>SUM(All_India_Index_Upto_April23__1[[#This Row],[Housing]]:All_India_Index_Upto_April23__1[[#This Row],[Fuel and light]])</f>
        <v>301.60000000000002</v>
      </c>
      <c r="G283" s="2">
        <f>SUM(All_India_Index_Upto_April23__1[[#This Row],[Household goods and services]])</f>
        <v>149.19999999999999</v>
      </c>
      <c r="H283" s="2">
        <f>SUM(All_India_Index_Upto_April23__1[[#This Row],[Health]],All_India_Index_Upto_April23__1[[#This Row],[Personal care and effects]])</f>
        <v>314.10000000000002</v>
      </c>
      <c r="I283" s="2">
        <f>SUM(All_India_Index_Upto_April23__1[[#This Row],[Transport and communication]])</f>
        <v>140.4</v>
      </c>
      <c r="J283" s="2">
        <f>SUM(All_India_Index_Upto_April23__1[[#This Row],[Recreation and amusement]])</f>
        <v>148.4</v>
      </c>
      <c r="K283" s="2">
        <f>SUM(All_India_Index_Upto_April23__1[[#This Row],[Education]])</f>
        <v>158.6</v>
      </c>
      <c r="L283" s="2">
        <f>SUM(All_India_Index_Upto_April23__1[[#This Row],[Miscellaneous]],All_India_Index_Upto_April23__1[[#This Row],[General index]])</f>
        <v>309.10000000000002</v>
      </c>
    </row>
    <row r="284" spans="1:12" hidden="1" x14ac:dyDescent="0.3">
      <c r="A284" t="s">
        <v>30</v>
      </c>
      <c r="B284">
        <v>2020</v>
      </c>
      <c r="C284" t="s">
        <v>45</v>
      </c>
      <c r="D284" s="2">
        <f>SUM(All_India_Index_Upto_April23__1[[#This Row],[Cereals and products]]:All_India_Index_Upto_April23__1[[#This Row],[Food and beverages]])</f>
        <v>2100.5</v>
      </c>
      <c r="E284" s="2">
        <f>SUM(All_India_Index_Upto_April23__1[[#This Row],[Clothing]]:All_India_Index_Upto_April23__1[[#This Row],[Clothing and footwear]])</f>
        <v>464.90000000000003</v>
      </c>
      <c r="F284" s="2">
        <f>SUM(All_India_Index_Upto_April23__1[[#This Row],[Housing]]:All_India_Index_Upto_April23__1[[#This Row],[Fuel and light]])</f>
        <v>287.95443548387084</v>
      </c>
      <c r="G284" s="2">
        <f>SUM(All_India_Index_Upto_April23__1[[#This Row],[Household goods and services]])</f>
        <v>153.4</v>
      </c>
      <c r="H284" s="2">
        <f>SUM(All_India_Index_Upto_April23__1[[#This Row],[Health]],All_India_Index_Upto_April23__1[[#This Row],[Personal care and effects]])</f>
        <v>318.2</v>
      </c>
      <c r="I284" s="2">
        <f>SUM(All_India_Index_Upto_April23__1[[#This Row],[Transport and communication]])</f>
        <v>146.4</v>
      </c>
      <c r="J284" s="2">
        <f>SUM(All_India_Index_Upto_April23__1[[#This Row],[Recreation and amusement]])</f>
        <v>153.9</v>
      </c>
      <c r="K284" s="2">
        <f>SUM(All_India_Index_Upto_April23__1[[#This Row],[Education]])</f>
        <v>162.9</v>
      </c>
      <c r="L284" s="2">
        <f>SUM(All_India_Index_Upto_April23__1[[#This Row],[Miscellaneous]],All_India_Index_Upto_April23__1[[#This Row],[General index]])</f>
        <v>315.89999999999998</v>
      </c>
    </row>
    <row r="285" spans="1:12" hidden="1" x14ac:dyDescent="0.3">
      <c r="A285" t="s">
        <v>32</v>
      </c>
      <c r="B285">
        <v>2020</v>
      </c>
      <c r="C285" t="s">
        <v>45</v>
      </c>
      <c r="D285" s="2">
        <f>SUM(All_India_Index_Upto_April23__1[[#This Row],[Cereals and products]]:All_India_Index_Upto_April23__1[[#This Row],[Food and beverages]])</f>
        <v>2125.4</v>
      </c>
      <c r="E285" s="2">
        <f>SUM(All_India_Index_Upto_April23__1[[#This Row],[Clothing]]:All_India_Index_Upto_April23__1[[#This Row],[Clothing and footwear]])</f>
        <v>438.20000000000005</v>
      </c>
      <c r="F285" s="2">
        <f>SUM(All_India_Index_Upto_April23__1[[#This Row],[Housing]]:All_India_Index_Upto_April23__1[[#This Row],[Fuel and light]])</f>
        <v>296.3</v>
      </c>
      <c r="G285" s="2">
        <f>SUM(All_India_Index_Upto_April23__1[[#This Row],[Household goods and services]])</f>
        <v>145.5</v>
      </c>
      <c r="H285" s="2">
        <f>SUM(All_India_Index_Upto_April23__1[[#This Row],[Health]],All_India_Index_Upto_April23__1[[#This Row],[Personal care and effects]])</f>
        <v>310.8</v>
      </c>
      <c r="I285" s="2">
        <f>SUM(All_India_Index_Upto_April23__1[[#This Row],[Transport and communication]])</f>
        <v>135.5</v>
      </c>
      <c r="J285" s="2">
        <f>SUM(All_India_Index_Upto_April23__1[[#This Row],[Recreation and amusement]])</f>
        <v>144.30000000000001</v>
      </c>
      <c r="K285" s="2">
        <f>SUM(All_India_Index_Upto_April23__1[[#This Row],[Education]])</f>
        <v>156.9</v>
      </c>
      <c r="L285" s="2">
        <f>SUM(All_India_Index_Upto_April23__1[[#This Row],[Miscellaneous]],All_India_Index_Upto_April23__1[[#This Row],[General index]])</f>
        <v>303.8</v>
      </c>
    </row>
    <row r="286" spans="1:12" hidden="1" x14ac:dyDescent="0.3">
      <c r="A286" t="s">
        <v>33</v>
      </c>
      <c r="B286">
        <v>2020</v>
      </c>
      <c r="C286" t="s">
        <v>45</v>
      </c>
      <c r="D286" s="2">
        <f>SUM(All_India_Index_Upto_April23__1[[#This Row],[Cereals and products]]:All_India_Index_Upto_April23__1[[#This Row],[Food and beverages]])</f>
        <v>2109.1</v>
      </c>
      <c r="E286" s="2">
        <f>SUM(All_India_Index_Upto_April23__1[[#This Row],[Clothing]]:All_India_Index_Upto_April23__1[[#This Row],[Clothing and footwear]])</f>
        <v>454</v>
      </c>
      <c r="F286" s="2">
        <f>SUM(All_India_Index_Upto_April23__1[[#This Row],[Housing]]:All_India_Index_Upto_April23__1[[#This Row],[Fuel and light]])</f>
        <v>303</v>
      </c>
      <c r="G286" s="2">
        <f>SUM(All_India_Index_Upto_April23__1[[#This Row],[Household goods and services]])</f>
        <v>149.69999999999999</v>
      </c>
      <c r="H286" s="2">
        <f>SUM(All_India_Index_Upto_April23__1[[#This Row],[Health]],All_India_Index_Upto_April23__1[[#This Row],[Personal care and effects]])</f>
        <v>315.39999999999998</v>
      </c>
      <c r="I286" s="2">
        <f>SUM(All_India_Index_Upto_April23__1[[#This Row],[Transport and communication]])</f>
        <v>140.69999999999999</v>
      </c>
      <c r="J286" s="2">
        <f>SUM(All_India_Index_Upto_April23__1[[#This Row],[Recreation and amusement]])</f>
        <v>148.5</v>
      </c>
      <c r="K286" s="2">
        <f>SUM(All_India_Index_Upto_April23__1[[#This Row],[Education]])</f>
        <v>159.4</v>
      </c>
      <c r="L286" s="2">
        <f>SUM(All_India_Index_Upto_April23__1[[#This Row],[Miscellaneous]],All_India_Index_Upto_April23__1[[#This Row],[General index]])</f>
        <v>310.10000000000002</v>
      </c>
    </row>
    <row r="287" spans="1:12" x14ac:dyDescent="0.3">
      <c r="A287" t="s">
        <v>30</v>
      </c>
      <c r="B287">
        <v>2021</v>
      </c>
      <c r="C287" t="s">
        <v>31</v>
      </c>
      <c r="D287" s="2">
        <f>SUM(All_India_Index_Upto_April23__1[[#This Row],[Cereals and products]]:All_India_Index_Upto_April23__1[[#This Row],[Food and beverages]])</f>
        <v>2065.6999999999998</v>
      </c>
      <c r="E287" s="2">
        <f>SUM(All_India_Index_Upto_April23__1[[#This Row],[Clothing]]:All_India_Index_Upto_April23__1[[#This Row],[Clothing and footwear]])</f>
        <v>466.7</v>
      </c>
      <c r="F287" s="2">
        <f>SUM(All_India_Index_Upto_April23__1[[#This Row],[Housing]]:All_India_Index_Upto_April23__1[[#This Row],[Fuel and light]])</f>
        <v>290.15443548387088</v>
      </c>
      <c r="G287" s="2">
        <f>SUM(All_India_Index_Upto_April23__1[[#This Row],[Household goods and services]])</f>
        <v>153.9</v>
      </c>
      <c r="H287" s="2">
        <f>SUM(All_India_Index_Upto_April23__1[[#This Row],[Health]],All_India_Index_Upto_April23__1[[#This Row],[Personal care and effects]])</f>
        <v>318.7</v>
      </c>
      <c r="I287" s="2">
        <f>SUM(All_India_Index_Upto_April23__1[[#This Row],[Transport and communication]])</f>
        <v>147.5</v>
      </c>
      <c r="J287" s="2">
        <f>SUM(All_India_Index_Upto_April23__1[[#This Row],[Recreation and amusement]])</f>
        <v>155.1</v>
      </c>
      <c r="K287" s="2">
        <f>SUM(All_India_Index_Upto_April23__1[[#This Row],[Education]])</f>
        <v>163.5</v>
      </c>
      <c r="L287" s="2">
        <f>SUM(All_India_Index_Upto_April23__1[[#This Row],[Miscellaneous]],All_India_Index_Upto_April23__1[[#This Row],[General index]])</f>
        <v>314.39999999999998</v>
      </c>
    </row>
    <row r="288" spans="1:12" x14ac:dyDescent="0.3">
      <c r="A288" t="s">
        <v>32</v>
      </c>
      <c r="B288">
        <v>2021</v>
      </c>
      <c r="C288" t="s">
        <v>31</v>
      </c>
      <c r="D288" s="2">
        <f>SUM(All_India_Index_Upto_April23__1[[#This Row],[Cereals and products]]:All_India_Index_Upto_April23__1[[#This Row],[Food and beverages]])</f>
        <v>2097</v>
      </c>
      <c r="E288" s="2">
        <f>SUM(All_India_Index_Upto_April23__1[[#This Row],[Clothing]]:All_India_Index_Upto_April23__1[[#This Row],[Clothing and footwear]])</f>
        <v>440</v>
      </c>
      <c r="F288" s="2">
        <f>SUM(All_India_Index_Upto_April23__1[[#This Row],[Housing]]:All_India_Index_Upto_April23__1[[#This Row],[Fuel and light]])</f>
        <v>300.60000000000002</v>
      </c>
      <c r="G288" s="2">
        <f>SUM(All_India_Index_Upto_April23__1[[#This Row],[Household goods and services]])</f>
        <v>145.69999999999999</v>
      </c>
      <c r="H288" s="2">
        <f>SUM(All_India_Index_Upto_April23__1[[#This Row],[Health]],All_India_Index_Upto_April23__1[[#This Row],[Personal care and effects]])</f>
        <v>311.79999999999995</v>
      </c>
      <c r="I288" s="2">
        <f>SUM(All_India_Index_Upto_April23__1[[#This Row],[Transport and communication]])</f>
        <v>136.9</v>
      </c>
      <c r="J288" s="2">
        <f>SUM(All_India_Index_Upto_April23__1[[#This Row],[Recreation and amusement]])</f>
        <v>145.4</v>
      </c>
      <c r="K288" s="2">
        <f>SUM(All_India_Index_Upto_April23__1[[#This Row],[Education]])</f>
        <v>156.1</v>
      </c>
      <c r="L288" s="2">
        <f>SUM(All_India_Index_Upto_April23__1[[#This Row],[Miscellaneous]],All_India_Index_Upto_April23__1[[#This Row],[General index]])</f>
        <v>303.60000000000002</v>
      </c>
    </row>
    <row r="289" spans="1:12" x14ac:dyDescent="0.3">
      <c r="A289" t="s">
        <v>33</v>
      </c>
      <c r="B289">
        <v>2021</v>
      </c>
      <c r="C289" t="s">
        <v>31</v>
      </c>
      <c r="D289" s="2">
        <f>SUM(All_India_Index_Upto_April23__1[[#This Row],[Cereals and products]]:All_India_Index_Upto_April23__1[[#This Row],[Food and beverages]])</f>
        <v>2076.5</v>
      </c>
      <c r="E289" s="2">
        <f>SUM(All_India_Index_Upto_April23__1[[#This Row],[Clothing]]:All_India_Index_Upto_April23__1[[#This Row],[Clothing and footwear]])</f>
        <v>455.8</v>
      </c>
      <c r="F289" s="2">
        <f>SUM(All_India_Index_Upto_April23__1[[#This Row],[Housing]]:All_India_Index_Upto_April23__1[[#This Row],[Fuel and light]])</f>
        <v>305.60000000000002</v>
      </c>
      <c r="G289" s="2">
        <f>SUM(All_India_Index_Upto_April23__1[[#This Row],[Household goods and services]])</f>
        <v>150</v>
      </c>
      <c r="H289" s="2">
        <f>SUM(All_India_Index_Upto_April23__1[[#This Row],[Health]],All_India_Index_Upto_April23__1[[#This Row],[Personal care and effects]])</f>
        <v>316.10000000000002</v>
      </c>
      <c r="I289" s="2">
        <f>SUM(All_India_Index_Upto_April23__1[[#This Row],[Transport and communication]])</f>
        <v>141.9</v>
      </c>
      <c r="J289" s="2">
        <f>SUM(All_India_Index_Upto_April23__1[[#This Row],[Recreation and amusement]])</f>
        <v>149.6</v>
      </c>
      <c r="K289" s="2">
        <f>SUM(All_India_Index_Upto_April23__1[[#This Row],[Education]])</f>
        <v>159.19999999999999</v>
      </c>
      <c r="L289" s="2">
        <f>SUM(All_India_Index_Upto_April23__1[[#This Row],[Miscellaneous]],All_India_Index_Upto_April23__1[[#This Row],[General index]])</f>
        <v>309.20000000000005</v>
      </c>
    </row>
    <row r="290" spans="1:12" x14ac:dyDescent="0.3">
      <c r="A290" t="s">
        <v>30</v>
      </c>
      <c r="B290">
        <v>2021</v>
      </c>
      <c r="C290" t="s">
        <v>34</v>
      </c>
      <c r="D290" s="2">
        <f>SUM(All_India_Index_Upto_April23__1[[#This Row],[Cereals and products]]:All_India_Index_Upto_April23__1[[#This Row],[Food and beverages]])</f>
        <v>2025.3</v>
      </c>
      <c r="E290" s="2">
        <f>SUM(All_India_Index_Upto_April23__1[[#This Row],[Clothing]]:All_India_Index_Upto_April23__1[[#This Row],[Clothing and footwear]])</f>
        <v>471.4</v>
      </c>
      <c r="F290" s="2">
        <f>SUM(All_India_Index_Upto_April23__1[[#This Row],[Housing]]:All_India_Index_Upto_April23__1[[#This Row],[Fuel and light]])</f>
        <v>293.65443548387088</v>
      </c>
      <c r="G290" s="2">
        <f>SUM(All_India_Index_Upto_April23__1[[#This Row],[Household goods and services]])</f>
        <v>154.80000000000001</v>
      </c>
      <c r="H290" s="2">
        <f>SUM(All_India_Index_Upto_April23__1[[#This Row],[Health]],All_India_Index_Upto_April23__1[[#This Row],[Personal care and effects]])</f>
        <v>319.5</v>
      </c>
      <c r="I290" s="2">
        <f>SUM(All_India_Index_Upto_April23__1[[#This Row],[Transport and communication]])</f>
        <v>150.19999999999999</v>
      </c>
      <c r="J290" s="2">
        <f>SUM(All_India_Index_Upto_April23__1[[#This Row],[Recreation and amusement]])</f>
        <v>157</v>
      </c>
      <c r="K290" s="2">
        <f>SUM(All_India_Index_Upto_April23__1[[#This Row],[Education]])</f>
        <v>163.6</v>
      </c>
      <c r="L290" s="2">
        <f>SUM(All_India_Index_Upto_April23__1[[#This Row],[Miscellaneous]],All_India_Index_Upto_April23__1[[#This Row],[General index]])</f>
        <v>313.89999999999998</v>
      </c>
    </row>
    <row r="291" spans="1:12" x14ac:dyDescent="0.3">
      <c r="A291" t="s">
        <v>32</v>
      </c>
      <c r="B291">
        <v>2021</v>
      </c>
      <c r="C291" t="s">
        <v>34</v>
      </c>
      <c r="D291" s="2">
        <f>SUM(All_India_Index_Upto_April23__1[[#This Row],[Cereals and products]]:All_India_Index_Upto_April23__1[[#This Row],[Food and beverages]])</f>
        <v>2066</v>
      </c>
      <c r="E291" s="2">
        <f>SUM(All_India_Index_Upto_April23__1[[#This Row],[Clothing]]:All_India_Index_Upto_April23__1[[#This Row],[Clothing and footwear]])</f>
        <v>444.2</v>
      </c>
      <c r="F291" s="2">
        <f>SUM(All_India_Index_Upto_April23__1[[#This Row],[Housing]]:All_India_Index_Upto_April23__1[[#This Row],[Fuel and light]])</f>
        <v>308.89999999999998</v>
      </c>
      <c r="G291" s="2">
        <f>SUM(All_India_Index_Upto_April23__1[[#This Row],[Household goods and services]])</f>
        <v>146.5</v>
      </c>
      <c r="H291" s="2">
        <f>SUM(All_India_Index_Upto_April23__1[[#This Row],[Health]],All_India_Index_Upto_April23__1[[#This Row],[Personal care and effects]])</f>
        <v>313</v>
      </c>
      <c r="I291" s="2">
        <f>SUM(All_India_Index_Upto_April23__1[[#This Row],[Transport and communication]])</f>
        <v>140.5</v>
      </c>
      <c r="J291" s="2">
        <f>SUM(All_India_Index_Upto_April23__1[[#This Row],[Recreation and amusement]])</f>
        <v>147.30000000000001</v>
      </c>
      <c r="K291" s="2">
        <f>SUM(All_India_Index_Upto_April23__1[[#This Row],[Education]])</f>
        <v>156.6</v>
      </c>
      <c r="L291" s="2">
        <f>SUM(All_India_Index_Upto_April23__1[[#This Row],[Miscellaneous]],All_India_Index_Upto_April23__1[[#This Row],[General index]])</f>
        <v>305.8</v>
      </c>
    </row>
    <row r="292" spans="1:12" x14ac:dyDescent="0.3">
      <c r="A292" t="s">
        <v>33</v>
      </c>
      <c r="B292">
        <v>2021</v>
      </c>
      <c r="C292" t="s">
        <v>34</v>
      </c>
      <c r="D292" s="2">
        <f>SUM(All_India_Index_Upto_April23__1[[#This Row],[Cereals and products]]:All_India_Index_Upto_April23__1[[#This Row],[Food and beverages]])</f>
        <v>2039.3000000000002</v>
      </c>
      <c r="E292" s="2">
        <f>SUM(All_India_Index_Upto_April23__1[[#This Row],[Clothing]]:All_India_Index_Upto_April23__1[[#This Row],[Clothing and footwear]])</f>
        <v>460.40000000000003</v>
      </c>
      <c r="F292" s="2">
        <f>SUM(All_India_Index_Upto_April23__1[[#This Row],[Housing]]:All_India_Index_Upto_April23__1[[#This Row],[Fuel and light]])</f>
        <v>312.20000000000005</v>
      </c>
      <c r="G292" s="2">
        <f>SUM(All_India_Index_Upto_April23__1[[#This Row],[Household goods and services]])</f>
        <v>150.9</v>
      </c>
      <c r="H292" s="2">
        <f>SUM(All_India_Index_Upto_April23__1[[#This Row],[Health]],All_India_Index_Upto_April23__1[[#This Row],[Personal care and effects]])</f>
        <v>317.10000000000002</v>
      </c>
      <c r="I292" s="2">
        <f>SUM(All_India_Index_Upto_April23__1[[#This Row],[Transport and communication]])</f>
        <v>145.1</v>
      </c>
      <c r="J292" s="2">
        <f>SUM(All_India_Index_Upto_April23__1[[#This Row],[Recreation and amusement]])</f>
        <v>151.5</v>
      </c>
      <c r="K292" s="2">
        <f>SUM(All_India_Index_Upto_April23__1[[#This Row],[Education]])</f>
        <v>159.5</v>
      </c>
      <c r="L292" s="2">
        <f>SUM(All_India_Index_Upto_April23__1[[#This Row],[Miscellaneous]],All_India_Index_Upto_April23__1[[#This Row],[General index]])</f>
        <v>310</v>
      </c>
    </row>
    <row r="293" spans="1:12" x14ac:dyDescent="0.3">
      <c r="A293" t="s">
        <v>30</v>
      </c>
      <c r="B293">
        <v>2021</v>
      </c>
      <c r="C293" t="s">
        <v>35</v>
      </c>
      <c r="D293" s="2">
        <f>SUM(All_India_Index_Upto_April23__1[[#This Row],[Cereals and products]]:All_India_Index_Upto_April23__1[[#This Row],[Food and beverages]])</f>
        <v>2025.7</v>
      </c>
      <c r="E293" s="2">
        <f>SUM(All_India_Index_Upto_April23__1[[#This Row],[Clothing]]:All_India_Index_Upto_April23__1[[#This Row],[Clothing and footwear]])</f>
        <v>472.9</v>
      </c>
      <c r="F293" s="2">
        <f>SUM(All_India_Index_Upto_April23__1[[#This Row],[Housing]]:All_India_Index_Upto_April23__1[[#This Row],[Fuel and light]])</f>
        <v>295.25443548387091</v>
      </c>
      <c r="G293" s="2">
        <f>SUM(All_India_Index_Upto_April23__1[[#This Row],[Household goods and services]])</f>
        <v>154.80000000000001</v>
      </c>
      <c r="H293" s="2">
        <f>SUM(All_India_Index_Upto_April23__1[[#This Row],[Health]],All_India_Index_Upto_April23__1[[#This Row],[Personal care and effects]])</f>
        <v>317.7</v>
      </c>
      <c r="I293" s="2">
        <f>SUM(All_India_Index_Upto_April23__1[[#This Row],[Transport and communication]])</f>
        <v>151.30000000000001</v>
      </c>
      <c r="J293" s="2">
        <f>SUM(All_India_Index_Upto_April23__1[[#This Row],[Recreation and amusement]])</f>
        <v>157.80000000000001</v>
      </c>
      <c r="K293" s="2">
        <f>SUM(All_India_Index_Upto_April23__1[[#This Row],[Education]])</f>
        <v>163.80000000000001</v>
      </c>
      <c r="L293" s="2">
        <f>SUM(All_India_Index_Upto_April23__1[[#This Row],[Miscellaneous]],All_India_Index_Upto_April23__1[[#This Row],[General index]])</f>
        <v>314</v>
      </c>
    </row>
    <row r="294" spans="1:12" x14ac:dyDescent="0.3">
      <c r="A294" t="s">
        <v>32</v>
      </c>
      <c r="B294">
        <v>2021</v>
      </c>
      <c r="C294" t="s">
        <v>35</v>
      </c>
      <c r="D294" s="2">
        <f>SUM(All_India_Index_Upto_April23__1[[#This Row],[Cereals and products]]:All_India_Index_Upto_April23__1[[#This Row],[Food and beverages]])</f>
        <v>2064.4999999999995</v>
      </c>
      <c r="E294" s="2">
        <f>SUM(All_India_Index_Upto_April23__1[[#This Row],[Clothing]]:All_India_Index_Upto_April23__1[[#This Row],[Clothing and footwear]])</f>
        <v>446.4</v>
      </c>
      <c r="F294" s="2">
        <f>SUM(All_India_Index_Upto_April23__1[[#This Row],[Housing]]:All_India_Index_Upto_April23__1[[#This Row],[Fuel and light]])</f>
        <v>314.70000000000005</v>
      </c>
      <c r="G294" s="2">
        <f>SUM(All_India_Index_Upto_April23__1[[#This Row],[Household goods and services]])</f>
        <v>147.19999999999999</v>
      </c>
      <c r="H294" s="2">
        <f>SUM(All_India_Index_Upto_April23__1[[#This Row],[Health]],All_India_Index_Upto_April23__1[[#This Row],[Personal care and effects]])</f>
        <v>311.8</v>
      </c>
      <c r="I294" s="2">
        <f>SUM(All_India_Index_Upto_April23__1[[#This Row],[Transport and communication]])</f>
        <v>141.69999999999999</v>
      </c>
      <c r="J294" s="2">
        <f>SUM(All_India_Index_Upto_April23__1[[#This Row],[Recreation and amusement]])</f>
        <v>148.6</v>
      </c>
      <c r="K294" s="2">
        <f>SUM(All_India_Index_Upto_April23__1[[#This Row],[Education]])</f>
        <v>157.6</v>
      </c>
      <c r="L294" s="2">
        <f>SUM(All_India_Index_Upto_April23__1[[#This Row],[Miscellaneous]],All_India_Index_Upto_April23__1[[#This Row],[General index]])</f>
        <v>306.89999999999998</v>
      </c>
    </row>
    <row r="295" spans="1:12" x14ac:dyDescent="0.3">
      <c r="A295" t="s">
        <v>33</v>
      </c>
      <c r="B295">
        <v>2021</v>
      </c>
      <c r="C295" t="s">
        <v>35</v>
      </c>
      <c r="D295" s="2">
        <f>SUM(All_India_Index_Upto_April23__1[[#This Row],[Cereals and products]]:All_India_Index_Upto_April23__1[[#This Row],[Food and beverages]])</f>
        <v>2039.3999999999999</v>
      </c>
      <c r="E295" s="2">
        <f>SUM(All_India_Index_Upto_April23__1[[#This Row],[Clothing]]:All_India_Index_Upto_April23__1[[#This Row],[Clothing and footwear]])</f>
        <v>462.1</v>
      </c>
      <c r="F295" s="2">
        <f>SUM(All_India_Index_Upto_April23__1[[#This Row],[Housing]]:All_India_Index_Upto_April23__1[[#This Row],[Fuel and light]])</f>
        <v>315.39999999999998</v>
      </c>
      <c r="G295" s="2">
        <f>SUM(All_India_Index_Upto_April23__1[[#This Row],[Household goods and services]])</f>
        <v>151.19999999999999</v>
      </c>
      <c r="H295" s="2">
        <f>SUM(All_India_Index_Upto_April23__1[[#This Row],[Health]],All_India_Index_Upto_April23__1[[#This Row],[Personal care and effects]])</f>
        <v>315.5</v>
      </c>
      <c r="I295" s="2">
        <f>SUM(All_India_Index_Upto_April23__1[[#This Row],[Transport and communication]])</f>
        <v>146.19999999999999</v>
      </c>
      <c r="J295" s="2">
        <f>SUM(All_India_Index_Upto_April23__1[[#This Row],[Recreation and amusement]])</f>
        <v>152.6</v>
      </c>
      <c r="K295" s="2">
        <f>SUM(All_India_Index_Upto_April23__1[[#This Row],[Education]])</f>
        <v>160.19999999999999</v>
      </c>
      <c r="L295" s="2">
        <f>SUM(All_India_Index_Upto_April23__1[[#This Row],[Miscellaneous]],All_India_Index_Upto_April23__1[[#This Row],[General index]])</f>
        <v>310.60000000000002</v>
      </c>
    </row>
    <row r="296" spans="1:12" x14ac:dyDescent="0.3">
      <c r="A296" t="s">
        <v>30</v>
      </c>
      <c r="B296">
        <v>2021</v>
      </c>
      <c r="C296" t="s">
        <v>36</v>
      </c>
      <c r="D296" s="2">
        <f>SUM(All_India_Index_Upto_April23__1[[#This Row],[Cereals and products]]:All_India_Index_Upto_April23__1[[#This Row],[Food and beverages]])</f>
        <v>2049.5</v>
      </c>
      <c r="E296" s="2">
        <f>SUM(All_India_Index_Upto_April23__1[[#This Row],[Clothing]]:All_India_Index_Upto_April23__1[[#This Row],[Clothing and footwear]])</f>
        <v>475.69999999999993</v>
      </c>
      <c r="F296" s="2">
        <f>SUM(All_India_Index_Upto_April23__1[[#This Row],[Housing]]:All_India_Index_Upto_April23__1[[#This Row],[Fuel and light]])</f>
        <v>295.25443548387091</v>
      </c>
      <c r="G296" s="2">
        <f>SUM(All_India_Index_Upto_April23__1[[#This Row],[Household goods and services]])</f>
        <v>155.5</v>
      </c>
      <c r="H296" s="2">
        <f>SUM(All_India_Index_Upto_April23__1[[#This Row],[Health]],All_India_Index_Upto_April23__1[[#This Row],[Personal care and effects]])</f>
        <v>319.89999999999998</v>
      </c>
      <c r="I296" s="2">
        <f>SUM(All_India_Index_Upto_April23__1[[#This Row],[Transport and communication]])</f>
        <v>151.69999999999999</v>
      </c>
      <c r="J296" s="2">
        <f>SUM(All_India_Index_Upto_April23__1[[#This Row],[Recreation and amusement]])</f>
        <v>158.6</v>
      </c>
      <c r="K296" s="2">
        <f>SUM(All_India_Index_Upto_April23__1[[#This Row],[Education]])</f>
        <v>164.1</v>
      </c>
      <c r="L296" s="2">
        <f>SUM(All_India_Index_Upto_April23__1[[#This Row],[Miscellaneous]],All_India_Index_Upto_April23__1[[#This Row],[General index]])</f>
        <v>315.60000000000002</v>
      </c>
    </row>
    <row r="297" spans="1:12" x14ac:dyDescent="0.3">
      <c r="A297" t="s">
        <v>32</v>
      </c>
      <c r="B297">
        <v>2021</v>
      </c>
      <c r="C297" t="s">
        <v>36</v>
      </c>
      <c r="D297" s="2">
        <f>SUM(All_India_Index_Upto_April23__1[[#This Row],[Cereals and products]]:All_India_Index_Upto_April23__1[[#This Row],[Food and beverages]])</f>
        <v>2089.6</v>
      </c>
      <c r="E297" s="2">
        <f>SUM(All_India_Index_Upto_April23__1[[#This Row],[Clothing]]:All_India_Index_Upto_April23__1[[#This Row],[Clothing and footwear]])</f>
        <v>448.6</v>
      </c>
      <c r="F297" s="2">
        <f>SUM(All_India_Index_Upto_April23__1[[#This Row],[Housing]]:All_India_Index_Upto_April23__1[[#This Row],[Fuel and light]])</f>
        <v>316.3</v>
      </c>
      <c r="G297" s="2">
        <f>SUM(All_India_Index_Upto_April23__1[[#This Row],[Household goods and services]])</f>
        <v>147.6</v>
      </c>
      <c r="H297" s="2">
        <f>SUM(All_India_Index_Upto_April23__1[[#This Row],[Health]],All_India_Index_Upto_April23__1[[#This Row],[Personal care and effects]])</f>
        <v>314.10000000000002</v>
      </c>
      <c r="I297" s="2">
        <f>SUM(All_India_Index_Upto_April23__1[[#This Row],[Transport and communication]])</f>
        <v>142.1</v>
      </c>
      <c r="J297" s="2">
        <f>SUM(All_India_Index_Upto_April23__1[[#This Row],[Recreation and amusement]])</f>
        <v>149.1</v>
      </c>
      <c r="K297" s="2">
        <f>SUM(All_India_Index_Upto_April23__1[[#This Row],[Education]])</f>
        <v>157.6</v>
      </c>
      <c r="L297" s="2">
        <f>SUM(All_India_Index_Upto_April23__1[[#This Row],[Miscellaneous]],All_India_Index_Upto_April23__1[[#This Row],[General index]])</f>
        <v>308.5</v>
      </c>
    </row>
    <row r="298" spans="1:12" x14ac:dyDescent="0.3">
      <c r="A298" t="s">
        <v>33</v>
      </c>
      <c r="B298">
        <v>2021</v>
      </c>
      <c r="C298" t="s">
        <v>36</v>
      </c>
      <c r="D298" s="2">
        <f>SUM(All_India_Index_Upto_April23__1[[#This Row],[Cereals and products]]:All_India_Index_Upto_April23__1[[#This Row],[Food and beverages]])</f>
        <v>2064.1</v>
      </c>
      <c r="E298" s="2">
        <f>SUM(All_India_Index_Upto_April23__1[[#This Row],[Clothing]]:All_India_Index_Upto_April23__1[[#This Row],[Clothing and footwear]])</f>
        <v>464.6</v>
      </c>
      <c r="F298" s="2">
        <f>SUM(All_India_Index_Upto_April23__1[[#This Row],[Housing]]:All_India_Index_Upto_April23__1[[#This Row],[Fuel and light]])</f>
        <v>317</v>
      </c>
      <c r="G298" s="2">
        <f>SUM(All_India_Index_Upto_April23__1[[#This Row],[Household goods and services]])</f>
        <v>151.80000000000001</v>
      </c>
      <c r="H298" s="2">
        <f>SUM(All_India_Index_Upto_April23__1[[#This Row],[Health]],All_India_Index_Upto_April23__1[[#This Row],[Personal care and effects]])</f>
        <v>317.70000000000005</v>
      </c>
      <c r="I298" s="2">
        <f>SUM(All_India_Index_Upto_April23__1[[#This Row],[Transport and communication]])</f>
        <v>146.6</v>
      </c>
      <c r="J298" s="2">
        <f>SUM(All_India_Index_Upto_April23__1[[#This Row],[Recreation and amusement]])</f>
        <v>153.19999999999999</v>
      </c>
      <c r="K298" s="2">
        <f>SUM(All_India_Index_Upto_April23__1[[#This Row],[Education]])</f>
        <v>160.30000000000001</v>
      </c>
      <c r="L298" s="2">
        <f>SUM(All_India_Index_Upto_April23__1[[#This Row],[Miscellaneous]],All_India_Index_Upto_April23__1[[#This Row],[General index]])</f>
        <v>312.20000000000005</v>
      </c>
    </row>
    <row r="299" spans="1:12" x14ac:dyDescent="0.3">
      <c r="A299" t="s">
        <v>30</v>
      </c>
      <c r="B299">
        <v>2021</v>
      </c>
      <c r="C299" t="s">
        <v>37</v>
      </c>
      <c r="D299" s="2">
        <f>SUM(All_India_Index_Upto_April23__1[[#This Row],[Cereals and products]]:All_India_Index_Upto_April23__1[[#This Row],[Food and beverages]])</f>
        <v>2095.2999999999997</v>
      </c>
      <c r="E299" s="2">
        <f>SUM(All_India_Index_Upto_April23__1[[#This Row],[Clothing]]:All_India_Index_Upto_April23__1[[#This Row],[Clothing and footwear]])</f>
        <v>490.4</v>
      </c>
      <c r="F299" s="2">
        <f>SUM(All_India_Index_Upto_April23__1[[#This Row],[Housing]]:All_India_Index_Upto_April23__1[[#This Row],[Fuel and light]])</f>
        <v>300.95443548387084</v>
      </c>
      <c r="G299" s="2">
        <f>SUM(All_India_Index_Upto_April23__1[[#This Row],[Household goods and services]])</f>
        <v>158.80000000000001</v>
      </c>
      <c r="H299" s="2">
        <f>SUM(All_India_Index_Upto_April23__1[[#This Row],[Health]],All_India_Index_Upto_April23__1[[#This Row],[Personal care and effects]])</f>
        <v>328.4</v>
      </c>
      <c r="I299" s="2">
        <f>SUM(All_India_Index_Upto_April23__1[[#This Row],[Transport and communication]])</f>
        <v>153.19999999999999</v>
      </c>
      <c r="J299" s="2">
        <f>SUM(All_India_Index_Upto_April23__1[[#This Row],[Recreation and amusement]])</f>
        <v>160</v>
      </c>
      <c r="K299" s="2">
        <f>SUM(All_India_Index_Upto_April23__1[[#This Row],[Education]])</f>
        <v>167.6</v>
      </c>
      <c r="L299" s="2">
        <f>SUM(All_India_Index_Upto_April23__1[[#This Row],[Miscellaneous]],All_India_Index_Upto_April23__1[[#This Row],[General index]])</f>
        <v>322.2</v>
      </c>
    </row>
    <row r="300" spans="1:12" x14ac:dyDescent="0.3">
      <c r="A300" t="s">
        <v>32</v>
      </c>
      <c r="B300">
        <v>2021</v>
      </c>
      <c r="C300" t="s">
        <v>37</v>
      </c>
      <c r="D300" s="2">
        <f>SUM(All_India_Index_Upto_April23__1[[#This Row],[Cereals and products]]:All_India_Index_Upto_April23__1[[#This Row],[Food and beverages]])</f>
        <v>2124.7000000000003</v>
      </c>
      <c r="E300" s="2">
        <f>SUM(All_India_Index_Upto_April23__1[[#This Row],[Clothing]]:All_India_Index_Upto_April23__1[[#This Row],[Clothing and footwear]])</f>
        <v>450.79999999999995</v>
      </c>
      <c r="F300" s="2">
        <f>SUM(All_India_Index_Upto_April23__1[[#This Row],[Housing]]:All_India_Index_Upto_April23__1[[#This Row],[Fuel and light]])</f>
        <v>317.10000000000002</v>
      </c>
      <c r="G300" s="2">
        <f>SUM(All_India_Index_Upto_April23__1[[#This Row],[Household goods and services]])</f>
        <v>150.1</v>
      </c>
      <c r="H300" s="2">
        <f>SUM(All_India_Index_Upto_April23__1[[#This Row],[Health]],All_India_Index_Upto_April23__1[[#This Row],[Personal care and effects]])</f>
        <v>317.89999999999998</v>
      </c>
      <c r="I300" s="2">
        <f>SUM(All_India_Index_Upto_April23__1[[#This Row],[Transport and communication]])</f>
        <v>145</v>
      </c>
      <c r="J300" s="2">
        <f>SUM(All_India_Index_Upto_April23__1[[#This Row],[Recreation and amusement]])</f>
        <v>152.6</v>
      </c>
      <c r="K300" s="2">
        <f>SUM(All_India_Index_Upto_April23__1[[#This Row],[Education]])</f>
        <v>156.6</v>
      </c>
      <c r="L300" s="2">
        <f>SUM(All_India_Index_Upto_April23__1[[#This Row],[Miscellaneous]],All_India_Index_Upto_April23__1[[#This Row],[General index]])</f>
        <v>311.8</v>
      </c>
    </row>
    <row r="301" spans="1:12" x14ac:dyDescent="0.3">
      <c r="A301" t="s">
        <v>33</v>
      </c>
      <c r="B301">
        <v>2021</v>
      </c>
      <c r="C301" t="s">
        <v>37</v>
      </c>
      <c r="D301" s="2">
        <f>SUM(All_India_Index_Upto_April23__1[[#This Row],[Cereals and products]]:All_India_Index_Upto_April23__1[[#This Row],[Food and beverages]])</f>
        <v>2105.7000000000003</v>
      </c>
      <c r="E301" s="2">
        <f>SUM(All_India_Index_Upto_April23__1[[#This Row],[Clothing]]:All_India_Index_Upto_April23__1[[#This Row],[Clothing and footwear]])</f>
        <v>474.29999999999995</v>
      </c>
      <c r="F301" s="2">
        <f>SUM(All_India_Index_Upto_April23__1[[#This Row],[Housing]]:All_India_Index_Upto_April23__1[[#This Row],[Fuel and light]])</f>
        <v>321</v>
      </c>
      <c r="G301" s="2">
        <f>SUM(All_India_Index_Upto_April23__1[[#This Row],[Household goods and services]])</f>
        <v>154.69999999999999</v>
      </c>
      <c r="H301" s="2">
        <f>SUM(All_India_Index_Upto_April23__1[[#This Row],[Health]],All_India_Index_Upto_April23__1[[#This Row],[Personal care and effects]])</f>
        <v>324.39999999999998</v>
      </c>
      <c r="I301" s="2">
        <f>SUM(All_India_Index_Upto_April23__1[[#This Row],[Transport and communication]])</f>
        <v>148.9</v>
      </c>
      <c r="J301" s="2">
        <f>SUM(All_India_Index_Upto_April23__1[[#This Row],[Recreation and amusement]])</f>
        <v>155.80000000000001</v>
      </c>
      <c r="K301" s="2">
        <f>SUM(All_India_Index_Upto_April23__1[[#This Row],[Education]])</f>
        <v>161.19999999999999</v>
      </c>
      <c r="L301" s="2">
        <f>SUM(All_India_Index_Upto_April23__1[[#This Row],[Miscellaneous]],All_India_Index_Upto_April23__1[[#This Row],[General index]])</f>
        <v>317.20000000000005</v>
      </c>
    </row>
    <row r="302" spans="1:12" x14ac:dyDescent="0.3">
      <c r="A302" t="s">
        <v>30</v>
      </c>
      <c r="B302">
        <v>2021</v>
      </c>
      <c r="C302" t="s">
        <v>38</v>
      </c>
      <c r="D302" s="2">
        <f>SUM(All_India_Index_Upto_April23__1[[#This Row],[Cereals and products]]:All_India_Index_Upto_April23__1[[#This Row],[Food and beverages]])</f>
        <v>2122.6</v>
      </c>
      <c r="E302" s="2">
        <f>SUM(All_India_Index_Upto_April23__1[[#This Row],[Clothing]]:All_India_Index_Upto_April23__1[[#This Row],[Clothing and footwear]])</f>
        <v>489.80000000000007</v>
      </c>
      <c r="F302" s="2">
        <f>SUM(All_India_Index_Upto_April23__1[[#This Row],[Housing]]:All_India_Index_Upto_April23__1[[#This Row],[Fuel and light]])</f>
        <v>301.35443548387087</v>
      </c>
      <c r="G302" s="2">
        <f>SUM(All_India_Index_Upto_April23__1[[#This Row],[Household goods and services]])</f>
        <v>159.19999999999999</v>
      </c>
      <c r="H302" s="2">
        <f>SUM(All_India_Index_Upto_April23__1[[#This Row],[Health]],All_India_Index_Upto_April23__1[[#This Row],[Personal care and effects]])</f>
        <v>329.1</v>
      </c>
      <c r="I302" s="2">
        <f>SUM(All_India_Index_Upto_April23__1[[#This Row],[Transport and communication]])</f>
        <v>154.19999999999999</v>
      </c>
      <c r="J302" s="2">
        <f>SUM(All_India_Index_Upto_April23__1[[#This Row],[Recreation and amusement]])</f>
        <v>160.4</v>
      </c>
      <c r="K302" s="2">
        <f>SUM(All_India_Index_Upto_April23__1[[#This Row],[Education]])</f>
        <v>166.8</v>
      </c>
      <c r="L302" s="2">
        <f>SUM(All_India_Index_Upto_April23__1[[#This Row],[Miscellaneous]],All_India_Index_Upto_April23__1[[#This Row],[General index]])</f>
        <v>323.60000000000002</v>
      </c>
    </row>
    <row r="303" spans="1:12" x14ac:dyDescent="0.3">
      <c r="A303" t="s">
        <v>32</v>
      </c>
      <c r="B303">
        <v>2021</v>
      </c>
      <c r="C303" t="s">
        <v>38</v>
      </c>
      <c r="D303" s="2">
        <f>SUM(All_India_Index_Upto_April23__1[[#This Row],[Cereals and products]]:All_India_Index_Upto_April23__1[[#This Row],[Food and beverages]])</f>
        <v>2154.1999999999998</v>
      </c>
      <c r="E303" s="2">
        <f>SUM(All_India_Index_Upto_April23__1[[#This Row],[Clothing]]:All_India_Index_Upto_April23__1[[#This Row],[Clothing and footwear]])</f>
        <v>452.6</v>
      </c>
      <c r="F303" s="2">
        <f>SUM(All_India_Index_Upto_April23__1[[#This Row],[Housing]]:All_India_Index_Upto_April23__1[[#This Row],[Fuel and light]])</f>
        <v>316.60000000000002</v>
      </c>
      <c r="G303" s="2">
        <f>SUM(All_India_Index_Upto_April23__1[[#This Row],[Household goods and services]])</f>
        <v>149.80000000000001</v>
      </c>
      <c r="H303" s="2">
        <f>SUM(All_India_Index_Upto_April23__1[[#This Row],[Health]],All_India_Index_Upto_April23__1[[#This Row],[Personal care and effects]])</f>
        <v>318.8</v>
      </c>
      <c r="I303" s="2">
        <f>SUM(All_India_Index_Upto_April23__1[[#This Row],[Transport and communication]])</f>
        <v>147.5</v>
      </c>
      <c r="J303" s="2">
        <f>SUM(All_India_Index_Upto_April23__1[[#This Row],[Recreation and amusement]])</f>
        <v>150.69999999999999</v>
      </c>
      <c r="K303" s="2">
        <f>SUM(All_India_Index_Upto_April23__1[[#This Row],[Education]])</f>
        <v>158.1</v>
      </c>
      <c r="L303" s="2">
        <f>SUM(All_India_Index_Upto_April23__1[[#This Row],[Miscellaneous]],All_India_Index_Upto_April23__1[[#This Row],[General index]])</f>
        <v>313.8</v>
      </c>
    </row>
    <row r="304" spans="1:12" x14ac:dyDescent="0.3">
      <c r="A304" t="s">
        <v>33</v>
      </c>
      <c r="B304">
        <v>2021</v>
      </c>
      <c r="C304" t="s">
        <v>38</v>
      </c>
      <c r="D304" s="2">
        <f>SUM(All_India_Index_Upto_April23__1[[#This Row],[Cereals and products]]:All_India_Index_Upto_April23__1[[#This Row],[Food and beverages]])</f>
        <v>2133.9</v>
      </c>
      <c r="E304" s="2">
        <f>SUM(All_India_Index_Upto_April23__1[[#This Row],[Clothing]]:All_India_Index_Upto_April23__1[[#This Row],[Clothing and footwear]])</f>
        <v>474.7</v>
      </c>
      <c r="F304" s="2">
        <f>SUM(All_India_Index_Upto_April23__1[[#This Row],[Housing]]:All_India_Index_Upto_April23__1[[#This Row],[Fuel and light]])</f>
        <v>320.3</v>
      </c>
      <c r="G304" s="2">
        <f>SUM(All_India_Index_Upto_April23__1[[#This Row],[Household goods and services]])</f>
        <v>154.80000000000001</v>
      </c>
      <c r="H304" s="2">
        <f>SUM(All_India_Index_Upto_April23__1[[#This Row],[Health]],All_India_Index_Upto_April23__1[[#This Row],[Personal care and effects]])</f>
        <v>325.10000000000002</v>
      </c>
      <c r="I304" s="2">
        <f>SUM(All_India_Index_Upto_April23__1[[#This Row],[Transport and communication]])</f>
        <v>150.69999999999999</v>
      </c>
      <c r="J304" s="2">
        <f>SUM(All_India_Index_Upto_April23__1[[#This Row],[Recreation and amusement]])</f>
        <v>154.9</v>
      </c>
      <c r="K304" s="2">
        <f>SUM(All_India_Index_Upto_April23__1[[#This Row],[Education]])</f>
        <v>161.69999999999999</v>
      </c>
      <c r="L304" s="2">
        <f>SUM(All_India_Index_Upto_April23__1[[#This Row],[Miscellaneous]],All_India_Index_Upto_April23__1[[#This Row],[General index]])</f>
        <v>318.89999999999998</v>
      </c>
    </row>
    <row r="305" spans="1:12" x14ac:dyDescent="0.3">
      <c r="A305" t="s">
        <v>30</v>
      </c>
      <c r="B305">
        <v>2021</v>
      </c>
      <c r="C305" t="s">
        <v>39</v>
      </c>
      <c r="D305" s="2">
        <f>SUM(All_India_Index_Upto_April23__1[[#This Row],[Cereals and products]]:All_India_Index_Upto_April23__1[[#This Row],[Food and beverages]])</f>
        <v>2132.4</v>
      </c>
      <c r="E305" s="2">
        <f>SUM(All_India_Index_Upto_April23__1[[#This Row],[Clothing]]:All_India_Index_Upto_April23__1[[#This Row],[Clothing and footwear]])</f>
        <v>492.40000000000003</v>
      </c>
      <c r="F305" s="2">
        <f>SUM(All_India_Index_Upto_April23__1[[#This Row],[Housing]]:All_India_Index_Upto_April23__1[[#This Row],[Fuel and light]])</f>
        <v>301.75443548387091</v>
      </c>
      <c r="G305" s="2">
        <f>SUM(All_India_Index_Upto_April23__1[[#This Row],[Household goods and services]])</f>
        <v>160.30000000000001</v>
      </c>
      <c r="H305" s="2">
        <f>SUM(All_India_Index_Upto_April23__1[[#This Row],[Health]],All_India_Index_Upto_April23__1[[#This Row],[Personal care and effects]])</f>
        <v>330.8</v>
      </c>
      <c r="I305" s="2">
        <f>SUM(All_India_Index_Upto_April23__1[[#This Row],[Transport and communication]])</f>
        <v>157.1</v>
      </c>
      <c r="J305" s="2">
        <f>SUM(All_India_Index_Upto_April23__1[[#This Row],[Recreation and amusement]])</f>
        <v>160.69999999999999</v>
      </c>
      <c r="K305" s="2">
        <f>SUM(All_India_Index_Upto_April23__1[[#This Row],[Education]])</f>
        <v>167.2</v>
      </c>
      <c r="L305" s="2">
        <f>SUM(All_India_Index_Upto_April23__1[[#This Row],[Miscellaneous]],All_India_Index_Upto_April23__1[[#This Row],[General index]])</f>
        <v>326</v>
      </c>
    </row>
    <row r="306" spans="1:12" x14ac:dyDescent="0.3">
      <c r="A306" t="s">
        <v>32</v>
      </c>
      <c r="B306">
        <v>2021</v>
      </c>
      <c r="C306" t="s">
        <v>39</v>
      </c>
      <c r="D306" s="2">
        <f>SUM(All_India_Index_Upto_April23__1[[#This Row],[Cereals and products]]:All_India_Index_Upto_April23__1[[#This Row],[Food and beverages]])</f>
        <v>2171.8000000000002</v>
      </c>
      <c r="E306" s="2">
        <f>SUM(All_India_Index_Upto_April23__1[[#This Row],[Clothing]]:All_India_Index_Upto_April23__1[[#This Row],[Clothing and footwear]])</f>
        <v>455.3</v>
      </c>
      <c r="F306" s="2">
        <f>SUM(All_India_Index_Upto_April23__1[[#This Row],[Housing]]:All_India_Index_Upto_April23__1[[#This Row],[Fuel and light]])</f>
        <v>319.2</v>
      </c>
      <c r="G306" s="2">
        <f>SUM(All_India_Index_Upto_April23__1[[#This Row],[Household goods and services]])</f>
        <v>150.69999999999999</v>
      </c>
      <c r="H306" s="2">
        <f>SUM(All_India_Index_Upto_April23__1[[#This Row],[Health]],All_India_Index_Upto_April23__1[[#This Row],[Personal care and effects]])</f>
        <v>321.10000000000002</v>
      </c>
      <c r="I306" s="2">
        <f>SUM(All_India_Index_Upto_April23__1[[#This Row],[Transport and communication]])</f>
        <v>149.5</v>
      </c>
      <c r="J306" s="2">
        <f>SUM(All_India_Index_Upto_April23__1[[#This Row],[Recreation and amusement]])</f>
        <v>151.19999999999999</v>
      </c>
      <c r="K306" s="2">
        <f>SUM(All_India_Index_Upto_April23__1[[#This Row],[Education]])</f>
        <v>160.30000000000001</v>
      </c>
      <c r="L306" s="2">
        <f>SUM(All_India_Index_Upto_April23__1[[#This Row],[Miscellaneous]],All_India_Index_Upto_April23__1[[#This Row],[General index]])</f>
        <v>316.8</v>
      </c>
    </row>
    <row r="307" spans="1:12" x14ac:dyDescent="0.3">
      <c r="A307" t="s">
        <v>33</v>
      </c>
      <c r="B307">
        <v>2021</v>
      </c>
      <c r="C307" t="s">
        <v>39</v>
      </c>
      <c r="D307" s="2">
        <f>SUM(All_India_Index_Upto_April23__1[[#This Row],[Cereals and products]]:All_India_Index_Upto_April23__1[[#This Row],[Food and beverages]])</f>
        <v>2147</v>
      </c>
      <c r="E307" s="2">
        <f>SUM(All_India_Index_Upto_April23__1[[#This Row],[Clothing]]:All_India_Index_Upto_April23__1[[#This Row],[Clothing and footwear]])</f>
        <v>477.29999999999995</v>
      </c>
      <c r="F307" s="2">
        <f>SUM(All_India_Index_Upto_April23__1[[#This Row],[Housing]]:All_India_Index_Upto_April23__1[[#This Row],[Fuel and light]])</f>
        <v>322.2</v>
      </c>
      <c r="G307" s="2">
        <f>SUM(All_India_Index_Upto_April23__1[[#This Row],[Household goods and services]])</f>
        <v>155.80000000000001</v>
      </c>
      <c r="H307" s="2">
        <f>SUM(All_India_Index_Upto_April23__1[[#This Row],[Health]],All_India_Index_Upto_April23__1[[#This Row],[Personal care and effects]])</f>
        <v>327.10000000000002</v>
      </c>
      <c r="I307" s="2">
        <f>SUM(All_India_Index_Upto_April23__1[[#This Row],[Transport and communication]])</f>
        <v>153.1</v>
      </c>
      <c r="J307" s="2">
        <f>SUM(All_India_Index_Upto_April23__1[[#This Row],[Recreation and amusement]])</f>
        <v>155.30000000000001</v>
      </c>
      <c r="K307" s="2">
        <f>SUM(All_India_Index_Upto_April23__1[[#This Row],[Education]])</f>
        <v>163.19999999999999</v>
      </c>
      <c r="L307" s="2">
        <f>SUM(All_India_Index_Upto_April23__1[[#This Row],[Miscellaneous]],All_India_Index_Upto_April23__1[[#This Row],[General index]])</f>
        <v>321.5</v>
      </c>
    </row>
    <row r="308" spans="1:12" x14ac:dyDescent="0.3">
      <c r="A308" t="s">
        <v>30</v>
      </c>
      <c r="B308">
        <v>2021</v>
      </c>
      <c r="C308" t="s">
        <v>40</v>
      </c>
      <c r="D308" s="2">
        <f>SUM(All_India_Index_Upto_April23__1[[#This Row],[Cereals and products]]:All_India_Index_Upto_April23__1[[#This Row],[Food and beverages]])</f>
        <v>2130.8000000000002</v>
      </c>
      <c r="E308" s="2">
        <f>SUM(All_India_Index_Upto_April23__1[[#This Row],[Clothing]]:All_India_Index_Upto_April23__1[[#This Row],[Clothing and footwear]])</f>
        <v>495.90000000000003</v>
      </c>
      <c r="F308" s="2">
        <f>SUM(All_India_Index_Upto_April23__1[[#This Row],[Housing]]:All_India_Index_Upto_April23__1[[#This Row],[Fuel and light]])</f>
        <v>302.35443548387087</v>
      </c>
      <c r="G308" s="2">
        <f>SUM(All_India_Index_Upto_April23__1[[#This Row],[Household goods and services]])</f>
        <v>160.9</v>
      </c>
      <c r="H308" s="2">
        <f>SUM(All_India_Index_Upto_April23__1[[#This Row],[Health]],All_India_Index_Upto_April23__1[[#This Row],[Personal care and effects]])</f>
        <v>331.4</v>
      </c>
      <c r="I308" s="2">
        <f>SUM(All_India_Index_Upto_April23__1[[#This Row],[Transport and communication]])</f>
        <v>157.69999999999999</v>
      </c>
      <c r="J308" s="2">
        <f>SUM(All_India_Index_Upto_April23__1[[#This Row],[Recreation and amusement]])</f>
        <v>161.1</v>
      </c>
      <c r="K308" s="2">
        <f>SUM(All_India_Index_Upto_April23__1[[#This Row],[Education]])</f>
        <v>167.5</v>
      </c>
      <c r="L308" s="2">
        <f>SUM(All_India_Index_Upto_April23__1[[#This Row],[Miscellaneous]],All_India_Index_Upto_April23__1[[#This Row],[General index]])</f>
        <v>326.89999999999998</v>
      </c>
    </row>
    <row r="309" spans="1:12" x14ac:dyDescent="0.3">
      <c r="A309" t="s">
        <v>32</v>
      </c>
      <c r="B309">
        <v>2021</v>
      </c>
      <c r="C309" t="s">
        <v>40</v>
      </c>
      <c r="D309" s="2">
        <f>SUM(All_India_Index_Upto_April23__1[[#This Row],[Cereals and products]]:All_India_Index_Upto_April23__1[[#This Row],[Food and beverages]])</f>
        <v>2157.9</v>
      </c>
      <c r="E309" s="2">
        <f>SUM(All_India_Index_Upto_April23__1[[#This Row],[Clothing]]:All_India_Index_Upto_April23__1[[#This Row],[Clothing and footwear]])</f>
        <v>460.7</v>
      </c>
      <c r="F309" s="2">
        <f>SUM(All_India_Index_Upto_April23__1[[#This Row],[Housing]]:All_India_Index_Upto_April23__1[[#This Row],[Fuel and light]])</f>
        <v>322.79999999999995</v>
      </c>
      <c r="G309" s="2">
        <f>SUM(All_India_Index_Upto_April23__1[[#This Row],[Household goods and services]])</f>
        <v>153.19999999999999</v>
      </c>
      <c r="H309" s="2">
        <f>SUM(All_India_Index_Upto_April23__1[[#This Row],[Health]],All_India_Index_Upto_April23__1[[#This Row],[Personal care and effects]])</f>
        <v>322.39999999999998</v>
      </c>
      <c r="I309" s="2">
        <f>SUM(All_India_Index_Upto_April23__1[[#This Row],[Transport and communication]])</f>
        <v>150.4</v>
      </c>
      <c r="J309" s="2">
        <f>SUM(All_India_Index_Upto_April23__1[[#This Row],[Recreation and amusement]])</f>
        <v>153.69999999999999</v>
      </c>
      <c r="K309" s="2">
        <f>SUM(All_India_Index_Upto_April23__1[[#This Row],[Education]])</f>
        <v>160.4</v>
      </c>
      <c r="L309" s="2">
        <f>SUM(All_India_Index_Upto_April23__1[[#This Row],[Miscellaneous]],All_India_Index_Upto_April23__1[[#This Row],[General index]])</f>
        <v>318.3</v>
      </c>
    </row>
    <row r="310" spans="1:12" x14ac:dyDescent="0.3">
      <c r="A310" t="s">
        <v>33</v>
      </c>
      <c r="B310">
        <v>2021</v>
      </c>
      <c r="C310" t="s">
        <v>40</v>
      </c>
      <c r="D310" s="2">
        <f>SUM(All_India_Index_Upto_April23__1[[#This Row],[Cereals and products]]:All_India_Index_Upto_April23__1[[#This Row],[Food and beverages]])</f>
        <v>2142</v>
      </c>
      <c r="E310" s="2">
        <f>SUM(All_India_Index_Upto_April23__1[[#This Row],[Clothing]]:All_India_Index_Upto_April23__1[[#This Row],[Clothing and footwear]])</f>
        <v>483</v>
      </c>
      <c r="F310" s="2">
        <f>SUM(All_India_Index_Upto_April23__1[[#This Row],[Housing]]:All_India_Index_Upto_April23__1[[#This Row],[Fuel and light]])</f>
        <v>324.7</v>
      </c>
      <c r="G310" s="2">
        <f>SUM(All_India_Index_Upto_April23__1[[#This Row],[Household goods and services]])</f>
        <v>157.5</v>
      </c>
      <c r="H310" s="2">
        <f>SUM(All_India_Index_Upto_April23__1[[#This Row],[Health]],All_India_Index_Upto_April23__1[[#This Row],[Personal care and effects]])</f>
        <v>328.4</v>
      </c>
      <c r="I310" s="2">
        <f>SUM(All_India_Index_Upto_April23__1[[#This Row],[Transport and communication]])</f>
        <v>154</v>
      </c>
      <c r="J310" s="2">
        <f>SUM(All_India_Index_Upto_April23__1[[#This Row],[Recreation and amusement]])</f>
        <v>157.6</v>
      </c>
      <c r="K310" s="2">
        <f>SUM(All_India_Index_Upto_April23__1[[#This Row],[Education]])</f>
        <v>163.80000000000001</v>
      </c>
      <c r="L310" s="2">
        <f>SUM(All_India_Index_Upto_April23__1[[#This Row],[Miscellaneous]],All_India_Index_Upto_April23__1[[#This Row],[General index]])</f>
        <v>323.2</v>
      </c>
    </row>
    <row r="311" spans="1:12" x14ac:dyDescent="0.3">
      <c r="A311" t="s">
        <v>30</v>
      </c>
      <c r="B311">
        <v>2021</v>
      </c>
      <c r="C311" t="s">
        <v>41</v>
      </c>
      <c r="D311" s="2">
        <f>SUM(All_India_Index_Upto_April23__1[[#This Row],[Cereals and products]]:All_India_Index_Upto_April23__1[[#This Row],[Food and beverages]])</f>
        <v>2133.6</v>
      </c>
      <c r="E311" s="2">
        <f>SUM(All_India_Index_Upto_April23__1[[#This Row],[Clothing]]:All_India_Index_Upto_April23__1[[#This Row],[Clothing and footwear]])</f>
        <v>498.4</v>
      </c>
      <c r="F311" s="2">
        <f>SUM(All_India_Index_Upto_April23__1[[#This Row],[Housing]]:All_India_Index_Upto_April23__1[[#This Row],[Fuel and light]])</f>
        <v>302.95443548387084</v>
      </c>
      <c r="G311" s="2">
        <f>SUM(All_India_Index_Upto_April23__1[[#This Row],[Household goods and services]])</f>
        <v>161.30000000000001</v>
      </c>
      <c r="H311" s="2">
        <f>SUM(All_India_Index_Upto_April23__1[[#This Row],[Health]],All_India_Index_Upto_April23__1[[#This Row],[Personal care and effects]])</f>
        <v>332.1</v>
      </c>
      <c r="I311" s="2">
        <f>SUM(All_India_Index_Upto_April23__1[[#This Row],[Transport and communication]])</f>
        <v>157.80000000000001</v>
      </c>
      <c r="J311" s="2">
        <f>SUM(All_India_Index_Upto_April23__1[[#This Row],[Recreation and amusement]])</f>
        <v>162.69999999999999</v>
      </c>
      <c r="K311" s="2">
        <f>SUM(All_India_Index_Upto_April23__1[[#This Row],[Education]])</f>
        <v>168.5</v>
      </c>
      <c r="L311" s="2">
        <f>SUM(All_India_Index_Upto_April23__1[[#This Row],[Miscellaneous]],All_India_Index_Upto_April23__1[[#This Row],[General index]])</f>
        <v>327.8</v>
      </c>
    </row>
    <row r="312" spans="1:12" x14ac:dyDescent="0.3">
      <c r="A312" t="s">
        <v>32</v>
      </c>
      <c r="B312">
        <v>2021</v>
      </c>
      <c r="C312" t="s">
        <v>41</v>
      </c>
      <c r="D312" s="2">
        <f>SUM(All_India_Index_Upto_April23__1[[#This Row],[Cereals and products]]:All_India_Index_Upto_April23__1[[#This Row],[Food and beverages]])</f>
        <v>2157.9</v>
      </c>
      <c r="E312" s="2">
        <f>SUM(All_India_Index_Upto_April23__1[[#This Row],[Clothing]]:All_India_Index_Upto_April23__1[[#This Row],[Clothing and footwear]])</f>
        <v>460.79999999999995</v>
      </c>
      <c r="F312" s="2">
        <f>SUM(All_India_Index_Upto_April23__1[[#This Row],[Housing]]:All_India_Index_Upto_April23__1[[#This Row],[Fuel and light]])</f>
        <v>322.89999999999998</v>
      </c>
      <c r="G312" s="2">
        <f>SUM(All_India_Index_Upto_April23__1[[#This Row],[Household goods and services]])</f>
        <v>153.30000000000001</v>
      </c>
      <c r="H312" s="2">
        <f>SUM(All_India_Index_Upto_April23__1[[#This Row],[Health]],All_India_Index_Upto_April23__1[[#This Row],[Personal care and effects]])</f>
        <v>322.39999999999998</v>
      </c>
      <c r="I312" s="2">
        <f>SUM(All_India_Index_Upto_April23__1[[#This Row],[Transport and communication]])</f>
        <v>150.5</v>
      </c>
      <c r="J312" s="2">
        <f>SUM(All_India_Index_Upto_April23__1[[#This Row],[Recreation and amusement]])</f>
        <v>153.9</v>
      </c>
      <c r="K312" s="2">
        <f>SUM(All_India_Index_Upto_April23__1[[#This Row],[Education]])</f>
        <v>160.30000000000001</v>
      </c>
      <c r="L312" s="2">
        <f>SUM(All_India_Index_Upto_April23__1[[#This Row],[Miscellaneous]],All_India_Index_Upto_April23__1[[#This Row],[General index]])</f>
        <v>318.3</v>
      </c>
    </row>
    <row r="313" spans="1:12" x14ac:dyDescent="0.3">
      <c r="A313" t="s">
        <v>33</v>
      </c>
      <c r="B313">
        <v>2021</v>
      </c>
      <c r="C313" t="s">
        <v>41</v>
      </c>
      <c r="D313" s="2">
        <f>SUM(All_India_Index_Upto_April23__1[[#This Row],[Cereals and products]]:All_India_Index_Upto_April23__1[[#This Row],[Food and beverages]])</f>
        <v>2142</v>
      </c>
      <c r="E313" s="2">
        <f>SUM(All_India_Index_Upto_April23__1[[#This Row],[Clothing]]:All_India_Index_Upto_April23__1[[#This Row],[Clothing and footwear]])</f>
        <v>483.2</v>
      </c>
      <c r="F313" s="2">
        <f>SUM(All_India_Index_Upto_April23__1[[#This Row],[Housing]]:All_India_Index_Upto_April23__1[[#This Row],[Fuel and light]])</f>
        <v>324.7</v>
      </c>
      <c r="G313" s="2">
        <f>SUM(All_India_Index_Upto_April23__1[[#This Row],[Household goods and services]])</f>
        <v>157.5</v>
      </c>
      <c r="H313" s="2">
        <f>SUM(All_India_Index_Upto_April23__1[[#This Row],[Health]],All_India_Index_Upto_April23__1[[#This Row],[Personal care and effects]])</f>
        <v>328.4</v>
      </c>
      <c r="I313" s="2">
        <f>SUM(All_India_Index_Upto_April23__1[[#This Row],[Transport and communication]])</f>
        <v>154</v>
      </c>
      <c r="J313" s="2">
        <f>SUM(All_India_Index_Upto_April23__1[[#This Row],[Recreation and amusement]])</f>
        <v>157.69999999999999</v>
      </c>
      <c r="K313" s="2">
        <f>SUM(All_India_Index_Upto_April23__1[[#This Row],[Education]])</f>
        <v>163.69999999999999</v>
      </c>
      <c r="L313" s="2">
        <f>SUM(All_India_Index_Upto_April23__1[[#This Row],[Miscellaneous]],All_India_Index_Upto_April23__1[[#This Row],[General index]])</f>
        <v>323.2</v>
      </c>
    </row>
    <row r="314" spans="1:12" x14ac:dyDescent="0.3">
      <c r="A314" t="s">
        <v>30</v>
      </c>
      <c r="B314">
        <v>2021</v>
      </c>
      <c r="C314" t="s">
        <v>42</v>
      </c>
      <c r="D314" s="2">
        <f>SUM(All_India_Index_Upto_April23__1[[#This Row],[Cereals and products]]:All_India_Index_Upto_April23__1[[#This Row],[Food and beverages]])</f>
        <v>2164.1999999999998</v>
      </c>
      <c r="E314" s="2">
        <f>SUM(All_India_Index_Upto_April23__1[[#This Row],[Clothing]]:All_India_Index_Upto_April23__1[[#This Row],[Clothing and footwear]])</f>
        <v>502.00000000000006</v>
      </c>
      <c r="F314" s="2">
        <f>SUM(All_India_Index_Upto_April23__1[[#This Row],[Housing]]:All_India_Index_Upto_April23__1[[#This Row],[Fuel and light]])</f>
        <v>304.75443548387091</v>
      </c>
      <c r="G314" s="2">
        <f>SUM(All_India_Index_Upto_April23__1[[#This Row],[Household goods and services]])</f>
        <v>162</v>
      </c>
      <c r="H314" s="2">
        <f>SUM(All_India_Index_Upto_April23__1[[#This Row],[Health]],All_India_Index_Upto_April23__1[[#This Row],[Personal care and effects]])</f>
        <v>333.6</v>
      </c>
      <c r="I314" s="2">
        <f>SUM(All_India_Index_Upto_April23__1[[#This Row],[Transport and communication]])</f>
        <v>159.5</v>
      </c>
      <c r="J314" s="2">
        <f>SUM(All_India_Index_Upto_April23__1[[#This Row],[Recreation and amusement]])</f>
        <v>163.19999999999999</v>
      </c>
      <c r="K314" s="2">
        <f>SUM(All_India_Index_Upto_April23__1[[#This Row],[Education]])</f>
        <v>169</v>
      </c>
      <c r="L314" s="2">
        <f>SUM(All_India_Index_Upto_April23__1[[#This Row],[Miscellaneous]],All_India_Index_Upto_April23__1[[#This Row],[General index]])</f>
        <v>331</v>
      </c>
    </row>
    <row r="315" spans="1:12" x14ac:dyDescent="0.3">
      <c r="A315" t="s">
        <v>32</v>
      </c>
      <c r="B315">
        <v>2021</v>
      </c>
      <c r="C315" t="s">
        <v>42</v>
      </c>
      <c r="D315" s="2">
        <f>SUM(All_India_Index_Upto_April23__1[[#This Row],[Cereals and products]]:All_India_Index_Upto_April23__1[[#This Row],[Food and beverages]])</f>
        <v>2198.4000000000005</v>
      </c>
      <c r="E315" s="2">
        <f>SUM(All_India_Index_Upto_April23__1[[#This Row],[Clothing]]:All_India_Index_Upto_April23__1[[#This Row],[Clothing and footwear]])</f>
        <v>463.50000000000006</v>
      </c>
      <c r="F315" s="2">
        <f>SUM(All_India_Index_Upto_April23__1[[#This Row],[Housing]]:All_India_Index_Upto_April23__1[[#This Row],[Fuel and light]])</f>
        <v>325.79999999999995</v>
      </c>
      <c r="G315" s="2">
        <f>SUM(All_India_Index_Upto_April23__1[[#This Row],[Household goods and services]])</f>
        <v>154.30000000000001</v>
      </c>
      <c r="H315" s="2">
        <f>SUM(All_India_Index_Upto_April23__1[[#This Row],[Health]],All_India_Index_Upto_April23__1[[#This Row],[Personal care and effects]])</f>
        <v>323.8</v>
      </c>
      <c r="I315" s="2">
        <f>SUM(All_India_Index_Upto_April23__1[[#This Row],[Transport and communication]])</f>
        <v>152.19999999999999</v>
      </c>
      <c r="J315" s="2">
        <f>SUM(All_India_Index_Upto_April23__1[[#This Row],[Recreation and amusement]])</f>
        <v>155.1</v>
      </c>
      <c r="K315" s="2">
        <f>SUM(All_India_Index_Upto_April23__1[[#This Row],[Education]])</f>
        <v>160.30000000000001</v>
      </c>
      <c r="L315" s="2">
        <f>SUM(All_India_Index_Upto_April23__1[[#This Row],[Miscellaneous]],All_India_Index_Upto_April23__1[[#This Row],[General index]])</f>
        <v>321.60000000000002</v>
      </c>
    </row>
    <row r="316" spans="1:12" x14ac:dyDescent="0.3">
      <c r="A316" t="s">
        <v>33</v>
      </c>
      <c r="B316">
        <v>2021</v>
      </c>
      <c r="C316" t="s">
        <v>42</v>
      </c>
      <c r="D316" s="2">
        <f>SUM(All_India_Index_Upto_April23__1[[#This Row],[Cereals and products]]:All_India_Index_Upto_April23__1[[#This Row],[Food and beverages]])</f>
        <v>2175.5</v>
      </c>
      <c r="E316" s="2">
        <f>SUM(All_India_Index_Upto_April23__1[[#This Row],[Clothing]]:All_India_Index_Upto_April23__1[[#This Row],[Clothing and footwear]])</f>
        <v>486.3</v>
      </c>
      <c r="F316" s="2">
        <f>SUM(All_India_Index_Upto_April23__1[[#This Row],[Housing]]:All_India_Index_Upto_April23__1[[#This Row],[Fuel and light]])</f>
        <v>327.79999999999995</v>
      </c>
      <c r="G316" s="2">
        <f>SUM(All_India_Index_Upto_April23__1[[#This Row],[Household goods and services]])</f>
        <v>158.4</v>
      </c>
      <c r="H316" s="2">
        <f>SUM(All_India_Index_Upto_April23__1[[#This Row],[Health]],All_India_Index_Upto_April23__1[[#This Row],[Personal care and effects]])</f>
        <v>329.9</v>
      </c>
      <c r="I316" s="2">
        <f>SUM(All_India_Index_Upto_April23__1[[#This Row],[Transport and communication]])</f>
        <v>155.69999999999999</v>
      </c>
      <c r="J316" s="2">
        <f>SUM(All_India_Index_Upto_April23__1[[#This Row],[Recreation and amusement]])</f>
        <v>158.6</v>
      </c>
      <c r="K316" s="2">
        <f>SUM(All_India_Index_Upto_April23__1[[#This Row],[Education]])</f>
        <v>163.9</v>
      </c>
      <c r="L316" s="2">
        <f>SUM(All_India_Index_Upto_April23__1[[#This Row],[Miscellaneous]],All_India_Index_Upto_April23__1[[#This Row],[General index]])</f>
        <v>326.5</v>
      </c>
    </row>
    <row r="317" spans="1:12" x14ac:dyDescent="0.3">
      <c r="A317" t="s">
        <v>30</v>
      </c>
      <c r="B317">
        <v>2021</v>
      </c>
      <c r="C317" t="s">
        <v>44</v>
      </c>
      <c r="D317" s="2">
        <f>SUM(All_India_Index_Upto_April23__1[[#This Row],[Cereals and products]]:All_India_Index_Upto_April23__1[[#This Row],[Food and beverages]])</f>
        <v>2182</v>
      </c>
      <c r="E317" s="2">
        <f>SUM(All_India_Index_Upto_April23__1[[#This Row],[Clothing]]:All_India_Index_Upto_April23__1[[#This Row],[Clothing and footwear]])</f>
        <v>506.2</v>
      </c>
      <c r="F317" s="2">
        <f>SUM(All_India_Index_Upto_April23__1[[#This Row],[Housing]]:All_India_Index_Upto_April23__1[[#This Row],[Fuel and light]])</f>
        <v>304.55443548387086</v>
      </c>
      <c r="G317" s="2">
        <f>SUM(All_India_Index_Upto_April23__1[[#This Row],[Household goods and services]])</f>
        <v>162.9</v>
      </c>
      <c r="H317" s="2">
        <f>SUM(All_India_Index_Upto_April23__1[[#This Row],[Health]],All_India_Index_Upto_April23__1[[#This Row],[Personal care and effects]])</f>
        <v>335.8</v>
      </c>
      <c r="I317" s="2">
        <f>SUM(All_India_Index_Upto_April23__1[[#This Row],[Transport and communication]])</f>
        <v>158.9</v>
      </c>
      <c r="J317" s="2">
        <f>SUM(All_India_Index_Upto_April23__1[[#This Row],[Recreation and amusement]])</f>
        <v>163.80000000000001</v>
      </c>
      <c r="K317" s="2">
        <f>SUM(All_India_Index_Upto_April23__1[[#This Row],[Education]])</f>
        <v>169.3</v>
      </c>
      <c r="L317" s="2">
        <f>SUM(All_India_Index_Upto_April23__1[[#This Row],[Miscellaneous]],All_India_Index_Upto_April23__1[[#This Row],[General index]])</f>
        <v>332.79999999999995</v>
      </c>
    </row>
    <row r="318" spans="1:12" x14ac:dyDescent="0.3">
      <c r="A318" t="s">
        <v>32</v>
      </c>
      <c r="B318">
        <v>2021</v>
      </c>
      <c r="C318" t="s">
        <v>44</v>
      </c>
      <c r="D318" s="2">
        <f>SUM(All_India_Index_Upto_April23__1[[#This Row],[Cereals and products]]:All_India_Index_Upto_April23__1[[#This Row],[Food and beverages]])</f>
        <v>2217.8999999999996</v>
      </c>
      <c r="E318" s="2">
        <f>SUM(All_India_Index_Upto_April23__1[[#This Row],[Clothing]]:All_India_Index_Upto_April23__1[[#This Row],[Clothing and footwear]])</f>
        <v>467.3</v>
      </c>
      <c r="F318" s="2">
        <f>SUM(All_India_Index_Upto_April23__1[[#This Row],[Housing]]:All_India_Index_Upto_April23__1[[#This Row],[Fuel and light]])</f>
        <v>325.79999999999995</v>
      </c>
      <c r="G318" s="2">
        <f>SUM(All_India_Index_Upto_April23__1[[#This Row],[Household goods and services]])</f>
        <v>155.19999999999999</v>
      </c>
      <c r="H318" s="2">
        <f>SUM(All_India_Index_Upto_April23__1[[#This Row],[Health]],All_India_Index_Upto_April23__1[[#This Row],[Personal care and effects]])</f>
        <v>326</v>
      </c>
      <c r="I318" s="2">
        <f>SUM(All_India_Index_Upto_April23__1[[#This Row],[Transport and communication]])</f>
        <v>151.19999999999999</v>
      </c>
      <c r="J318" s="2">
        <f>SUM(All_India_Index_Upto_April23__1[[#This Row],[Recreation and amusement]])</f>
        <v>156.69999999999999</v>
      </c>
      <c r="K318" s="2">
        <f>SUM(All_India_Index_Upto_April23__1[[#This Row],[Education]])</f>
        <v>160.80000000000001</v>
      </c>
      <c r="L318" s="2">
        <f>SUM(All_India_Index_Upto_April23__1[[#This Row],[Miscellaneous]],All_India_Index_Upto_April23__1[[#This Row],[General index]])</f>
        <v>322.89999999999998</v>
      </c>
    </row>
    <row r="319" spans="1:12" x14ac:dyDescent="0.3">
      <c r="A319" t="s">
        <v>33</v>
      </c>
      <c r="B319">
        <v>2021</v>
      </c>
      <c r="C319" t="s">
        <v>44</v>
      </c>
      <c r="D319" s="2">
        <f>SUM(All_India_Index_Upto_April23__1[[#This Row],[Cereals and products]]:All_India_Index_Upto_April23__1[[#This Row],[Food and beverages]])</f>
        <v>2194.1</v>
      </c>
      <c r="E319" s="2">
        <f>SUM(All_India_Index_Upto_April23__1[[#This Row],[Clothing]]:All_India_Index_Upto_April23__1[[#This Row],[Clothing and footwear]])</f>
        <v>490.40000000000003</v>
      </c>
      <c r="F319" s="2">
        <f>SUM(All_India_Index_Upto_April23__1[[#This Row],[Housing]]:All_India_Index_Upto_April23__1[[#This Row],[Fuel and light]])</f>
        <v>328.1</v>
      </c>
      <c r="G319" s="2">
        <f>SUM(All_India_Index_Upto_April23__1[[#This Row],[Household goods and services]])</f>
        <v>159.30000000000001</v>
      </c>
      <c r="H319" s="2">
        <f>SUM(All_India_Index_Upto_April23__1[[#This Row],[Health]],All_India_Index_Upto_April23__1[[#This Row],[Personal care and effects]])</f>
        <v>332.1</v>
      </c>
      <c r="I319" s="2">
        <f>SUM(All_India_Index_Upto_April23__1[[#This Row],[Transport and communication]])</f>
        <v>154.80000000000001</v>
      </c>
      <c r="J319" s="2">
        <f>SUM(All_India_Index_Upto_April23__1[[#This Row],[Recreation and amusement]])</f>
        <v>159.80000000000001</v>
      </c>
      <c r="K319" s="2">
        <f>SUM(All_India_Index_Upto_April23__1[[#This Row],[Education]])</f>
        <v>164.3</v>
      </c>
      <c r="L319" s="2">
        <f>SUM(All_India_Index_Upto_April23__1[[#This Row],[Miscellaneous]],All_India_Index_Upto_April23__1[[#This Row],[General index]])</f>
        <v>328.1</v>
      </c>
    </row>
    <row r="320" spans="1:12" x14ac:dyDescent="0.3">
      <c r="A320" t="s">
        <v>30</v>
      </c>
      <c r="B320">
        <v>2021</v>
      </c>
      <c r="C320" t="s">
        <v>45</v>
      </c>
      <c r="D320" s="2">
        <f>SUM(All_India_Index_Upto_April23__1[[#This Row],[Cereals and products]]:All_India_Index_Upto_April23__1[[#This Row],[Food and beverages]])</f>
        <v>2168.1999999999998</v>
      </c>
      <c r="E320" s="2">
        <f>SUM(All_India_Index_Upto_April23__1[[#This Row],[Clothing]]:All_India_Index_Upto_April23__1[[#This Row],[Clothing and footwear]])</f>
        <v>510.3</v>
      </c>
      <c r="F320" s="2">
        <f>SUM(All_India_Index_Upto_April23__1[[#This Row],[Housing]]:All_India_Index_Upto_April23__1[[#This Row],[Fuel and light]])</f>
        <v>304.85443548387087</v>
      </c>
      <c r="G320" s="2">
        <f>SUM(All_India_Index_Upto_April23__1[[#This Row],[Household goods and services]])</f>
        <v>163.9</v>
      </c>
      <c r="H320" s="2">
        <f>SUM(All_India_Index_Upto_April23__1[[#This Row],[Health]],All_India_Index_Upto_April23__1[[#This Row],[Personal care and effects]])</f>
        <v>336.8</v>
      </c>
      <c r="I320" s="2">
        <f>SUM(All_India_Index_Upto_April23__1[[#This Row],[Transport and communication]])</f>
        <v>160.1</v>
      </c>
      <c r="J320" s="2">
        <f>SUM(All_India_Index_Upto_April23__1[[#This Row],[Recreation and amusement]])</f>
        <v>164.5</v>
      </c>
      <c r="K320" s="2">
        <f>SUM(All_India_Index_Upto_April23__1[[#This Row],[Education]])</f>
        <v>169.7</v>
      </c>
      <c r="L320" s="2">
        <f>SUM(All_India_Index_Upto_April23__1[[#This Row],[Miscellaneous]],All_India_Index_Upto_April23__1[[#This Row],[General index]])</f>
        <v>333</v>
      </c>
    </row>
    <row r="321" spans="1:12" x14ac:dyDescent="0.3">
      <c r="A321" t="s">
        <v>32</v>
      </c>
      <c r="B321">
        <v>2021</v>
      </c>
      <c r="C321" t="s">
        <v>45</v>
      </c>
      <c r="D321" s="2">
        <f>SUM(All_India_Index_Upto_April23__1[[#This Row],[Cereals and products]]:All_India_Index_Upto_April23__1[[#This Row],[Food and beverages]])</f>
        <v>2206.3000000000002</v>
      </c>
      <c r="E321" s="2">
        <f>SUM(All_India_Index_Upto_April23__1[[#This Row],[Clothing]]:All_India_Index_Upto_April23__1[[#This Row],[Clothing and footwear]])</f>
        <v>470.7</v>
      </c>
      <c r="F321" s="2">
        <f>SUM(All_India_Index_Upto_April23__1[[#This Row],[Housing]]:All_India_Index_Upto_April23__1[[#This Row],[Fuel and light]])</f>
        <v>325.10000000000002</v>
      </c>
      <c r="G321" s="2">
        <f>SUM(All_India_Index_Upto_April23__1[[#This Row],[Household goods and services]])</f>
        <v>156</v>
      </c>
      <c r="H321" s="2">
        <f>SUM(All_India_Index_Upto_April23__1[[#This Row],[Health]],All_India_Index_Upto_April23__1[[#This Row],[Personal care and effects]])</f>
        <v>327.5</v>
      </c>
      <c r="I321" s="2">
        <f>SUM(All_India_Index_Upto_April23__1[[#This Row],[Transport and communication]])</f>
        <v>151.80000000000001</v>
      </c>
      <c r="J321" s="2">
        <f>SUM(All_India_Index_Upto_April23__1[[#This Row],[Recreation and amusement]])</f>
        <v>157.6</v>
      </c>
      <c r="K321" s="2">
        <f>SUM(All_India_Index_Upto_April23__1[[#This Row],[Education]])</f>
        <v>160.6</v>
      </c>
      <c r="L321" s="2">
        <f>SUM(All_India_Index_Upto_April23__1[[#This Row],[Miscellaneous]],All_India_Index_Upto_April23__1[[#This Row],[General index]])</f>
        <v>323</v>
      </c>
    </row>
    <row r="322" spans="1:12" x14ac:dyDescent="0.3">
      <c r="A322" t="s">
        <v>33</v>
      </c>
      <c r="B322">
        <v>2021</v>
      </c>
      <c r="C322" t="s">
        <v>45</v>
      </c>
      <c r="D322" s="2">
        <f>SUM(All_India_Index_Upto_April23__1[[#This Row],[Cereals and products]]:All_India_Index_Upto_April23__1[[#This Row],[Food and beverages]])</f>
        <v>2180.9</v>
      </c>
      <c r="E322" s="2">
        <f>SUM(All_India_Index_Upto_April23__1[[#This Row],[Clothing]]:All_India_Index_Upto_April23__1[[#This Row],[Clothing and footwear]])</f>
        <v>494.2</v>
      </c>
      <c r="F322" s="2">
        <f>SUM(All_India_Index_Upto_April23__1[[#This Row],[Housing]]:All_India_Index_Upto_April23__1[[#This Row],[Fuel and light]])</f>
        <v>327.5</v>
      </c>
      <c r="G322" s="2">
        <f>SUM(All_India_Index_Upto_April23__1[[#This Row],[Household goods and services]])</f>
        <v>160.19999999999999</v>
      </c>
      <c r="H322" s="2">
        <f>SUM(All_India_Index_Upto_April23__1[[#This Row],[Health]],All_India_Index_Upto_April23__1[[#This Row],[Personal care and effects]])</f>
        <v>333.2</v>
      </c>
      <c r="I322" s="2">
        <f>SUM(All_India_Index_Upto_April23__1[[#This Row],[Transport and communication]])</f>
        <v>155.69999999999999</v>
      </c>
      <c r="J322" s="2">
        <f>SUM(All_India_Index_Upto_April23__1[[#This Row],[Recreation and amusement]])</f>
        <v>160.6</v>
      </c>
      <c r="K322" s="2">
        <f>SUM(All_India_Index_Upto_April23__1[[#This Row],[Education]])</f>
        <v>164.4</v>
      </c>
      <c r="L322" s="2">
        <f>SUM(All_India_Index_Upto_April23__1[[#This Row],[Miscellaneous]],All_India_Index_Upto_April23__1[[#This Row],[General index]])</f>
        <v>328.2</v>
      </c>
    </row>
    <row r="323" spans="1:12" x14ac:dyDescent="0.3">
      <c r="A323" t="s">
        <v>30</v>
      </c>
      <c r="B323">
        <v>2022</v>
      </c>
      <c r="C323" t="s">
        <v>31</v>
      </c>
      <c r="D323" s="2">
        <f>SUM(All_India_Index_Upto_April23__1[[#This Row],[Cereals and products]]:All_India_Index_Upto_April23__1[[#This Row],[Food and beverages]])</f>
        <v>2153</v>
      </c>
      <c r="E323" s="2">
        <f>SUM(All_India_Index_Upto_April23__1[[#This Row],[Clothing]]:All_India_Index_Upto_April23__1[[#This Row],[Clothing and footwear]])</f>
        <v>515.20000000000005</v>
      </c>
      <c r="F323" s="2">
        <f>SUM(All_India_Index_Upto_April23__1[[#This Row],[Housing]]:All_India_Index_Upto_April23__1[[#This Row],[Fuel and light]])</f>
        <v>305.05443548387086</v>
      </c>
      <c r="G323" s="2">
        <f>SUM(All_India_Index_Upto_April23__1[[#This Row],[Household goods and services]])</f>
        <v>164.9</v>
      </c>
      <c r="H323" s="2">
        <f>SUM(All_India_Index_Upto_April23__1[[#This Row],[Health]],All_India_Index_Upto_April23__1[[#This Row],[Personal care and effects]])</f>
        <v>337.9</v>
      </c>
      <c r="I323" s="2">
        <f>SUM(All_India_Index_Upto_April23__1[[#This Row],[Transport and communication]])</f>
        <v>160.80000000000001</v>
      </c>
      <c r="J323" s="2">
        <f>SUM(All_India_Index_Upto_April23__1[[#This Row],[Recreation and amusement]])</f>
        <v>164.9</v>
      </c>
      <c r="K323" s="2">
        <f>SUM(All_India_Index_Upto_April23__1[[#This Row],[Education]])</f>
        <v>169.9</v>
      </c>
      <c r="L323" s="2">
        <f>SUM(All_India_Index_Upto_April23__1[[#This Row],[Miscellaneous]],All_India_Index_Upto_April23__1[[#This Row],[General index]])</f>
        <v>333</v>
      </c>
    </row>
    <row r="324" spans="1:12" x14ac:dyDescent="0.3">
      <c r="A324" t="s">
        <v>32</v>
      </c>
      <c r="B324">
        <v>2022</v>
      </c>
      <c r="C324" t="s">
        <v>31</v>
      </c>
      <c r="D324" s="2">
        <f>SUM(All_India_Index_Upto_April23__1[[#This Row],[Cereals and products]]:All_India_Index_Upto_April23__1[[#This Row],[Food and beverages]])</f>
        <v>2186.6999999999998</v>
      </c>
      <c r="E324" s="2">
        <f>SUM(All_India_Index_Upto_April23__1[[#This Row],[Clothing]]:All_India_Index_Upto_April23__1[[#This Row],[Clothing and footwear]])</f>
        <v>475.4</v>
      </c>
      <c r="F324" s="2">
        <f>SUM(All_India_Index_Upto_April23__1[[#This Row],[Housing]]:All_India_Index_Upto_April23__1[[#This Row],[Fuel and light]])</f>
        <v>326.10000000000002</v>
      </c>
      <c r="G324" s="2">
        <f>SUM(All_India_Index_Upto_April23__1[[#This Row],[Household goods and services]])</f>
        <v>156.80000000000001</v>
      </c>
      <c r="H324" s="2">
        <f>SUM(All_India_Index_Upto_April23__1[[#This Row],[Health]],All_India_Index_Upto_April23__1[[#This Row],[Personal care and effects]])</f>
        <v>328.9</v>
      </c>
      <c r="I324" s="2">
        <f>SUM(All_India_Index_Upto_April23__1[[#This Row],[Transport and communication]])</f>
        <v>152.69999999999999</v>
      </c>
      <c r="J324" s="2">
        <f>SUM(All_India_Index_Upto_April23__1[[#This Row],[Recreation and amusement]])</f>
        <v>158.4</v>
      </c>
      <c r="K324" s="2">
        <f>SUM(All_India_Index_Upto_April23__1[[#This Row],[Education]])</f>
        <v>161</v>
      </c>
      <c r="L324" s="2">
        <f>SUM(All_India_Index_Upto_April23__1[[#This Row],[Miscellaneous]],All_India_Index_Upto_April23__1[[#This Row],[General index]])</f>
        <v>323.60000000000002</v>
      </c>
    </row>
    <row r="325" spans="1:12" x14ac:dyDescent="0.3">
      <c r="A325" t="s">
        <v>33</v>
      </c>
      <c r="B325">
        <v>2022</v>
      </c>
      <c r="C325" t="s">
        <v>31</v>
      </c>
      <c r="D325" s="2">
        <f>SUM(All_India_Index_Upto_April23__1[[#This Row],[Cereals and products]]:All_India_Index_Upto_April23__1[[#This Row],[Food and beverages]])</f>
        <v>2164.1999999999998</v>
      </c>
      <c r="E325" s="2">
        <f>SUM(All_India_Index_Upto_April23__1[[#This Row],[Clothing]]:All_India_Index_Upto_April23__1[[#This Row],[Clothing and footwear]])</f>
        <v>499.1</v>
      </c>
      <c r="F325" s="2">
        <f>SUM(All_India_Index_Upto_April23__1[[#This Row],[Housing]]:All_India_Index_Upto_April23__1[[#This Row],[Fuel and light]])</f>
        <v>328.7</v>
      </c>
      <c r="G325" s="2">
        <f>SUM(All_India_Index_Upto_April23__1[[#This Row],[Household goods and services]])</f>
        <v>161.1</v>
      </c>
      <c r="H325" s="2">
        <f>SUM(All_India_Index_Upto_April23__1[[#This Row],[Health]],All_India_Index_Upto_April23__1[[#This Row],[Personal care and effects]])</f>
        <v>334.4</v>
      </c>
      <c r="I325" s="2">
        <f>SUM(All_India_Index_Upto_April23__1[[#This Row],[Transport and communication]])</f>
        <v>156.5</v>
      </c>
      <c r="J325" s="2">
        <f>SUM(All_India_Index_Upto_April23__1[[#This Row],[Recreation and amusement]])</f>
        <v>161.19999999999999</v>
      </c>
      <c r="K325" s="2">
        <f>SUM(All_India_Index_Upto_April23__1[[#This Row],[Education]])</f>
        <v>164.7</v>
      </c>
      <c r="L325" s="2">
        <f>SUM(All_India_Index_Upto_April23__1[[#This Row],[Miscellaneous]],All_India_Index_Upto_April23__1[[#This Row],[General index]])</f>
        <v>328.4</v>
      </c>
    </row>
    <row r="326" spans="1:12" x14ac:dyDescent="0.3">
      <c r="A326" t="s">
        <v>30</v>
      </c>
      <c r="B326">
        <v>2022</v>
      </c>
      <c r="C326" t="s">
        <v>34</v>
      </c>
      <c r="D326" s="2">
        <f>SUM(All_India_Index_Upto_April23__1[[#This Row],[Cereals and products]]:All_India_Index_Upto_April23__1[[#This Row],[Food and beverages]])</f>
        <v>2150.4</v>
      </c>
      <c r="E326" s="2">
        <f>SUM(All_India_Index_Upto_April23__1[[#This Row],[Clothing]]:All_India_Index_Upto_April23__1[[#This Row],[Clothing and footwear]])</f>
        <v>518.79999999999995</v>
      </c>
      <c r="F326" s="2">
        <f>SUM(All_India_Index_Upto_April23__1[[#This Row],[Housing]]:All_India_Index_Upto_April23__1[[#This Row],[Fuel and light]])</f>
        <v>306.65443548387088</v>
      </c>
      <c r="G326" s="2">
        <f>SUM(All_India_Index_Upto_April23__1[[#This Row],[Household goods and services]])</f>
        <v>165.7</v>
      </c>
      <c r="H326" s="2">
        <f>SUM(All_India_Index_Upto_April23__1[[#This Row],[Health]],All_India_Index_Upto_April23__1[[#This Row],[Personal care and effects]])</f>
        <v>339.8</v>
      </c>
      <c r="I326" s="2">
        <f>SUM(All_India_Index_Upto_April23__1[[#This Row],[Transport and communication]])</f>
        <v>161.19999999999999</v>
      </c>
      <c r="J326" s="2">
        <f>SUM(All_India_Index_Upto_April23__1[[#This Row],[Recreation and amusement]])</f>
        <v>165.5</v>
      </c>
      <c r="K326" s="2">
        <f>SUM(All_India_Index_Upto_April23__1[[#This Row],[Education]])</f>
        <v>170.3</v>
      </c>
      <c r="L326" s="2">
        <f>SUM(All_India_Index_Upto_April23__1[[#This Row],[Miscellaneous]],All_India_Index_Upto_April23__1[[#This Row],[General index]])</f>
        <v>334</v>
      </c>
    </row>
    <row r="327" spans="1:12" x14ac:dyDescent="0.3">
      <c r="A327" t="s">
        <v>32</v>
      </c>
      <c r="B327">
        <v>2022</v>
      </c>
      <c r="C327" t="s">
        <v>34</v>
      </c>
      <c r="D327" s="2">
        <f>SUM(All_India_Index_Upto_April23__1[[#This Row],[Cereals and products]]:All_India_Index_Upto_April23__1[[#This Row],[Food and beverages]])</f>
        <v>2183.5</v>
      </c>
      <c r="E327" s="2">
        <f>SUM(All_India_Index_Upto_April23__1[[#This Row],[Clothing]]:All_India_Index_Upto_April23__1[[#This Row],[Clothing and footwear]])</f>
        <v>479.5</v>
      </c>
      <c r="F327" s="2">
        <f>SUM(All_India_Index_Upto_April23__1[[#This Row],[Housing]]:All_India_Index_Upto_April23__1[[#This Row],[Fuel and light]])</f>
        <v>328.5</v>
      </c>
      <c r="G327" s="2">
        <f>SUM(All_India_Index_Upto_April23__1[[#This Row],[Household goods and services]])</f>
        <v>157.4</v>
      </c>
      <c r="H327" s="2">
        <f>SUM(All_India_Index_Upto_April23__1[[#This Row],[Health]],All_India_Index_Upto_April23__1[[#This Row],[Personal care and effects]])</f>
        <v>331.4</v>
      </c>
      <c r="I327" s="2">
        <f>SUM(All_India_Index_Upto_April23__1[[#This Row],[Transport and communication]])</f>
        <v>153.1</v>
      </c>
      <c r="J327" s="2">
        <f>SUM(All_India_Index_Upto_April23__1[[#This Row],[Recreation and amusement]])</f>
        <v>159.5</v>
      </c>
      <c r="K327" s="2">
        <f>SUM(All_India_Index_Upto_April23__1[[#This Row],[Education]])</f>
        <v>162</v>
      </c>
      <c r="L327" s="2">
        <f>SUM(All_India_Index_Upto_April23__1[[#This Row],[Miscellaneous]],All_India_Index_Upto_April23__1[[#This Row],[General index]])</f>
        <v>324.89999999999998</v>
      </c>
    </row>
    <row r="328" spans="1:12" x14ac:dyDescent="0.3">
      <c r="A328" t="s">
        <v>33</v>
      </c>
      <c r="B328">
        <v>2022</v>
      </c>
      <c r="C328" t="s">
        <v>34</v>
      </c>
      <c r="D328" s="2">
        <f>SUM(All_India_Index_Upto_April23__1[[#This Row],[Cereals and products]]:All_India_Index_Upto_April23__1[[#This Row],[Food and beverages]])</f>
        <v>2161.2000000000003</v>
      </c>
      <c r="E328" s="2">
        <f>SUM(All_India_Index_Upto_April23__1[[#This Row],[Clothing]]:All_India_Index_Upto_April23__1[[#This Row],[Clothing and footwear]])</f>
        <v>502.80000000000007</v>
      </c>
      <c r="F328" s="2">
        <f>SUM(All_India_Index_Upto_April23__1[[#This Row],[Housing]]:All_India_Index_Upto_April23__1[[#This Row],[Fuel and light]])</f>
        <v>331.2</v>
      </c>
      <c r="G328" s="2">
        <f>SUM(All_India_Index_Upto_April23__1[[#This Row],[Household goods and services]])</f>
        <v>161.80000000000001</v>
      </c>
      <c r="H328" s="2">
        <f>SUM(All_India_Index_Upto_April23__1[[#This Row],[Health]],All_India_Index_Upto_April23__1[[#This Row],[Personal care and effects]])</f>
        <v>336.6</v>
      </c>
      <c r="I328" s="2">
        <f>SUM(All_India_Index_Upto_April23__1[[#This Row],[Transport and communication]])</f>
        <v>156.9</v>
      </c>
      <c r="J328" s="2">
        <f>SUM(All_India_Index_Upto_April23__1[[#This Row],[Recreation and amusement]])</f>
        <v>162.1</v>
      </c>
      <c r="K328" s="2">
        <f>SUM(All_India_Index_Upto_April23__1[[#This Row],[Education]])</f>
        <v>165.4</v>
      </c>
      <c r="L328" s="2">
        <f>SUM(All_India_Index_Upto_April23__1[[#This Row],[Miscellaneous]],All_India_Index_Upto_April23__1[[#This Row],[General index]])</f>
        <v>329.6</v>
      </c>
    </row>
    <row r="329" spans="1:12" x14ac:dyDescent="0.3">
      <c r="A329" t="s">
        <v>30</v>
      </c>
      <c r="B329">
        <v>2022</v>
      </c>
      <c r="C329" t="s">
        <v>35</v>
      </c>
      <c r="D329" s="2">
        <f>SUM(All_India_Index_Upto_April23__1[[#This Row],[Cereals and products]]:All_India_Index_Upto_April23__1[[#This Row],[Food and beverages]])</f>
        <v>2179.1000000000004</v>
      </c>
      <c r="E329" s="2">
        <f>SUM(All_India_Index_Upto_April23__1[[#This Row],[Clothing]]:All_India_Index_Upto_April23__1[[#This Row],[Clothing and footwear]])</f>
        <v>523.70000000000005</v>
      </c>
      <c r="F329" s="2">
        <f>SUM(All_India_Index_Upto_April23__1[[#This Row],[Housing]]:All_India_Index_Upto_April23__1[[#This Row],[Fuel and light]])</f>
        <v>308.15443548387088</v>
      </c>
      <c r="G329" s="2">
        <f>SUM(All_India_Index_Upto_April23__1[[#This Row],[Household goods and services]])</f>
        <v>166.5</v>
      </c>
      <c r="H329" s="2">
        <f>SUM(All_India_Index_Upto_April23__1[[#This Row],[Health]],All_India_Index_Upto_April23__1[[#This Row],[Personal care and effects]])</f>
        <v>343.4</v>
      </c>
      <c r="I329" s="2">
        <f>SUM(All_India_Index_Upto_April23__1[[#This Row],[Transport and communication]])</f>
        <v>162</v>
      </c>
      <c r="J329" s="2">
        <f>SUM(All_India_Index_Upto_April23__1[[#This Row],[Recreation and amusement]])</f>
        <v>166.6</v>
      </c>
      <c r="K329" s="2">
        <f>SUM(All_India_Index_Upto_April23__1[[#This Row],[Education]])</f>
        <v>170.6</v>
      </c>
      <c r="L329" s="2">
        <f>SUM(All_India_Index_Upto_April23__1[[#This Row],[Miscellaneous]],All_India_Index_Upto_April23__1[[#This Row],[General index]])</f>
        <v>337</v>
      </c>
    </row>
    <row r="330" spans="1:12" x14ac:dyDescent="0.3">
      <c r="A330" t="s">
        <v>32</v>
      </c>
      <c r="B330">
        <v>2022</v>
      </c>
      <c r="C330" t="s">
        <v>35</v>
      </c>
      <c r="D330" s="2">
        <f>SUM(All_India_Index_Upto_April23__1[[#This Row],[Cereals and products]]:All_India_Index_Upto_April23__1[[#This Row],[Food and beverages]])</f>
        <v>2196.3000000000002</v>
      </c>
      <c r="E330" s="2">
        <f>SUM(All_India_Index_Upto_April23__1[[#This Row],[Clothing]]:All_India_Index_Upto_April23__1[[#This Row],[Clothing and footwear]])</f>
        <v>484.6</v>
      </c>
      <c r="F330" s="2">
        <f>SUM(All_India_Index_Upto_April23__1[[#This Row],[Housing]]:All_India_Index_Upto_April23__1[[#This Row],[Fuel and light]])</f>
        <v>329.8</v>
      </c>
      <c r="G330" s="2">
        <f>SUM(All_India_Index_Upto_April23__1[[#This Row],[Household goods and services]])</f>
        <v>158.6</v>
      </c>
      <c r="H330" s="2">
        <f>SUM(All_India_Index_Upto_April23__1[[#This Row],[Health]],All_India_Index_Upto_April23__1[[#This Row],[Personal care and effects]])</f>
        <v>335</v>
      </c>
      <c r="I330" s="2">
        <f>SUM(All_India_Index_Upto_April23__1[[#This Row],[Transport and communication]])</f>
        <v>154.19999999999999</v>
      </c>
      <c r="J330" s="2">
        <f>SUM(All_India_Index_Upto_April23__1[[#This Row],[Recreation and amusement]])</f>
        <v>160.80000000000001</v>
      </c>
      <c r="K330" s="2">
        <f>SUM(All_India_Index_Upto_April23__1[[#This Row],[Education]])</f>
        <v>162.69999999999999</v>
      </c>
      <c r="L330" s="2">
        <f>SUM(All_India_Index_Upto_April23__1[[#This Row],[Miscellaneous]],All_India_Index_Upto_April23__1[[#This Row],[General index]])</f>
        <v>327.10000000000002</v>
      </c>
    </row>
    <row r="331" spans="1:12" x14ac:dyDescent="0.3">
      <c r="A331" t="s">
        <v>33</v>
      </c>
      <c r="B331">
        <v>2022</v>
      </c>
      <c r="C331" t="s">
        <v>35</v>
      </c>
      <c r="D331" s="2">
        <f>SUM(All_India_Index_Upto_April23__1[[#This Row],[Cereals and products]]:All_India_Index_Upto_April23__1[[#This Row],[Food and beverages]])</f>
        <v>2184.2000000000003</v>
      </c>
      <c r="E331" s="2">
        <f>SUM(All_India_Index_Upto_April23__1[[#This Row],[Clothing]]:All_India_Index_Upto_April23__1[[#This Row],[Clothing and footwear]])</f>
        <v>507.79999999999995</v>
      </c>
      <c r="F331" s="2">
        <f>SUM(All_India_Index_Upto_April23__1[[#This Row],[Housing]]:All_India_Index_Upto_April23__1[[#This Row],[Fuel and light]])</f>
        <v>332.5</v>
      </c>
      <c r="G331" s="2">
        <f>SUM(All_India_Index_Upto_April23__1[[#This Row],[Household goods and services]])</f>
        <v>162.80000000000001</v>
      </c>
      <c r="H331" s="2">
        <f>SUM(All_India_Index_Upto_April23__1[[#This Row],[Health]],All_India_Index_Upto_April23__1[[#This Row],[Personal care and effects]])</f>
        <v>340.2</v>
      </c>
      <c r="I331" s="2">
        <f>SUM(All_India_Index_Upto_April23__1[[#This Row],[Transport and communication]])</f>
        <v>157.9</v>
      </c>
      <c r="J331" s="2">
        <f>SUM(All_India_Index_Upto_April23__1[[#This Row],[Recreation and amusement]])</f>
        <v>163.30000000000001</v>
      </c>
      <c r="K331" s="2">
        <f>SUM(All_India_Index_Upto_April23__1[[#This Row],[Education]])</f>
        <v>166</v>
      </c>
      <c r="L331" s="2">
        <f>SUM(All_India_Index_Upto_April23__1[[#This Row],[Miscellaneous]],All_India_Index_Upto_April23__1[[#This Row],[General index]])</f>
        <v>332.29999999999995</v>
      </c>
    </row>
    <row r="332" spans="1:12" x14ac:dyDescent="0.3">
      <c r="A332" t="s">
        <v>30</v>
      </c>
      <c r="B332">
        <v>2022</v>
      </c>
      <c r="C332" t="s">
        <v>36</v>
      </c>
      <c r="D332" s="2">
        <f>SUM(All_India_Index_Upto_April23__1[[#This Row],[Cereals and products]]:All_India_Index_Upto_April23__1[[#This Row],[Food and beverages]])</f>
        <v>2206.6</v>
      </c>
      <c r="E332" s="2">
        <f>SUM(All_India_Index_Upto_April23__1[[#This Row],[Clothing]]:All_India_Index_Upto_April23__1[[#This Row],[Clothing and footwear]])</f>
        <v>529.70000000000005</v>
      </c>
      <c r="F332" s="2">
        <f>SUM(All_India_Index_Upto_April23__1[[#This Row],[Housing]]:All_India_Index_Upto_April23__1[[#This Row],[Fuel and light]])</f>
        <v>312.55443548387086</v>
      </c>
      <c r="G332" s="2">
        <f>SUM(All_India_Index_Upto_April23__1[[#This Row],[Household goods and services]])</f>
        <v>167.7</v>
      </c>
      <c r="H332" s="2">
        <f>SUM(All_India_Index_Upto_April23__1[[#This Row],[Health]],All_India_Index_Upto_April23__1[[#This Row],[Personal care and effects]])</f>
        <v>346</v>
      </c>
      <c r="I332" s="2">
        <f>SUM(All_India_Index_Upto_April23__1[[#This Row],[Transport and communication]])</f>
        <v>166.2</v>
      </c>
      <c r="J332" s="2">
        <f>SUM(All_India_Index_Upto_April23__1[[#This Row],[Recreation and amusement]])</f>
        <v>167.2</v>
      </c>
      <c r="K332" s="2">
        <f>SUM(All_India_Index_Upto_April23__1[[#This Row],[Education]])</f>
        <v>170.9</v>
      </c>
      <c r="L332" s="2">
        <f>SUM(All_India_Index_Upto_April23__1[[#This Row],[Miscellaneous]],All_India_Index_Upto_April23__1[[#This Row],[General index]])</f>
        <v>341</v>
      </c>
    </row>
    <row r="333" spans="1:12" x14ac:dyDescent="0.3">
      <c r="A333" t="s">
        <v>32</v>
      </c>
      <c r="B333">
        <v>2022</v>
      </c>
      <c r="C333" t="s">
        <v>36</v>
      </c>
      <c r="D333" s="2">
        <f>SUM(All_India_Index_Upto_April23__1[[#This Row],[Cereals and products]]:All_India_Index_Upto_April23__1[[#This Row],[Food and beverages]])</f>
        <v>2230.4</v>
      </c>
      <c r="E333" s="2">
        <f>SUM(All_India_Index_Upto_April23__1[[#This Row],[Clothing]]:All_India_Index_Upto_April23__1[[#This Row],[Clothing and footwear]])</f>
        <v>489.2</v>
      </c>
      <c r="F333" s="2">
        <f>SUM(All_India_Index_Upto_April23__1[[#This Row],[Housing]]:All_India_Index_Upto_April23__1[[#This Row],[Fuel and light]])</f>
        <v>337.5</v>
      </c>
      <c r="G333" s="2">
        <f>SUM(All_India_Index_Upto_April23__1[[#This Row],[Household goods and services]])</f>
        <v>159.80000000000001</v>
      </c>
      <c r="H333" s="2">
        <f>SUM(All_India_Index_Upto_April23__1[[#This Row],[Health]],All_India_Index_Upto_April23__1[[#This Row],[Personal care and effects]])</f>
        <v>337.4</v>
      </c>
      <c r="I333" s="2">
        <f>SUM(All_India_Index_Upto_April23__1[[#This Row],[Transport and communication]])</f>
        <v>159.30000000000001</v>
      </c>
      <c r="J333" s="2">
        <f>SUM(All_India_Index_Upto_April23__1[[#This Row],[Recreation and amusement]])</f>
        <v>162.19999999999999</v>
      </c>
      <c r="K333" s="2">
        <f>SUM(All_India_Index_Upto_April23__1[[#This Row],[Education]])</f>
        <v>164</v>
      </c>
      <c r="L333" s="2">
        <f>SUM(All_India_Index_Upto_April23__1[[#This Row],[Miscellaneous]],All_India_Index_Upto_April23__1[[#This Row],[General index]])</f>
        <v>332.29999999999995</v>
      </c>
    </row>
    <row r="334" spans="1:12" x14ac:dyDescent="0.3">
      <c r="A334" t="s">
        <v>33</v>
      </c>
      <c r="B334">
        <v>2022</v>
      </c>
      <c r="C334" t="s">
        <v>36</v>
      </c>
      <c r="D334" s="2">
        <f>SUM(All_India_Index_Upto_April23__1[[#This Row],[Cereals and products]]:All_India_Index_Upto_April23__1[[#This Row],[Food and beverages]])</f>
        <v>2214.3000000000002</v>
      </c>
      <c r="E334" s="2">
        <f>SUM(All_India_Index_Upto_April23__1[[#This Row],[Clothing]]:All_India_Index_Upto_April23__1[[#This Row],[Clothing and footwear]])</f>
        <v>513.20000000000005</v>
      </c>
      <c r="F334" s="2">
        <f>SUM(All_India_Index_Upto_April23__1[[#This Row],[Housing]]:All_India_Index_Upto_April23__1[[#This Row],[Fuel and light]])</f>
        <v>339.2</v>
      </c>
      <c r="G334" s="2">
        <f>SUM(All_India_Index_Upto_April23__1[[#This Row],[Household goods and services]])</f>
        <v>164</v>
      </c>
      <c r="H334" s="2">
        <f>SUM(All_India_Index_Upto_April23__1[[#This Row],[Health]],All_India_Index_Upto_April23__1[[#This Row],[Personal care and effects]])</f>
        <v>342.8</v>
      </c>
      <c r="I334" s="2">
        <f>SUM(All_India_Index_Upto_April23__1[[#This Row],[Transport and communication]])</f>
        <v>162.6</v>
      </c>
      <c r="J334" s="2">
        <f>SUM(All_India_Index_Upto_April23__1[[#This Row],[Recreation and amusement]])</f>
        <v>164.4</v>
      </c>
      <c r="K334" s="2">
        <f>SUM(All_India_Index_Upto_April23__1[[#This Row],[Education]])</f>
        <v>166.9</v>
      </c>
      <c r="L334" s="2">
        <f>SUM(All_India_Index_Upto_April23__1[[#This Row],[Miscellaneous]],All_India_Index_Upto_April23__1[[#This Row],[General index]])</f>
        <v>336.9</v>
      </c>
    </row>
    <row r="335" spans="1:12" x14ac:dyDescent="0.3">
      <c r="A335" t="s">
        <v>30</v>
      </c>
      <c r="B335">
        <v>2022</v>
      </c>
      <c r="C335" t="s">
        <v>37</v>
      </c>
      <c r="D335" s="2">
        <f>SUM(All_India_Index_Upto_April23__1[[#This Row],[Cereals and products]]:All_India_Index_Upto_April23__1[[#This Row],[Food and beverages]])</f>
        <v>2226.8000000000002</v>
      </c>
      <c r="E335" s="2">
        <f>SUM(All_India_Index_Upto_April23__1[[#This Row],[Clothing]]:All_India_Index_Upto_April23__1[[#This Row],[Clothing and footwear]])</f>
        <v>535.5</v>
      </c>
      <c r="F335" s="2">
        <f>SUM(All_India_Index_Upto_April23__1[[#This Row],[Housing]]:All_India_Index_Upto_April23__1[[#This Row],[Fuel and light]])</f>
        <v>314.55443548387086</v>
      </c>
      <c r="G335" s="2">
        <f>SUM(All_India_Index_Upto_April23__1[[#This Row],[Household goods and services]])</f>
        <v>168.9</v>
      </c>
      <c r="H335" s="2">
        <f>SUM(All_India_Index_Upto_April23__1[[#This Row],[Health]],All_India_Index_Upto_April23__1[[#This Row],[Personal care and effects]])</f>
        <v>346.2</v>
      </c>
      <c r="I335" s="2">
        <f>SUM(All_India_Index_Upto_April23__1[[#This Row],[Transport and communication]])</f>
        <v>167.1</v>
      </c>
      <c r="J335" s="2">
        <f>SUM(All_India_Index_Upto_April23__1[[#This Row],[Recreation and amusement]])</f>
        <v>167.6</v>
      </c>
      <c r="K335" s="2">
        <f>SUM(All_India_Index_Upto_April23__1[[#This Row],[Education]])</f>
        <v>171.8</v>
      </c>
      <c r="L335" s="2">
        <f>SUM(All_India_Index_Upto_April23__1[[#This Row],[Miscellaneous]],All_India_Index_Upto_April23__1[[#This Row],[General index]])</f>
        <v>343.4</v>
      </c>
    </row>
    <row r="336" spans="1:12" x14ac:dyDescent="0.3">
      <c r="A336" t="s">
        <v>32</v>
      </c>
      <c r="B336">
        <v>2022</v>
      </c>
      <c r="C336" t="s">
        <v>37</v>
      </c>
      <c r="D336" s="2">
        <f>SUM(All_India_Index_Upto_April23__1[[#This Row],[Cereals and products]]:All_India_Index_Upto_April23__1[[#This Row],[Food and beverages]])</f>
        <v>2262.2000000000003</v>
      </c>
      <c r="E336" s="2">
        <f>SUM(All_India_Index_Upto_April23__1[[#This Row],[Clothing]]:All_India_Index_Upto_April23__1[[#This Row],[Clothing and footwear]])</f>
        <v>493.7</v>
      </c>
      <c r="F336" s="2">
        <f>SUM(All_India_Index_Upto_April23__1[[#This Row],[Housing]]:All_India_Index_Upto_April23__1[[#This Row],[Fuel and light]])</f>
        <v>341</v>
      </c>
      <c r="G336" s="2">
        <f>SUM(All_India_Index_Upto_April23__1[[#This Row],[Household goods and services]])</f>
        <v>161.1</v>
      </c>
      <c r="H336" s="2">
        <f>SUM(All_India_Index_Upto_April23__1[[#This Row],[Health]],All_India_Index_Upto_April23__1[[#This Row],[Personal care and effects]])</f>
        <v>338.29999999999995</v>
      </c>
      <c r="I336" s="2">
        <f>SUM(All_India_Index_Upto_April23__1[[#This Row],[Transport and communication]])</f>
        <v>159.4</v>
      </c>
      <c r="J336" s="2">
        <f>SUM(All_India_Index_Upto_April23__1[[#This Row],[Recreation and amusement]])</f>
        <v>163.19999999999999</v>
      </c>
      <c r="K336" s="2">
        <f>SUM(All_India_Index_Upto_April23__1[[#This Row],[Education]])</f>
        <v>165.2</v>
      </c>
      <c r="L336" s="2">
        <f>SUM(All_India_Index_Upto_April23__1[[#This Row],[Miscellaneous]],All_India_Index_Upto_April23__1[[#This Row],[General index]])</f>
        <v>334.6</v>
      </c>
    </row>
    <row r="337" spans="1:12" x14ac:dyDescent="0.3">
      <c r="A337" t="s">
        <v>33</v>
      </c>
      <c r="B337">
        <v>2022</v>
      </c>
      <c r="C337" t="s">
        <v>37</v>
      </c>
      <c r="D337" s="2">
        <f>SUM(All_India_Index_Upto_April23__1[[#This Row],[Cereals and products]]:All_India_Index_Upto_April23__1[[#This Row],[Food and beverages]])</f>
        <v>2238.9000000000005</v>
      </c>
      <c r="E337" s="2">
        <f>SUM(All_India_Index_Upto_April23__1[[#This Row],[Clothing]]:All_India_Index_Upto_April23__1[[#This Row],[Clothing and footwear]])</f>
        <v>518.6</v>
      </c>
      <c r="F337" s="2">
        <f>SUM(All_India_Index_Upto_April23__1[[#This Row],[Housing]]:All_India_Index_Upto_April23__1[[#This Row],[Fuel and light]])</f>
        <v>342.1</v>
      </c>
      <c r="G337" s="2">
        <f>SUM(All_India_Index_Upto_April23__1[[#This Row],[Household goods and services]])</f>
        <v>165.2</v>
      </c>
      <c r="H337" s="2">
        <f>SUM(All_India_Index_Upto_April23__1[[#This Row],[Health]],All_India_Index_Upto_April23__1[[#This Row],[Personal care and effects]])</f>
        <v>343.20000000000005</v>
      </c>
      <c r="I337" s="2">
        <f>SUM(All_India_Index_Upto_April23__1[[#This Row],[Transport and communication]])</f>
        <v>163</v>
      </c>
      <c r="J337" s="2">
        <f>SUM(All_India_Index_Upto_April23__1[[#This Row],[Recreation and amusement]])</f>
        <v>165.1</v>
      </c>
      <c r="K337" s="2">
        <f>SUM(All_India_Index_Upto_April23__1[[#This Row],[Education]])</f>
        <v>167.9</v>
      </c>
      <c r="L337" s="2">
        <f>SUM(All_India_Index_Upto_April23__1[[#This Row],[Miscellaneous]],All_India_Index_Upto_April23__1[[#This Row],[General index]])</f>
        <v>339.2</v>
      </c>
    </row>
    <row r="338" spans="1:12" x14ac:dyDescent="0.3">
      <c r="A338" t="s">
        <v>30</v>
      </c>
      <c r="B338">
        <v>2022</v>
      </c>
      <c r="C338" t="s">
        <v>38</v>
      </c>
      <c r="D338" s="2">
        <f>SUM(All_India_Index_Upto_April23__1[[#This Row],[Cereals and products]]:All_India_Index_Upto_April23__1[[#This Row],[Food and beverages]])</f>
        <v>2248.3000000000002</v>
      </c>
      <c r="E338" s="2">
        <f>SUM(All_India_Index_Upto_April23__1[[#This Row],[Clothing]]:All_India_Index_Upto_April23__1[[#This Row],[Clothing and footwear]])</f>
        <v>539.79999999999995</v>
      </c>
      <c r="F338" s="2">
        <f>SUM(All_India_Index_Upto_April23__1[[#This Row],[Housing]]:All_India_Index_Upto_April23__1[[#This Row],[Fuel and light]])</f>
        <v>315.95443548387084</v>
      </c>
      <c r="G338" s="2">
        <f>SUM(All_India_Index_Upto_April23__1[[#This Row],[Household goods and services]])</f>
        <v>170.3</v>
      </c>
      <c r="H338" s="2">
        <f>SUM(All_India_Index_Upto_April23__1[[#This Row],[Health]],All_India_Index_Upto_April23__1[[#This Row],[Personal care and effects]])</f>
        <v>347.7</v>
      </c>
      <c r="I338" s="2">
        <f>SUM(All_India_Index_Upto_April23__1[[#This Row],[Transport and communication]])</f>
        <v>165.5</v>
      </c>
      <c r="J338" s="2">
        <f>SUM(All_India_Index_Upto_April23__1[[#This Row],[Recreation and amusement]])</f>
        <v>168</v>
      </c>
      <c r="K338" s="2">
        <f>SUM(All_India_Index_Upto_April23__1[[#This Row],[Education]])</f>
        <v>172.6</v>
      </c>
      <c r="L338" s="2">
        <f>SUM(All_India_Index_Upto_April23__1[[#This Row],[Miscellaneous]],All_India_Index_Upto_April23__1[[#This Row],[General index]])</f>
        <v>344.6</v>
      </c>
    </row>
    <row r="339" spans="1:12" x14ac:dyDescent="0.3">
      <c r="A339" t="s">
        <v>32</v>
      </c>
      <c r="B339">
        <v>2022</v>
      </c>
      <c r="C339" t="s">
        <v>38</v>
      </c>
      <c r="D339" s="2">
        <f>SUM(All_India_Index_Upto_April23__1[[#This Row],[Cereals and products]]:All_India_Index_Upto_April23__1[[#This Row],[Food and beverages]])</f>
        <v>2287.5</v>
      </c>
      <c r="E339" s="2">
        <f>SUM(All_India_Index_Upto_April23__1[[#This Row],[Clothing]]:All_India_Index_Upto_April23__1[[#This Row],[Clothing and footwear]])</f>
        <v>498.4</v>
      </c>
      <c r="F339" s="2">
        <f>SUM(All_India_Index_Upto_April23__1[[#This Row],[Housing]]:All_India_Index_Upto_April23__1[[#This Row],[Fuel and light]])</f>
        <v>341.70000000000005</v>
      </c>
      <c r="G339" s="2">
        <f>SUM(All_India_Index_Upto_April23__1[[#This Row],[Household goods and services]])</f>
        <v>162.1</v>
      </c>
      <c r="H339" s="2">
        <f>SUM(All_India_Index_Upto_April23__1[[#This Row],[Health]],All_India_Index_Upto_April23__1[[#This Row],[Personal care and effects]])</f>
        <v>340.1</v>
      </c>
      <c r="I339" s="2">
        <f>SUM(All_India_Index_Upto_April23__1[[#This Row],[Transport and communication]])</f>
        <v>157.19999999999999</v>
      </c>
      <c r="J339" s="2">
        <f>SUM(All_India_Index_Upto_April23__1[[#This Row],[Recreation and amusement]])</f>
        <v>164.1</v>
      </c>
      <c r="K339" s="2">
        <f>SUM(All_India_Index_Upto_April23__1[[#This Row],[Education]])</f>
        <v>166.5</v>
      </c>
      <c r="L339" s="2">
        <f>SUM(All_India_Index_Upto_April23__1[[#This Row],[Miscellaneous]],All_India_Index_Upto_April23__1[[#This Row],[General index]])</f>
        <v>335.20000000000005</v>
      </c>
    </row>
    <row r="340" spans="1:12" x14ac:dyDescent="0.3">
      <c r="A340" t="s">
        <v>33</v>
      </c>
      <c r="B340">
        <v>2022</v>
      </c>
      <c r="C340" t="s">
        <v>38</v>
      </c>
      <c r="D340" s="2">
        <f>SUM(All_India_Index_Upto_April23__1[[#This Row],[Cereals and products]]:All_India_Index_Upto_April23__1[[#This Row],[Food and beverages]])</f>
        <v>2261.9</v>
      </c>
      <c r="E340" s="2">
        <f>SUM(All_India_Index_Upto_April23__1[[#This Row],[Clothing]]:All_India_Index_Upto_April23__1[[#This Row],[Clothing and footwear]])</f>
        <v>523</v>
      </c>
      <c r="F340" s="2">
        <f>SUM(All_India_Index_Upto_April23__1[[#This Row],[Housing]]:All_India_Index_Upto_April23__1[[#This Row],[Fuel and light]])</f>
        <v>342.8</v>
      </c>
      <c r="G340" s="2">
        <f>SUM(All_India_Index_Upto_April23__1[[#This Row],[Household goods and services]])</f>
        <v>166.4</v>
      </c>
      <c r="H340" s="2">
        <f>SUM(All_India_Index_Upto_April23__1[[#This Row],[Health]],All_India_Index_Upto_April23__1[[#This Row],[Personal care and effects]])</f>
        <v>344.8</v>
      </c>
      <c r="I340" s="2">
        <f>SUM(All_India_Index_Upto_April23__1[[#This Row],[Transport and communication]])</f>
        <v>161.1</v>
      </c>
      <c r="J340" s="2">
        <f>SUM(All_India_Index_Upto_April23__1[[#This Row],[Recreation and amusement]])</f>
        <v>165.8</v>
      </c>
      <c r="K340" s="2">
        <f>SUM(All_India_Index_Upto_April23__1[[#This Row],[Education]])</f>
        <v>169</v>
      </c>
      <c r="L340" s="2">
        <f>SUM(All_India_Index_Upto_April23__1[[#This Row],[Miscellaneous]],All_India_Index_Upto_April23__1[[#This Row],[General index]])</f>
        <v>340.1</v>
      </c>
    </row>
    <row r="341" spans="1:12" x14ac:dyDescent="0.3">
      <c r="A341" t="s">
        <v>30</v>
      </c>
      <c r="B341">
        <v>2022</v>
      </c>
      <c r="C341" t="s">
        <v>39</v>
      </c>
      <c r="D341" s="2">
        <f>SUM(All_India_Index_Upto_April23__1[[#This Row],[Cereals and products]]:All_India_Index_Upto_April23__1[[#This Row],[Food and beverages]])</f>
        <v>2252.5</v>
      </c>
      <c r="E341" s="2">
        <f>SUM(All_India_Index_Upto_April23__1[[#This Row],[Clothing]]:All_India_Index_Upto_April23__1[[#This Row],[Clothing and footwear]])</f>
        <v>544</v>
      </c>
      <c r="F341" s="2">
        <f>SUM(All_India_Index_Upto_April23__1[[#This Row],[Housing]]:All_India_Index_Upto_April23__1[[#This Row],[Fuel and light]])</f>
        <v>318.85443548387087</v>
      </c>
      <c r="G341" s="2">
        <f>SUM(All_India_Index_Upto_April23__1[[#This Row],[Household goods and services]])</f>
        <v>171.3</v>
      </c>
      <c r="H341" s="2">
        <f>SUM(All_India_Index_Upto_April23__1[[#This Row],[Health]],All_India_Index_Upto_April23__1[[#This Row],[Personal care and effects]])</f>
        <v>348.5</v>
      </c>
      <c r="I341" s="2">
        <f>SUM(All_India_Index_Upto_April23__1[[#This Row],[Transport and communication]])</f>
        <v>166.3</v>
      </c>
      <c r="J341" s="2">
        <f>SUM(All_India_Index_Upto_April23__1[[#This Row],[Recreation and amusement]])</f>
        <v>168.6</v>
      </c>
      <c r="K341" s="2">
        <f>SUM(All_India_Index_Upto_April23__1[[#This Row],[Education]])</f>
        <v>174.7</v>
      </c>
      <c r="L341" s="2">
        <f>SUM(All_India_Index_Upto_April23__1[[#This Row],[Miscellaneous]],All_India_Index_Upto_April23__1[[#This Row],[General index]])</f>
        <v>346.1</v>
      </c>
    </row>
    <row r="342" spans="1:12" x14ac:dyDescent="0.3">
      <c r="A342" t="s">
        <v>32</v>
      </c>
      <c r="B342">
        <v>2022</v>
      </c>
      <c r="C342" t="s">
        <v>39</v>
      </c>
      <c r="D342" s="2">
        <f>SUM(All_India_Index_Upto_April23__1[[#This Row],[Cereals and products]]:All_India_Index_Upto_April23__1[[#This Row],[Food and beverages]])</f>
        <v>2291.6</v>
      </c>
      <c r="E342" s="2">
        <f>SUM(All_India_Index_Upto_April23__1[[#This Row],[Clothing]]:All_India_Index_Upto_April23__1[[#This Row],[Clothing and footwear]])</f>
        <v>502</v>
      </c>
      <c r="F342" s="2">
        <f>SUM(All_India_Index_Upto_April23__1[[#This Row],[Housing]]:All_India_Index_Upto_April23__1[[#This Row],[Fuel and light]])</f>
        <v>347.3</v>
      </c>
      <c r="G342" s="2">
        <f>SUM(All_India_Index_Upto_April23__1[[#This Row],[Household goods and services]])</f>
        <v>163.1</v>
      </c>
      <c r="H342" s="2">
        <f>SUM(All_India_Index_Upto_April23__1[[#This Row],[Health]],All_India_Index_Upto_April23__1[[#This Row],[Personal care and effects]])</f>
        <v>341.5</v>
      </c>
      <c r="I342" s="2">
        <f>SUM(All_India_Index_Upto_April23__1[[#This Row],[Transport and communication]])</f>
        <v>157.4</v>
      </c>
      <c r="J342" s="2">
        <f>SUM(All_India_Index_Upto_April23__1[[#This Row],[Recreation and amusement]])</f>
        <v>164.6</v>
      </c>
      <c r="K342" s="2">
        <f>SUM(All_India_Index_Upto_April23__1[[#This Row],[Education]])</f>
        <v>169.1</v>
      </c>
      <c r="L342" s="2">
        <f>SUM(All_India_Index_Upto_April23__1[[#This Row],[Miscellaneous]],All_India_Index_Upto_April23__1[[#This Row],[General index]])</f>
        <v>337</v>
      </c>
    </row>
    <row r="343" spans="1:12" x14ac:dyDescent="0.3">
      <c r="A343" t="s">
        <v>33</v>
      </c>
      <c r="B343">
        <v>2022</v>
      </c>
      <c r="C343" t="s">
        <v>39</v>
      </c>
      <c r="D343" s="2">
        <f>SUM(All_India_Index_Upto_April23__1[[#This Row],[Cereals and products]]:All_India_Index_Upto_April23__1[[#This Row],[Food and beverages]])</f>
        <v>2266.3000000000002</v>
      </c>
      <c r="E343" s="2">
        <f>SUM(All_India_Index_Upto_April23__1[[#This Row],[Clothing]]:All_India_Index_Upto_April23__1[[#This Row],[Clothing and footwear]])</f>
        <v>526.90000000000009</v>
      </c>
      <c r="F343" s="2">
        <f>SUM(All_India_Index_Upto_April23__1[[#This Row],[Housing]]:All_India_Index_Upto_April23__1[[#This Row],[Fuel and light]])</f>
        <v>347.4</v>
      </c>
      <c r="G343" s="2">
        <f>SUM(All_India_Index_Upto_April23__1[[#This Row],[Household goods and services]])</f>
        <v>167.4</v>
      </c>
      <c r="H343" s="2">
        <f>SUM(All_India_Index_Upto_April23__1[[#This Row],[Health]],All_India_Index_Upto_April23__1[[#This Row],[Personal care and effects]])</f>
        <v>345.79999999999995</v>
      </c>
      <c r="I343" s="2">
        <f>SUM(All_India_Index_Upto_April23__1[[#This Row],[Transport and communication]])</f>
        <v>161.6</v>
      </c>
      <c r="J343" s="2">
        <f>SUM(All_India_Index_Upto_April23__1[[#This Row],[Recreation and amusement]])</f>
        <v>166.3</v>
      </c>
      <c r="K343" s="2">
        <f>SUM(All_India_Index_Upto_April23__1[[#This Row],[Education]])</f>
        <v>171.4</v>
      </c>
      <c r="L343" s="2">
        <f>SUM(All_India_Index_Upto_April23__1[[#This Row],[Miscellaneous]],All_India_Index_Upto_April23__1[[#This Row],[General index]])</f>
        <v>341.8</v>
      </c>
    </row>
    <row r="344" spans="1:12" x14ac:dyDescent="0.3">
      <c r="A344" t="s">
        <v>30</v>
      </c>
      <c r="B344">
        <v>2022</v>
      </c>
      <c r="C344" t="s">
        <v>40</v>
      </c>
      <c r="D344" s="2">
        <f>SUM(All_India_Index_Upto_April23__1[[#This Row],[Cereals and products]]:All_India_Index_Upto_April23__1[[#This Row],[Food and beverages]])</f>
        <v>2255.7999999999997</v>
      </c>
      <c r="E344" s="2">
        <f>SUM(All_India_Index_Upto_April23__1[[#This Row],[Clothing]]:All_India_Index_Upto_April23__1[[#This Row],[Clothing and footwear]])</f>
        <v>547.9</v>
      </c>
      <c r="F344" s="2">
        <f>SUM(All_India_Index_Upto_April23__1[[#This Row],[Housing]]:All_India_Index_Upto_April23__1[[#This Row],[Fuel and light]])</f>
        <v>318.35443548387087</v>
      </c>
      <c r="G344" s="2">
        <f>SUM(All_India_Index_Upto_April23__1[[#This Row],[Household goods and services]])</f>
        <v>172.3</v>
      </c>
      <c r="H344" s="2">
        <f>SUM(All_India_Index_Upto_April23__1[[#This Row],[Health]],All_India_Index_Upto_April23__1[[#This Row],[Personal care and effects]])</f>
        <v>350.5</v>
      </c>
      <c r="I344" s="2">
        <f>SUM(All_India_Index_Upto_April23__1[[#This Row],[Transport and communication]])</f>
        <v>166.6</v>
      </c>
      <c r="J344" s="2">
        <f>SUM(All_India_Index_Upto_April23__1[[#This Row],[Recreation and amusement]])</f>
        <v>169.3</v>
      </c>
      <c r="K344" s="2">
        <f>SUM(All_India_Index_Upto_April23__1[[#This Row],[Education]])</f>
        <v>175.7</v>
      </c>
      <c r="L344" s="2">
        <f>SUM(All_India_Index_Upto_April23__1[[#This Row],[Miscellaneous]],All_India_Index_Upto_April23__1[[#This Row],[General index]])</f>
        <v>347.9</v>
      </c>
    </row>
    <row r="345" spans="1:12" x14ac:dyDescent="0.3">
      <c r="A345" t="s">
        <v>32</v>
      </c>
      <c r="B345">
        <v>2022</v>
      </c>
      <c r="C345" t="s">
        <v>40</v>
      </c>
      <c r="D345" s="2">
        <f>SUM(All_India_Index_Upto_April23__1[[#This Row],[Cereals and products]]:All_India_Index_Upto_April23__1[[#This Row],[Food and beverages]])</f>
        <v>2293.6999999999998</v>
      </c>
      <c r="E345" s="2">
        <f>SUM(All_India_Index_Upto_April23__1[[#This Row],[Clothing]]:All_India_Index_Upto_April23__1[[#This Row],[Clothing and footwear]])</f>
        <v>505.29999999999995</v>
      </c>
      <c r="F345" s="2">
        <f>SUM(All_India_Index_Upto_April23__1[[#This Row],[Housing]]:All_India_Index_Upto_April23__1[[#This Row],[Fuel and light]])</f>
        <v>347.4</v>
      </c>
      <c r="G345" s="2">
        <f>SUM(All_India_Index_Upto_April23__1[[#This Row],[Household goods and services]])</f>
        <v>164.2</v>
      </c>
      <c r="H345" s="2">
        <f>SUM(All_India_Index_Upto_April23__1[[#This Row],[Health]],All_India_Index_Upto_April23__1[[#This Row],[Personal care and effects]])</f>
        <v>344</v>
      </c>
      <c r="I345" s="2">
        <f>SUM(All_India_Index_Upto_April23__1[[#This Row],[Transport and communication]])</f>
        <v>157.69999999999999</v>
      </c>
      <c r="J345" s="2">
        <f>SUM(All_India_Index_Upto_April23__1[[#This Row],[Recreation and amusement]])</f>
        <v>165.1</v>
      </c>
      <c r="K345" s="2">
        <f>SUM(All_India_Index_Upto_April23__1[[#This Row],[Education]])</f>
        <v>169.9</v>
      </c>
      <c r="L345" s="2">
        <f>SUM(All_India_Index_Upto_April23__1[[#This Row],[Miscellaneous]],All_India_Index_Upto_April23__1[[#This Row],[General index]])</f>
        <v>338.5</v>
      </c>
    </row>
    <row r="346" spans="1:12" x14ac:dyDescent="0.3">
      <c r="A346" t="s">
        <v>33</v>
      </c>
      <c r="B346">
        <v>2022</v>
      </c>
      <c r="C346" t="s">
        <v>40</v>
      </c>
      <c r="D346" s="2">
        <f>SUM(All_India_Index_Upto_April23__1[[#This Row],[Cereals and products]]:All_India_Index_Upto_April23__1[[#This Row],[Food and beverages]])</f>
        <v>2269.2000000000003</v>
      </c>
      <c r="E346" s="2">
        <f>SUM(All_India_Index_Upto_April23__1[[#This Row],[Clothing]]:All_India_Index_Upto_April23__1[[#This Row],[Clothing and footwear]])</f>
        <v>530.70000000000005</v>
      </c>
      <c r="F346" s="2">
        <f>SUM(All_India_Index_Upto_April23__1[[#This Row],[Housing]]:All_India_Index_Upto_April23__1[[#This Row],[Fuel and light]])</f>
        <v>347.8</v>
      </c>
      <c r="G346" s="2">
        <f>SUM(All_India_Index_Upto_April23__1[[#This Row],[Household goods and services]])</f>
        <v>168.5</v>
      </c>
      <c r="H346" s="2">
        <f>SUM(All_India_Index_Upto_April23__1[[#This Row],[Health]],All_India_Index_Upto_April23__1[[#This Row],[Personal care and effects]])</f>
        <v>348</v>
      </c>
      <c r="I346" s="2">
        <f>SUM(All_India_Index_Upto_April23__1[[#This Row],[Transport and communication]])</f>
        <v>161.9</v>
      </c>
      <c r="J346" s="2">
        <f>SUM(All_India_Index_Upto_April23__1[[#This Row],[Recreation and amusement]])</f>
        <v>166.9</v>
      </c>
      <c r="K346" s="2">
        <f>SUM(All_India_Index_Upto_April23__1[[#This Row],[Education]])</f>
        <v>172.3</v>
      </c>
      <c r="L346" s="2">
        <f>SUM(All_India_Index_Upto_April23__1[[#This Row],[Miscellaneous]],All_India_Index_Upto_April23__1[[#This Row],[General index]])</f>
        <v>343.4</v>
      </c>
    </row>
    <row r="347" spans="1:12" x14ac:dyDescent="0.3">
      <c r="A347" t="s">
        <v>30</v>
      </c>
      <c r="B347">
        <v>2022</v>
      </c>
      <c r="C347" t="s">
        <v>41</v>
      </c>
      <c r="D347" s="2">
        <f>SUM(All_India_Index_Upto_April23__1[[#This Row],[Cereals and products]]:All_India_Index_Upto_April23__1[[#This Row],[Food and beverages]])</f>
        <v>2267.8000000000002</v>
      </c>
      <c r="E347" s="2">
        <f>SUM(All_India_Index_Upto_April23__1[[#This Row],[Clothing]]:All_India_Index_Upto_April23__1[[#This Row],[Clothing and footwear]])</f>
        <v>552.5</v>
      </c>
      <c r="F347" s="2">
        <f>SUM(All_India_Index_Upto_April23__1[[#This Row],[Housing]]:All_India_Index_Upto_April23__1[[#This Row],[Fuel and light]])</f>
        <v>318.95443548387084</v>
      </c>
      <c r="G347" s="2">
        <f>SUM(All_India_Index_Upto_April23__1[[#This Row],[Household goods and services]])</f>
        <v>173.6</v>
      </c>
      <c r="H347" s="2">
        <f>SUM(All_India_Index_Upto_April23__1[[#This Row],[Health]],All_India_Index_Upto_April23__1[[#This Row],[Personal care and effects]])</f>
        <v>351</v>
      </c>
      <c r="I347" s="2">
        <f>SUM(All_India_Index_Upto_April23__1[[#This Row],[Transport and communication]])</f>
        <v>166.9</v>
      </c>
      <c r="J347" s="2">
        <f>SUM(All_India_Index_Upto_April23__1[[#This Row],[Recreation and amusement]])</f>
        <v>170</v>
      </c>
      <c r="K347" s="2">
        <f>SUM(All_India_Index_Upto_April23__1[[#This Row],[Education]])</f>
        <v>176.2</v>
      </c>
      <c r="L347" s="2">
        <f>SUM(All_India_Index_Upto_April23__1[[#This Row],[Miscellaneous]],All_India_Index_Upto_April23__1[[#This Row],[General index]])</f>
        <v>349.5</v>
      </c>
    </row>
    <row r="348" spans="1:12" x14ac:dyDescent="0.3">
      <c r="A348" t="s">
        <v>32</v>
      </c>
      <c r="B348">
        <v>2022</v>
      </c>
      <c r="C348" t="s">
        <v>41</v>
      </c>
      <c r="D348" s="2">
        <f>SUM(All_India_Index_Upto_April23__1[[#This Row],[Cereals and products]]:All_India_Index_Upto_April23__1[[#This Row],[Food and beverages]])</f>
        <v>2306.4</v>
      </c>
      <c r="E348" s="2">
        <f>SUM(All_India_Index_Upto_April23__1[[#This Row],[Clothing]]:All_India_Index_Upto_April23__1[[#This Row],[Clothing and footwear]])</f>
        <v>509.7</v>
      </c>
      <c r="F348" s="2">
        <f>SUM(All_India_Index_Upto_April23__1[[#This Row],[Housing]]:All_India_Index_Upto_April23__1[[#This Row],[Fuel and light]])</f>
        <v>348.7</v>
      </c>
      <c r="G348" s="2">
        <f>SUM(All_India_Index_Upto_April23__1[[#This Row],[Household goods and services]])</f>
        <v>165</v>
      </c>
      <c r="H348" s="2">
        <f>SUM(All_India_Index_Upto_April23__1[[#This Row],[Health]],All_India_Index_Upto_April23__1[[#This Row],[Personal care and effects]])</f>
        <v>344.9</v>
      </c>
      <c r="I348" s="2">
        <f>SUM(All_India_Index_Upto_April23__1[[#This Row],[Transport and communication]])</f>
        <v>158.19999999999999</v>
      </c>
      <c r="J348" s="2">
        <f>SUM(All_India_Index_Upto_April23__1[[#This Row],[Recreation and amusement]])</f>
        <v>165.8</v>
      </c>
      <c r="K348" s="2">
        <f>SUM(All_India_Index_Upto_April23__1[[#This Row],[Education]])</f>
        <v>170.9</v>
      </c>
      <c r="L348" s="2">
        <f>SUM(All_India_Index_Upto_April23__1[[#This Row],[Miscellaneous]],All_India_Index_Upto_April23__1[[#This Row],[General index]])</f>
        <v>340.2</v>
      </c>
    </row>
    <row r="349" spans="1:12" x14ac:dyDescent="0.3">
      <c r="A349" t="s">
        <v>33</v>
      </c>
      <c r="B349">
        <v>2022</v>
      </c>
      <c r="C349" t="s">
        <v>41</v>
      </c>
      <c r="D349" s="2">
        <f>SUM(All_India_Index_Upto_April23__1[[#This Row],[Cereals and products]]:All_India_Index_Upto_April23__1[[#This Row],[Food and beverages]])</f>
        <v>2280.9</v>
      </c>
      <c r="E349" s="2">
        <f>SUM(All_India_Index_Upto_April23__1[[#This Row],[Clothing]]:All_India_Index_Upto_April23__1[[#This Row],[Clothing and footwear]])</f>
        <v>535.1</v>
      </c>
      <c r="F349" s="2">
        <f>SUM(All_India_Index_Upto_April23__1[[#This Row],[Housing]]:All_India_Index_Upto_April23__1[[#This Row],[Fuel and light]])</f>
        <v>349</v>
      </c>
      <c r="G349" s="2">
        <f>SUM(All_India_Index_Upto_April23__1[[#This Row],[Household goods and services]])</f>
        <v>169.5</v>
      </c>
      <c r="H349" s="2">
        <f>SUM(All_India_Index_Upto_April23__1[[#This Row],[Health]],All_India_Index_Upto_April23__1[[#This Row],[Personal care and effects]])</f>
        <v>348.70000000000005</v>
      </c>
      <c r="I349" s="2">
        <f>SUM(All_India_Index_Upto_April23__1[[#This Row],[Transport and communication]])</f>
        <v>162.30000000000001</v>
      </c>
      <c r="J349" s="2">
        <f>SUM(All_India_Index_Upto_April23__1[[#This Row],[Recreation and amusement]])</f>
        <v>167.6</v>
      </c>
      <c r="K349" s="2">
        <f>SUM(All_India_Index_Upto_April23__1[[#This Row],[Education]])</f>
        <v>173.1</v>
      </c>
      <c r="L349" s="2">
        <f>SUM(All_India_Index_Upto_April23__1[[#This Row],[Miscellaneous]],All_India_Index_Upto_April23__1[[#This Row],[General index]])</f>
        <v>345</v>
      </c>
    </row>
    <row r="350" spans="1:12" x14ac:dyDescent="0.3">
      <c r="A350" t="s">
        <v>30</v>
      </c>
      <c r="B350">
        <v>2022</v>
      </c>
      <c r="C350" t="s">
        <v>42</v>
      </c>
      <c r="D350" s="2">
        <f>SUM(All_India_Index_Upto_April23__1[[#This Row],[Cereals and products]]:All_India_Index_Upto_April23__1[[#This Row],[Food and beverages]])</f>
        <v>2284.5</v>
      </c>
      <c r="E350" s="2">
        <f>SUM(All_India_Index_Upto_April23__1[[#This Row],[Clothing]]:All_India_Index_Upto_April23__1[[#This Row],[Clothing and footwear]])</f>
        <v>556.4</v>
      </c>
      <c r="F350" s="2">
        <f>SUM(All_India_Index_Upto_April23__1[[#This Row],[Housing]]:All_India_Index_Upto_April23__1[[#This Row],[Fuel and light]])</f>
        <v>320.05443548387086</v>
      </c>
      <c r="G350" s="2">
        <f>SUM(All_India_Index_Upto_April23__1[[#This Row],[Household goods and services]])</f>
        <v>174.4</v>
      </c>
      <c r="H350" s="2">
        <f>SUM(All_India_Index_Upto_April23__1[[#This Row],[Health]],All_India_Index_Upto_April23__1[[#This Row],[Personal care and effects]])</f>
        <v>353.2</v>
      </c>
      <c r="I350" s="2">
        <f>SUM(All_India_Index_Upto_April23__1[[#This Row],[Transport and communication]])</f>
        <v>167.4</v>
      </c>
      <c r="J350" s="2">
        <f>SUM(All_India_Index_Upto_April23__1[[#This Row],[Recreation and amusement]])</f>
        <v>170.6</v>
      </c>
      <c r="K350" s="2">
        <f>SUM(All_India_Index_Upto_April23__1[[#This Row],[Education]])</f>
        <v>176.5</v>
      </c>
      <c r="L350" s="2">
        <f>SUM(All_India_Index_Upto_April23__1[[#This Row],[Miscellaneous]],All_India_Index_Upto_April23__1[[#This Row],[General index]])</f>
        <v>351.8</v>
      </c>
    </row>
    <row r="351" spans="1:12" x14ac:dyDescent="0.3">
      <c r="A351" t="s">
        <v>32</v>
      </c>
      <c r="B351">
        <v>2022</v>
      </c>
      <c r="C351" t="s">
        <v>42</v>
      </c>
      <c r="D351" s="2">
        <f>SUM(All_India_Index_Upto_April23__1[[#This Row],[Cereals and products]]:All_India_Index_Upto_April23__1[[#This Row],[Food and beverages]])</f>
        <v>2322.3000000000002</v>
      </c>
      <c r="E351" s="2">
        <f>SUM(All_India_Index_Upto_April23__1[[#This Row],[Clothing]]:All_India_Index_Upto_April23__1[[#This Row],[Clothing and footwear]])</f>
        <v>511.70000000000005</v>
      </c>
      <c r="F351" s="2">
        <f>SUM(All_India_Index_Upto_April23__1[[#This Row],[Housing]]:All_India_Index_Upto_April23__1[[#This Row],[Fuel and light]])</f>
        <v>351.2</v>
      </c>
      <c r="G351" s="2">
        <f>SUM(All_India_Index_Upto_April23__1[[#This Row],[Household goods and services]])</f>
        <v>166</v>
      </c>
      <c r="H351" s="2">
        <f>SUM(All_India_Index_Upto_April23__1[[#This Row],[Health]],All_India_Index_Upto_April23__1[[#This Row],[Personal care and effects]])</f>
        <v>347</v>
      </c>
      <c r="I351" s="2">
        <f>SUM(All_India_Index_Upto_April23__1[[#This Row],[Transport and communication]])</f>
        <v>158.80000000000001</v>
      </c>
      <c r="J351" s="2">
        <f>SUM(All_India_Index_Upto_April23__1[[#This Row],[Recreation and amusement]])</f>
        <v>166.3</v>
      </c>
      <c r="K351" s="2">
        <f>SUM(All_India_Index_Upto_April23__1[[#This Row],[Education]])</f>
        <v>171.2</v>
      </c>
      <c r="L351" s="2">
        <f>SUM(All_India_Index_Upto_April23__1[[#This Row],[Miscellaneous]],All_India_Index_Upto_April23__1[[#This Row],[General index]])</f>
        <v>342.1</v>
      </c>
    </row>
    <row r="352" spans="1:12" x14ac:dyDescent="0.3">
      <c r="A352" t="s">
        <v>33</v>
      </c>
      <c r="B352">
        <v>2022</v>
      </c>
      <c r="C352" t="s">
        <v>42</v>
      </c>
      <c r="D352" s="2">
        <f>SUM(All_India_Index_Upto_April23__1[[#This Row],[Cereals and products]]:All_India_Index_Upto_April23__1[[#This Row],[Food and beverages]])</f>
        <v>2297.3000000000002</v>
      </c>
      <c r="E352" s="2">
        <f>SUM(All_India_Index_Upto_April23__1[[#This Row],[Clothing]]:All_India_Index_Upto_April23__1[[#This Row],[Clothing and footwear]])</f>
        <v>538.20000000000005</v>
      </c>
      <c r="F352" s="2">
        <f>SUM(All_India_Index_Upto_April23__1[[#This Row],[Housing]]:All_India_Index_Upto_April23__1[[#This Row],[Fuel and light]])</f>
        <v>351.7</v>
      </c>
      <c r="G352" s="2">
        <f>SUM(All_India_Index_Upto_April23__1[[#This Row],[Household goods and services]])</f>
        <v>170.4</v>
      </c>
      <c r="H352" s="2">
        <f>SUM(All_India_Index_Upto_April23__1[[#This Row],[Health]],All_India_Index_Upto_April23__1[[#This Row],[Personal care and effects]])</f>
        <v>350.79999999999995</v>
      </c>
      <c r="I352" s="2">
        <f>SUM(All_India_Index_Upto_April23__1[[#This Row],[Transport and communication]])</f>
        <v>162.9</v>
      </c>
      <c r="J352" s="2">
        <f>SUM(All_India_Index_Upto_April23__1[[#This Row],[Recreation and amusement]])</f>
        <v>168.2</v>
      </c>
      <c r="K352" s="2">
        <f>SUM(All_India_Index_Upto_April23__1[[#This Row],[Education]])</f>
        <v>173.4</v>
      </c>
      <c r="L352" s="2">
        <f>SUM(All_India_Index_Upto_April23__1[[#This Row],[Miscellaneous]],All_India_Index_Upto_April23__1[[#This Row],[General index]])</f>
        <v>347.2</v>
      </c>
    </row>
    <row r="353" spans="1:12" x14ac:dyDescent="0.3">
      <c r="A353" t="s">
        <v>30</v>
      </c>
      <c r="B353">
        <v>2022</v>
      </c>
      <c r="C353" t="s">
        <v>44</v>
      </c>
      <c r="D353" s="2">
        <f>SUM(All_India_Index_Upto_April23__1[[#This Row],[Cereals and products]]:All_India_Index_Upto_April23__1[[#This Row],[Food and beverages]])</f>
        <v>2287.6999999999998</v>
      </c>
      <c r="E353" s="2">
        <f>SUM(All_India_Index_Upto_April23__1[[#This Row],[Clothing]]:All_India_Index_Upto_April23__1[[#This Row],[Clothing and footwear]])</f>
        <v>559.29999999999995</v>
      </c>
      <c r="F353" s="2">
        <f>SUM(All_India_Index_Upto_April23__1[[#This Row],[Housing]]:All_India_Index_Upto_April23__1[[#This Row],[Fuel and light]])</f>
        <v>321.15443548387088</v>
      </c>
      <c r="G353" s="2">
        <f>SUM(All_India_Index_Upto_April23__1[[#This Row],[Household goods and services]])</f>
        <v>175.5</v>
      </c>
      <c r="H353" s="2">
        <f>SUM(All_India_Index_Upto_April23__1[[#This Row],[Health]],All_India_Index_Upto_April23__1[[#This Row],[Personal care and effects]])</f>
        <v>355.70000000000005</v>
      </c>
      <c r="I353" s="2">
        <f>SUM(All_India_Index_Upto_April23__1[[#This Row],[Transport and communication]])</f>
        <v>167.5</v>
      </c>
      <c r="J353" s="2">
        <f>SUM(All_India_Index_Upto_April23__1[[#This Row],[Recreation and amusement]])</f>
        <v>170.8</v>
      </c>
      <c r="K353" s="2">
        <f>SUM(All_India_Index_Upto_April23__1[[#This Row],[Education]])</f>
        <v>176.9</v>
      </c>
      <c r="L353" s="2">
        <f>SUM(All_India_Index_Upto_April23__1[[#This Row],[Miscellaneous]],All_India_Index_Upto_April23__1[[#This Row],[General index]])</f>
        <v>352.4</v>
      </c>
    </row>
    <row r="354" spans="1:12" x14ac:dyDescent="0.3">
      <c r="A354" t="s">
        <v>32</v>
      </c>
      <c r="B354">
        <v>2022</v>
      </c>
      <c r="C354" t="s">
        <v>44</v>
      </c>
      <c r="D354" s="2">
        <f>SUM(All_India_Index_Upto_April23__1[[#This Row],[Cereals and products]]:All_India_Index_Upto_April23__1[[#This Row],[Food and beverages]])</f>
        <v>2314.4</v>
      </c>
      <c r="E354" s="2">
        <f>SUM(All_India_Index_Upto_April23__1[[#This Row],[Clothing]]:All_India_Index_Upto_April23__1[[#This Row],[Clothing and footwear]])</f>
        <v>514.9</v>
      </c>
      <c r="F354" s="2">
        <f>SUM(All_India_Index_Upto_April23__1[[#This Row],[Housing]]:All_India_Index_Upto_April23__1[[#This Row],[Fuel and light]])</f>
        <v>352.1</v>
      </c>
      <c r="G354" s="2">
        <f>SUM(All_India_Index_Upto_April23__1[[#This Row],[Household goods and services]])</f>
        <v>166.9</v>
      </c>
      <c r="H354" s="2">
        <f>SUM(All_India_Index_Upto_April23__1[[#This Row],[Health]],All_India_Index_Upto_April23__1[[#This Row],[Personal care and effects]])</f>
        <v>349.6</v>
      </c>
      <c r="I354" s="2">
        <f>SUM(All_India_Index_Upto_April23__1[[#This Row],[Transport and communication]])</f>
        <v>158.9</v>
      </c>
      <c r="J354" s="2">
        <f>SUM(All_India_Index_Upto_April23__1[[#This Row],[Recreation and amusement]])</f>
        <v>166.7</v>
      </c>
      <c r="K354" s="2">
        <f>SUM(All_India_Index_Upto_April23__1[[#This Row],[Education]])</f>
        <v>171.5</v>
      </c>
      <c r="L354" s="2">
        <f>SUM(All_India_Index_Upto_April23__1[[#This Row],[Miscellaneous]],All_India_Index_Upto_April23__1[[#This Row],[General index]])</f>
        <v>341.5</v>
      </c>
    </row>
    <row r="355" spans="1:12" x14ac:dyDescent="0.3">
      <c r="A355" t="s">
        <v>33</v>
      </c>
      <c r="B355">
        <v>2022</v>
      </c>
      <c r="C355" t="s">
        <v>44</v>
      </c>
      <c r="D355" s="2">
        <f>SUM(All_India_Index_Upto_April23__1[[#This Row],[Cereals and products]]:All_India_Index_Upto_April23__1[[#This Row],[Food and beverages]])</f>
        <v>2296.8000000000002</v>
      </c>
      <c r="E355" s="2">
        <f>SUM(All_India_Index_Upto_April23__1[[#This Row],[Clothing]]:All_India_Index_Upto_April23__1[[#This Row],[Clothing and footwear]])</f>
        <v>541.4</v>
      </c>
      <c r="F355" s="2">
        <f>SUM(All_India_Index_Upto_April23__1[[#This Row],[Housing]]:All_India_Index_Upto_April23__1[[#This Row],[Fuel and light]])</f>
        <v>353.1</v>
      </c>
      <c r="G355" s="2">
        <f>SUM(All_India_Index_Upto_April23__1[[#This Row],[Household goods and services]])</f>
        <v>171.4</v>
      </c>
      <c r="H355" s="2">
        <f>SUM(All_India_Index_Upto_April23__1[[#This Row],[Health]],All_India_Index_Upto_April23__1[[#This Row],[Personal care and effects]])</f>
        <v>353.4</v>
      </c>
      <c r="I355" s="2">
        <f>SUM(All_India_Index_Upto_April23__1[[#This Row],[Transport and communication]])</f>
        <v>163</v>
      </c>
      <c r="J355" s="2">
        <f>SUM(All_India_Index_Upto_April23__1[[#This Row],[Recreation and amusement]])</f>
        <v>168.5</v>
      </c>
      <c r="K355" s="2">
        <f>SUM(All_India_Index_Upto_April23__1[[#This Row],[Education]])</f>
        <v>173.7</v>
      </c>
      <c r="L355" s="2">
        <f>SUM(All_India_Index_Upto_April23__1[[#This Row],[Miscellaneous]],All_India_Index_Upto_April23__1[[#This Row],[General index]])</f>
        <v>347.6</v>
      </c>
    </row>
    <row r="356" spans="1:12" x14ac:dyDescent="0.3">
      <c r="A356" t="s">
        <v>30</v>
      </c>
      <c r="B356">
        <v>2022</v>
      </c>
      <c r="C356" t="s">
        <v>45</v>
      </c>
      <c r="D356" s="2">
        <f>SUM(All_India_Index_Upto_April23__1[[#This Row],[Cereals and products]]:All_India_Index_Upto_April23__1[[#This Row],[Food and beverages]])</f>
        <v>2277.1</v>
      </c>
      <c r="E356" s="2">
        <f>SUM(All_India_Index_Upto_April23__1[[#This Row],[Clothing]]:All_India_Index_Upto_April23__1[[#This Row],[Clothing and footwear]])</f>
        <v>561.79999999999995</v>
      </c>
      <c r="F356" s="2">
        <f>SUM(All_India_Index_Upto_April23__1[[#This Row],[Housing]]:All_India_Index_Upto_April23__1[[#This Row],[Fuel and light]])</f>
        <v>322.05443548387086</v>
      </c>
      <c r="G356" s="2">
        <f>SUM(All_India_Index_Upto_April23__1[[#This Row],[Household goods and services]])</f>
        <v>176.4</v>
      </c>
      <c r="H356" s="2">
        <f>SUM(All_India_Index_Upto_April23__1[[#This Row],[Health]],All_India_Index_Upto_April23__1[[#This Row],[Personal care and effects]])</f>
        <v>359.2</v>
      </c>
      <c r="I356" s="2">
        <f>SUM(All_India_Index_Upto_April23__1[[#This Row],[Transport and communication]])</f>
        <v>167.8</v>
      </c>
      <c r="J356" s="2">
        <f>SUM(All_India_Index_Upto_April23__1[[#This Row],[Recreation and amusement]])</f>
        <v>171.2</v>
      </c>
      <c r="K356" s="2">
        <f>SUM(All_India_Index_Upto_April23__1[[#This Row],[Education]])</f>
        <v>177.3</v>
      </c>
      <c r="L356" s="2">
        <f>SUM(All_India_Index_Upto_April23__1[[#This Row],[Miscellaneous]],All_India_Index_Upto_April23__1[[#This Row],[General index]])</f>
        <v>352.6</v>
      </c>
    </row>
    <row r="357" spans="1:12" x14ac:dyDescent="0.3">
      <c r="A357" t="s">
        <v>32</v>
      </c>
      <c r="B357">
        <v>2022</v>
      </c>
      <c r="C357" t="s">
        <v>45</v>
      </c>
      <c r="D357" s="2">
        <f>SUM(All_India_Index_Upto_April23__1[[#This Row],[Cereals and products]]:All_India_Index_Upto_April23__1[[#This Row],[Food and beverages]])</f>
        <v>2295.7999999999997</v>
      </c>
      <c r="E357" s="2">
        <f>SUM(All_India_Index_Upto_April23__1[[#This Row],[Clothing]]:All_India_Index_Upto_April23__1[[#This Row],[Clothing and footwear]])</f>
        <v>517.9</v>
      </c>
      <c r="F357" s="2">
        <f>SUM(All_India_Index_Upto_April23__1[[#This Row],[Housing]]:All_India_Index_Upto_April23__1[[#This Row],[Fuel and light]])</f>
        <v>351.29999999999995</v>
      </c>
      <c r="G357" s="2">
        <f>SUM(All_India_Index_Upto_April23__1[[#This Row],[Household goods and services]])</f>
        <v>167.3</v>
      </c>
      <c r="H357" s="2">
        <f>SUM(All_India_Index_Upto_April23__1[[#This Row],[Health]],All_India_Index_Upto_April23__1[[#This Row],[Personal care and effects]])</f>
        <v>353.2</v>
      </c>
      <c r="I357" s="2">
        <f>SUM(All_India_Index_Upto_April23__1[[#This Row],[Transport and communication]])</f>
        <v>159.4</v>
      </c>
      <c r="J357" s="2">
        <f>SUM(All_India_Index_Upto_April23__1[[#This Row],[Recreation and amusement]])</f>
        <v>167.1</v>
      </c>
      <c r="K357" s="2">
        <f>SUM(All_India_Index_Upto_April23__1[[#This Row],[Education]])</f>
        <v>171.8</v>
      </c>
      <c r="L357" s="2">
        <f>SUM(All_India_Index_Upto_April23__1[[#This Row],[Miscellaneous]],All_India_Index_Upto_April23__1[[#This Row],[General index]])</f>
        <v>342.29999999999995</v>
      </c>
    </row>
    <row r="358" spans="1:12" x14ac:dyDescent="0.3">
      <c r="A358" t="s">
        <v>33</v>
      </c>
      <c r="B358">
        <v>2022</v>
      </c>
      <c r="C358" t="s">
        <v>45</v>
      </c>
      <c r="D358" s="2">
        <f>SUM(All_India_Index_Upto_April23__1[[#This Row],[Cereals and products]]:All_India_Index_Upto_April23__1[[#This Row],[Food and beverages]])</f>
        <v>2283.4</v>
      </c>
      <c r="E358" s="2">
        <f>SUM(All_India_Index_Upto_April23__1[[#This Row],[Clothing]]:All_India_Index_Upto_April23__1[[#This Row],[Clothing and footwear]])</f>
        <v>544</v>
      </c>
      <c r="F358" s="2">
        <f>SUM(All_India_Index_Upto_April23__1[[#This Row],[Housing]]:All_India_Index_Upto_April23__1[[#This Row],[Fuel and light]])</f>
        <v>352.7</v>
      </c>
      <c r="G358" s="2">
        <f>SUM(All_India_Index_Upto_April23__1[[#This Row],[Household goods and services]])</f>
        <v>172.1</v>
      </c>
      <c r="H358" s="2">
        <f>SUM(All_India_Index_Upto_April23__1[[#This Row],[Health]],All_India_Index_Upto_April23__1[[#This Row],[Personal care and effects]])</f>
        <v>356.9</v>
      </c>
      <c r="I358" s="2">
        <f>SUM(All_India_Index_Upto_April23__1[[#This Row],[Transport and communication]])</f>
        <v>163.4</v>
      </c>
      <c r="J358" s="2">
        <f>SUM(All_India_Index_Upto_April23__1[[#This Row],[Recreation and amusement]])</f>
        <v>168.9</v>
      </c>
      <c r="K358" s="2">
        <f>SUM(All_India_Index_Upto_April23__1[[#This Row],[Education]])</f>
        <v>174.1</v>
      </c>
      <c r="L358" s="2">
        <f>SUM(All_India_Index_Upto_April23__1[[#This Row],[Miscellaneous]],All_India_Index_Upto_April23__1[[#This Row],[General index]])</f>
        <v>347.7</v>
      </c>
    </row>
    <row r="359" spans="1:12" x14ac:dyDescent="0.3">
      <c r="A359" t="s">
        <v>30</v>
      </c>
      <c r="B359">
        <v>2023</v>
      </c>
      <c r="C359" t="s">
        <v>31</v>
      </c>
      <c r="D359" s="2">
        <f>SUM(All_India_Index_Upto_April23__1[[#This Row],[Cereals and products]]:All_India_Index_Upto_April23__1[[#This Row],[Food and beverages]])</f>
        <v>2283.2000000000003</v>
      </c>
      <c r="E359" s="2">
        <f>SUM(All_India_Index_Upto_April23__1[[#This Row],[Clothing]]:All_India_Index_Upto_April23__1[[#This Row],[Clothing and footwear]])</f>
        <v>563.9</v>
      </c>
      <c r="F359" s="2">
        <f>SUM(All_India_Index_Upto_April23__1[[#This Row],[Housing]]:All_India_Index_Upto_April23__1[[#This Row],[Fuel and light]])</f>
        <v>322.45443548387084</v>
      </c>
      <c r="G359" s="2">
        <f>SUM(All_India_Index_Upto_April23__1[[#This Row],[Household goods and services]])</f>
        <v>177.2</v>
      </c>
      <c r="H359" s="2">
        <f>SUM(All_India_Index_Upto_April23__1[[#This Row],[Health]],All_India_Index_Upto_April23__1[[#This Row],[Personal care and effects]])</f>
        <v>363.1</v>
      </c>
      <c r="I359" s="2">
        <f>SUM(All_India_Index_Upto_April23__1[[#This Row],[Transport and communication]])</f>
        <v>168.2</v>
      </c>
      <c r="J359" s="2">
        <f>SUM(All_India_Index_Upto_April23__1[[#This Row],[Recreation and amusement]])</f>
        <v>171.8</v>
      </c>
      <c r="K359" s="2">
        <f>SUM(All_India_Index_Upto_April23__1[[#This Row],[Education]])</f>
        <v>177.8</v>
      </c>
      <c r="L359" s="2">
        <f>SUM(All_India_Index_Upto_April23__1[[#This Row],[Miscellaneous]],All_India_Index_Upto_April23__1[[#This Row],[General index]])</f>
        <v>354.3</v>
      </c>
    </row>
    <row r="360" spans="1:12" x14ac:dyDescent="0.3">
      <c r="A360" t="s">
        <v>32</v>
      </c>
      <c r="B360">
        <v>2023</v>
      </c>
      <c r="C360" t="s">
        <v>31</v>
      </c>
      <c r="D360" s="2">
        <f>SUM(All_India_Index_Upto_April23__1[[#This Row],[Cereals and products]]:All_India_Index_Upto_April23__1[[#This Row],[Food and beverages]])</f>
        <v>2310.2000000000003</v>
      </c>
      <c r="E360" s="2">
        <f>SUM(All_India_Index_Upto_April23__1[[#This Row],[Clothing]]:All_India_Index_Upto_April23__1[[#This Row],[Clothing and footwear]])</f>
        <v>520.6</v>
      </c>
      <c r="F360" s="2">
        <f>SUM(All_India_Index_Upto_April23__1[[#This Row],[Housing]]:All_India_Index_Upto_April23__1[[#This Row],[Fuel and light]])</f>
        <v>352.2</v>
      </c>
      <c r="G360" s="2">
        <f>SUM(All_India_Index_Upto_April23__1[[#This Row],[Household goods and services]])</f>
        <v>168</v>
      </c>
      <c r="H360" s="2">
        <f>SUM(All_India_Index_Upto_April23__1[[#This Row],[Health]],All_India_Index_Upto_April23__1[[#This Row],[Personal care and effects]])</f>
        <v>357.3</v>
      </c>
      <c r="I360" s="2">
        <f>SUM(All_India_Index_Upto_April23__1[[#This Row],[Transport and communication]])</f>
        <v>159.5</v>
      </c>
      <c r="J360" s="2">
        <f>SUM(All_India_Index_Upto_April23__1[[#This Row],[Recreation and amusement]])</f>
        <v>167.8</v>
      </c>
      <c r="K360" s="2">
        <f>SUM(All_India_Index_Upto_April23__1[[#This Row],[Education]])</f>
        <v>171.8</v>
      </c>
      <c r="L360" s="2">
        <f>SUM(All_India_Index_Upto_April23__1[[#This Row],[Miscellaneous]],All_India_Index_Upto_April23__1[[#This Row],[General index]])</f>
        <v>343.8</v>
      </c>
    </row>
    <row r="361" spans="1:12" x14ac:dyDescent="0.3">
      <c r="A361" t="s">
        <v>33</v>
      </c>
      <c r="B361">
        <v>2023</v>
      </c>
      <c r="C361" t="s">
        <v>31</v>
      </c>
      <c r="D361" s="2">
        <f>SUM(All_India_Index_Upto_April23__1[[#This Row],[Cereals and products]]:All_India_Index_Upto_April23__1[[#This Row],[Food and beverages]])</f>
        <v>2292.6999999999998</v>
      </c>
      <c r="E361" s="2">
        <f>SUM(All_India_Index_Upto_April23__1[[#This Row],[Clothing]]:All_India_Index_Upto_April23__1[[#This Row],[Clothing and footwear]])</f>
        <v>546.29999999999995</v>
      </c>
      <c r="F361" s="2">
        <f>SUM(All_India_Index_Upto_April23__1[[#This Row],[Housing]]:All_India_Index_Upto_April23__1[[#This Row],[Fuel and light]])</f>
        <v>354.1</v>
      </c>
      <c r="G361" s="2">
        <f>SUM(All_India_Index_Upto_April23__1[[#This Row],[Household goods and services]])</f>
        <v>172.9</v>
      </c>
      <c r="H361" s="2">
        <f>SUM(All_India_Index_Upto_April23__1[[#This Row],[Health]],All_India_Index_Upto_April23__1[[#This Row],[Personal care and effects]])</f>
        <v>360.9</v>
      </c>
      <c r="I361" s="2">
        <f>SUM(All_India_Index_Upto_April23__1[[#This Row],[Transport and communication]])</f>
        <v>163.6</v>
      </c>
      <c r="J361" s="2">
        <f>SUM(All_India_Index_Upto_April23__1[[#This Row],[Recreation and amusement]])</f>
        <v>169.5</v>
      </c>
      <c r="K361" s="2">
        <f>SUM(All_India_Index_Upto_April23__1[[#This Row],[Education]])</f>
        <v>174.3</v>
      </c>
      <c r="L361" s="2">
        <f>SUM(All_India_Index_Upto_April23__1[[#This Row],[Miscellaneous]],All_India_Index_Upto_April23__1[[#This Row],[General index]])</f>
        <v>349.3</v>
      </c>
    </row>
    <row r="362" spans="1:12" x14ac:dyDescent="0.3">
      <c r="A362" t="s">
        <v>30</v>
      </c>
      <c r="B362">
        <v>2023</v>
      </c>
      <c r="C362" t="s">
        <v>34</v>
      </c>
      <c r="D362" s="2">
        <f>SUM(All_India_Index_Upto_April23__1[[#This Row],[Cereals and products]]:All_India_Index_Upto_April23__1[[#This Row],[Food and beverages]])</f>
        <v>2265.6999999999998</v>
      </c>
      <c r="E362" s="2">
        <f>SUM(All_India_Index_Upto_April23__1[[#This Row],[Clothing]]:All_India_Index_Upto_April23__1[[#This Row],[Clothing and footwear]])</f>
        <v>566.6</v>
      </c>
      <c r="F362" s="2">
        <f>SUM(All_India_Index_Upto_April23__1[[#This Row],[Housing]]:All_India_Index_Upto_April23__1[[#This Row],[Fuel and light]])</f>
        <v>320.85443548387087</v>
      </c>
      <c r="G362" s="2">
        <f>SUM(All_India_Index_Upto_April23__1[[#This Row],[Household goods and services]])</f>
        <v>178.6</v>
      </c>
      <c r="H362" s="2">
        <f>SUM(All_India_Index_Upto_April23__1[[#This Row],[Health]],All_India_Index_Upto_April23__1[[#This Row],[Personal care and effects]])</f>
        <v>367.29999999999995</v>
      </c>
      <c r="I362" s="2">
        <f>SUM(All_India_Index_Upto_April23__1[[#This Row],[Transport and communication]])</f>
        <v>169</v>
      </c>
      <c r="J362" s="2">
        <f>SUM(All_India_Index_Upto_April23__1[[#This Row],[Recreation and amusement]])</f>
        <v>172.8</v>
      </c>
      <c r="K362" s="2">
        <f>SUM(All_India_Index_Upto_April23__1[[#This Row],[Education]])</f>
        <v>178.5</v>
      </c>
      <c r="L362" s="2">
        <f>SUM(All_India_Index_Upto_April23__1[[#This Row],[Miscellaneous]],All_India_Index_Upto_April23__1[[#This Row],[General index]])</f>
        <v>355.9</v>
      </c>
    </row>
    <row r="363" spans="1:12" x14ac:dyDescent="0.3">
      <c r="A363" t="s">
        <v>32</v>
      </c>
      <c r="B363">
        <v>2023</v>
      </c>
      <c r="C363" t="s">
        <v>34</v>
      </c>
      <c r="D363" s="2">
        <f>SUM(All_India_Index_Upto_April23__1[[#This Row],[Cereals and products]]:All_India_Index_Upto_April23__1[[#This Row],[Food and beverages]])</f>
        <v>2303.1999999999998</v>
      </c>
      <c r="E363" s="2">
        <f>SUM(All_India_Index_Upto_April23__1[[#This Row],[Clothing]]:All_India_Index_Upto_April23__1[[#This Row],[Clothing and footwear]])</f>
        <v>525.5</v>
      </c>
      <c r="F363" s="2">
        <f>SUM(All_India_Index_Upto_April23__1[[#This Row],[Housing]]:All_India_Index_Upto_April23__1[[#This Row],[Fuel and light]])</f>
        <v>356.3</v>
      </c>
      <c r="G363" s="2">
        <f>SUM(All_India_Index_Upto_April23__1[[#This Row],[Household goods and services]])</f>
        <v>169.2</v>
      </c>
      <c r="H363" s="2">
        <f>SUM(All_India_Index_Upto_April23__1[[#This Row],[Health]],All_India_Index_Upto_April23__1[[#This Row],[Personal care and effects]])</f>
        <v>362.20000000000005</v>
      </c>
      <c r="I363" s="2">
        <f>SUM(All_India_Index_Upto_April23__1[[#This Row],[Transport and communication]])</f>
        <v>159.80000000000001</v>
      </c>
      <c r="J363" s="2">
        <f>SUM(All_India_Index_Upto_April23__1[[#This Row],[Recreation and amusement]])</f>
        <v>168.4</v>
      </c>
      <c r="K363" s="2">
        <f>SUM(All_India_Index_Upto_April23__1[[#This Row],[Education]])</f>
        <v>172.5</v>
      </c>
      <c r="L363" s="2">
        <f>SUM(All_India_Index_Upto_April23__1[[#This Row],[Miscellaneous]],All_India_Index_Upto_April23__1[[#This Row],[General index]])</f>
        <v>346.3</v>
      </c>
    </row>
    <row r="364" spans="1:12" x14ac:dyDescent="0.3">
      <c r="A364" t="s">
        <v>33</v>
      </c>
      <c r="B364">
        <v>2023</v>
      </c>
      <c r="C364" t="s">
        <v>34</v>
      </c>
      <c r="D364" s="2">
        <f>SUM(All_India_Index_Upto_April23__1[[#This Row],[Cereals and products]]:All_India_Index_Upto_April23__1[[#This Row],[Food and beverages]])</f>
        <v>2279.1</v>
      </c>
      <c r="E364" s="2">
        <f>SUM(All_India_Index_Upto_April23__1[[#This Row],[Clothing]]:All_India_Index_Upto_April23__1[[#This Row],[Clothing and footwear]])</f>
        <v>550</v>
      </c>
      <c r="F364" s="2">
        <f>SUM(All_India_Index_Upto_April23__1[[#This Row],[Housing]]:All_India_Index_Upto_April23__1[[#This Row],[Fuel and light]])</f>
        <v>355.6</v>
      </c>
      <c r="G364" s="2">
        <f>SUM(All_India_Index_Upto_April23__1[[#This Row],[Household goods and services]])</f>
        <v>174.2</v>
      </c>
      <c r="H364" s="2">
        <f>SUM(All_India_Index_Upto_April23__1[[#This Row],[Health]],All_India_Index_Upto_April23__1[[#This Row],[Personal care and effects]])</f>
        <v>365.4</v>
      </c>
      <c r="I364" s="2">
        <f>SUM(All_India_Index_Upto_April23__1[[#This Row],[Transport and communication]])</f>
        <v>164.2</v>
      </c>
      <c r="J364" s="2">
        <f>SUM(All_India_Index_Upto_April23__1[[#This Row],[Recreation and amusement]])</f>
        <v>170.3</v>
      </c>
      <c r="K364" s="2">
        <f>SUM(All_India_Index_Upto_April23__1[[#This Row],[Education]])</f>
        <v>175</v>
      </c>
      <c r="L364" s="2">
        <f>SUM(All_India_Index_Upto_April23__1[[#This Row],[Miscellaneous]],All_India_Index_Upto_April23__1[[#This Row],[General index]])</f>
        <v>351.29999999999995</v>
      </c>
    </row>
    <row r="365" spans="1:12" x14ac:dyDescent="0.3">
      <c r="A365" t="s">
        <v>30</v>
      </c>
      <c r="B365">
        <v>2023</v>
      </c>
      <c r="C365" t="s">
        <v>35</v>
      </c>
      <c r="D365" s="2">
        <f>SUM(All_India_Index_Upto_April23__1[[#This Row],[Cereals and products]]:All_India_Index_Upto_April23__1[[#This Row],[Food and beverages]])</f>
        <v>2265.8000000000002</v>
      </c>
      <c r="E365" s="2">
        <f>SUM(All_India_Index_Upto_April23__1[[#This Row],[Clothing]]:All_India_Index_Upto_April23__1[[#This Row],[Clothing and footwear]])</f>
        <v>566.6</v>
      </c>
      <c r="F365" s="2">
        <f>SUM(All_India_Index_Upto_April23__1[[#This Row],[Housing]]:All_India_Index_Upto_April23__1[[#This Row],[Fuel and light]])</f>
        <v>320.65443548387088</v>
      </c>
      <c r="G365" s="2">
        <f>SUM(All_India_Index_Upto_April23__1[[#This Row],[Household goods and services]])</f>
        <v>178.6</v>
      </c>
      <c r="H365" s="2">
        <f>SUM(All_India_Index_Upto_April23__1[[#This Row],[Health]],All_India_Index_Upto_April23__1[[#This Row],[Personal care and effects]])</f>
        <v>367.29999999999995</v>
      </c>
      <c r="I365" s="2">
        <f>SUM(All_India_Index_Upto_April23__1[[#This Row],[Transport and communication]])</f>
        <v>169</v>
      </c>
      <c r="J365" s="2">
        <f>SUM(All_India_Index_Upto_April23__1[[#This Row],[Recreation and amusement]])</f>
        <v>172.8</v>
      </c>
      <c r="K365" s="2">
        <f>SUM(All_India_Index_Upto_April23__1[[#This Row],[Education]])</f>
        <v>178.5</v>
      </c>
      <c r="L365" s="2">
        <f>SUM(All_India_Index_Upto_April23__1[[#This Row],[Miscellaneous]],All_India_Index_Upto_April23__1[[#This Row],[General index]])</f>
        <v>355.9</v>
      </c>
    </row>
    <row r="366" spans="1:12" x14ac:dyDescent="0.3">
      <c r="A366" t="s">
        <v>32</v>
      </c>
      <c r="B366">
        <v>2023</v>
      </c>
      <c r="C366" t="s">
        <v>35</v>
      </c>
      <c r="D366" s="2">
        <f>SUM(All_India_Index_Upto_April23__1[[#This Row],[Cereals and products]]:All_India_Index_Upto_April23__1[[#This Row],[Food and beverages]])</f>
        <v>2303.4</v>
      </c>
      <c r="E366" s="2">
        <f>SUM(All_India_Index_Upto_April23__1[[#This Row],[Clothing]]:All_India_Index_Upto_April23__1[[#This Row],[Clothing and footwear]])</f>
        <v>525.4</v>
      </c>
      <c r="F366" s="2">
        <f>SUM(All_India_Index_Upto_April23__1[[#This Row],[Housing]]:All_India_Index_Upto_April23__1[[#This Row],[Fuel and light]])</f>
        <v>356.1</v>
      </c>
      <c r="G366" s="2">
        <f>SUM(All_India_Index_Upto_April23__1[[#This Row],[Household goods and services]])</f>
        <v>169.2</v>
      </c>
      <c r="H366" s="2">
        <f>SUM(All_India_Index_Upto_April23__1[[#This Row],[Health]],All_India_Index_Upto_April23__1[[#This Row],[Personal care and effects]])</f>
        <v>362.3</v>
      </c>
      <c r="I366" s="2">
        <f>SUM(All_India_Index_Upto_April23__1[[#This Row],[Transport and communication]])</f>
        <v>159.80000000000001</v>
      </c>
      <c r="J366" s="2">
        <f>SUM(All_India_Index_Upto_April23__1[[#This Row],[Recreation and amusement]])</f>
        <v>168.4</v>
      </c>
      <c r="K366" s="2">
        <f>SUM(All_India_Index_Upto_April23__1[[#This Row],[Education]])</f>
        <v>172.5</v>
      </c>
      <c r="L366" s="2">
        <f>SUM(All_India_Index_Upto_April23__1[[#This Row],[Miscellaneous]],All_India_Index_Upto_April23__1[[#This Row],[General index]])</f>
        <v>346.3</v>
      </c>
    </row>
    <row r="367" spans="1:12" x14ac:dyDescent="0.3">
      <c r="A367" t="s">
        <v>33</v>
      </c>
      <c r="B367">
        <v>2023</v>
      </c>
      <c r="C367" t="s">
        <v>35</v>
      </c>
      <c r="D367" s="2">
        <f>SUM(All_India_Index_Upto_April23__1[[#This Row],[Cereals and products]]:All_India_Index_Upto_April23__1[[#This Row],[Food and beverages]])</f>
        <v>2279.1999999999998</v>
      </c>
      <c r="E367" s="2">
        <f>SUM(All_India_Index_Upto_April23__1[[#This Row],[Clothing]]:All_India_Index_Upto_April23__1[[#This Row],[Clothing and footwear]])</f>
        <v>549.9</v>
      </c>
      <c r="F367" s="2">
        <f>SUM(All_India_Index_Upto_April23__1[[#This Row],[Housing]]:All_India_Index_Upto_April23__1[[#This Row],[Fuel and light]])</f>
        <v>355.4</v>
      </c>
      <c r="G367" s="2">
        <f>SUM(All_India_Index_Upto_April23__1[[#This Row],[Household goods and services]])</f>
        <v>174.2</v>
      </c>
      <c r="H367" s="2">
        <f>SUM(All_India_Index_Upto_April23__1[[#This Row],[Health]],All_India_Index_Upto_April23__1[[#This Row],[Personal care and effects]])</f>
        <v>365.4</v>
      </c>
      <c r="I367" s="2">
        <f>SUM(All_India_Index_Upto_April23__1[[#This Row],[Transport and communication]])</f>
        <v>164.2</v>
      </c>
      <c r="J367" s="2">
        <f>SUM(All_India_Index_Upto_April23__1[[#This Row],[Recreation and amusement]])</f>
        <v>170.3</v>
      </c>
      <c r="K367" s="2">
        <f>SUM(All_India_Index_Upto_April23__1[[#This Row],[Education]])</f>
        <v>175</v>
      </c>
      <c r="L367" s="2">
        <f>SUM(All_India_Index_Upto_April23__1[[#This Row],[Miscellaneous]],All_India_Index_Upto_April23__1[[#This Row],[General index]])</f>
        <v>351.29999999999995</v>
      </c>
    </row>
    <row r="368" spans="1:12" x14ac:dyDescent="0.3">
      <c r="A368" t="s">
        <v>30</v>
      </c>
      <c r="B368">
        <v>2023</v>
      </c>
      <c r="C368" t="s">
        <v>36</v>
      </c>
      <c r="D368" s="2">
        <f>SUM(All_India_Index_Upto_April23__1[[#This Row],[Cereals and products]]:All_India_Index_Upto_April23__1[[#This Row],[Food and beverages]])</f>
        <v>2274.1999999999998</v>
      </c>
      <c r="E368" s="2">
        <f>SUM(All_India_Index_Upto_April23__1[[#This Row],[Clothing]]:All_India_Index_Upto_April23__1[[#This Row],[Clothing and footwear]])</f>
        <v>568.20000000000005</v>
      </c>
      <c r="F368" s="2">
        <f>SUM(All_India_Index_Upto_April23__1[[#This Row],[Housing]]:All_India_Index_Upto_April23__1[[#This Row],[Fuel and light]])</f>
        <v>320.75443548387091</v>
      </c>
      <c r="G368" s="2">
        <f>SUM(All_India_Index_Upto_April23__1[[#This Row],[Household goods and services]])</f>
        <v>179.1</v>
      </c>
      <c r="H368" s="2">
        <f>SUM(All_India_Index_Upto_April23__1[[#This Row],[Health]],All_India_Index_Upto_April23__1[[#This Row],[Personal care and effects]])</f>
        <v>371</v>
      </c>
      <c r="I368" s="2">
        <f>SUM(All_India_Index_Upto_April23__1[[#This Row],[Transport and communication]])</f>
        <v>169.4</v>
      </c>
      <c r="J368" s="2">
        <f>SUM(All_India_Index_Upto_April23__1[[#This Row],[Recreation and amusement]])</f>
        <v>173.2</v>
      </c>
      <c r="K368" s="2">
        <f>SUM(All_India_Index_Upto_April23__1[[#This Row],[Education]])</f>
        <v>179.4</v>
      </c>
      <c r="L368" s="2">
        <f>SUM(All_India_Index_Upto_April23__1[[#This Row],[Miscellaneous]],All_India_Index_Upto_April23__1[[#This Row],[General index]])</f>
        <v>357.70000000000005</v>
      </c>
    </row>
    <row r="369" spans="1:12" x14ac:dyDescent="0.3">
      <c r="A369" t="s">
        <v>32</v>
      </c>
      <c r="B369">
        <v>2023</v>
      </c>
      <c r="C369" t="s">
        <v>36</v>
      </c>
      <c r="D369" s="2">
        <f>SUM(All_India_Index_Upto_April23__1[[#This Row],[Cereals and products]]:All_India_Index_Upto_April23__1[[#This Row],[Food and beverages]])</f>
        <v>2317.7000000000003</v>
      </c>
      <c r="E369" s="2">
        <f>SUM(All_India_Index_Upto_April23__1[[#This Row],[Clothing]]:All_India_Index_Upto_April23__1[[#This Row],[Clothing and footwear]])</f>
        <v>527.6</v>
      </c>
      <c r="F369" s="2">
        <f>SUM(All_India_Index_Upto_April23__1[[#This Row],[Housing]]:All_India_Index_Upto_April23__1[[#This Row],[Fuel and light]])</f>
        <v>357.29999999999995</v>
      </c>
      <c r="G369" s="2">
        <f>SUM(All_India_Index_Upto_April23__1[[#This Row],[Household goods and services]])</f>
        <v>169.6</v>
      </c>
      <c r="H369" s="2">
        <f>SUM(All_India_Index_Upto_April23__1[[#This Row],[Health]],All_India_Index_Upto_April23__1[[#This Row],[Personal care and effects]])</f>
        <v>365.9</v>
      </c>
      <c r="I369" s="2">
        <f>SUM(All_India_Index_Upto_April23__1[[#This Row],[Transport and communication]])</f>
        <v>160.1</v>
      </c>
      <c r="J369" s="2">
        <f>SUM(All_India_Index_Upto_April23__1[[#This Row],[Recreation and amusement]])</f>
        <v>168.8</v>
      </c>
      <c r="K369" s="2">
        <f>SUM(All_India_Index_Upto_April23__1[[#This Row],[Education]])</f>
        <v>174.2</v>
      </c>
      <c r="L369" s="2">
        <f>SUM(All_India_Index_Upto_April23__1[[#This Row],[Miscellaneous]],All_India_Index_Upto_April23__1[[#This Row],[General index]])</f>
        <v>348.3</v>
      </c>
    </row>
    <row r="370" spans="1:12" x14ac:dyDescent="0.3">
      <c r="A370" t="s">
        <v>33</v>
      </c>
      <c r="B370">
        <v>2023</v>
      </c>
      <c r="C370" t="s">
        <v>36</v>
      </c>
      <c r="D370" s="2">
        <f>SUM(All_India_Index_Upto_April23__1[[#This Row],[Cereals and products]]:All_India_Index_Upto_April23__1[[#This Row],[Food and beverages]])</f>
        <v>2289.6000000000004</v>
      </c>
      <c r="E370" s="2">
        <f>SUM(All_India_Index_Upto_April23__1[[#This Row],[Clothing]]:All_India_Index_Upto_April23__1[[#This Row],[Clothing and footwear]])</f>
        <v>551.79999999999995</v>
      </c>
      <c r="F370" s="2">
        <f>SUM(All_India_Index_Upto_April23__1[[#This Row],[Housing]]:All_India_Index_Upto_April23__1[[#This Row],[Fuel and light]])</f>
        <v>356.9</v>
      </c>
      <c r="G370" s="2">
        <f>SUM(All_India_Index_Upto_April23__1[[#This Row],[Household goods and services]])</f>
        <v>174.6</v>
      </c>
      <c r="H370" s="2">
        <f>SUM(All_India_Index_Upto_April23__1[[#This Row],[Health]],All_India_Index_Upto_April23__1[[#This Row],[Personal care and effects]])</f>
        <v>369</v>
      </c>
      <c r="I370" s="2">
        <f>SUM(All_India_Index_Upto_April23__1[[#This Row],[Transport and communication]])</f>
        <v>164.5</v>
      </c>
      <c r="J370" s="2">
        <f>SUM(All_India_Index_Upto_April23__1[[#This Row],[Recreation and amusement]])</f>
        <v>170.7</v>
      </c>
      <c r="K370" s="2">
        <f>SUM(All_India_Index_Upto_April23__1[[#This Row],[Education]])</f>
        <v>176.4</v>
      </c>
      <c r="L370" s="2">
        <f>SUM(All_India_Index_Upto_April23__1[[#This Row],[Miscellaneous]],All_India_Index_Upto_April23__1[[#This Row],[General index]])</f>
        <v>353.1</v>
      </c>
    </row>
    <row r="371" spans="1:12" x14ac:dyDescent="0.3">
      <c r="A371" t="s">
        <v>30</v>
      </c>
      <c r="B371">
        <v>2023</v>
      </c>
      <c r="C371" t="s">
        <v>37</v>
      </c>
      <c r="D371" s="2">
        <f>SUM(All_India_Index_Upto_April23__1[[#This Row],[Cereals and products]]:All_India_Index_Upto_April23__1[[#This Row],[Food and beverages]])</f>
        <v>2290.7000000000007</v>
      </c>
      <c r="E371" s="2">
        <f>SUM(All_India_Index_Upto_April23__1[[#This Row],[Clothing]]:All_India_Index_Upto_April23__1[[#This Row],[Clothing and footwear]])</f>
        <v>569.90000000000009</v>
      </c>
      <c r="F371" s="2">
        <f>SUM(All_India_Index_Upto_April23__1[[#This Row],[Housing]]:All_India_Index_Upto_April23__1[[#This Row],[Fuel and light]])</f>
        <v>321.75443548387091</v>
      </c>
      <c r="G371" s="2">
        <f>SUM(All_India_Index_Upto_April23__1[[#This Row],[Household goods and services]])</f>
        <v>179.8</v>
      </c>
      <c r="H371" s="2">
        <f>SUM(All_India_Index_Upto_April23__1[[#This Row],[Health]],All_India_Index_Upto_April23__1[[#This Row],[Personal care and effects]])</f>
        <v>372.70000000000005</v>
      </c>
      <c r="I371" s="2">
        <f>SUM(All_India_Index_Upto_April23__1[[#This Row],[Transport and communication]])</f>
        <v>169.7</v>
      </c>
      <c r="J371" s="2">
        <f>SUM(All_India_Index_Upto_April23__1[[#This Row],[Recreation and amusement]])</f>
        <v>173.8</v>
      </c>
      <c r="K371" s="2">
        <f>SUM(All_India_Index_Upto_April23__1[[#This Row],[Education]])</f>
        <v>180.3</v>
      </c>
      <c r="L371" s="2">
        <f>SUM(All_India_Index_Upto_April23__1[[#This Row],[Miscellaneous]],All_India_Index_Upto_April23__1[[#This Row],[General index]])</f>
        <v>359.3</v>
      </c>
    </row>
    <row r="372" spans="1:12" x14ac:dyDescent="0.3">
      <c r="A372" t="s">
        <v>32</v>
      </c>
      <c r="B372">
        <v>2023</v>
      </c>
      <c r="C372" t="s">
        <v>37</v>
      </c>
      <c r="D372" s="2">
        <f>SUM(All_India_Index_Upto_April23__1[[#This Row],[Cereals and products]]:All_India_Index_Upto_April23__1[[#This Row],[Food and beverages]])</f>
        <v>2335.1</v>
      </c>
      <c r="E372" s="2">
        <f>SUM(All_India_Index_Upto_April23__1[[#This Row],[Clothing]]:All_India_Index_Upto_April23__1[[#This Row],[Clothing and footwear]])</f>
        <v>528.70000000000005</v>
      </c>
      <c r="F372" s="2">
        <f>SUM(All_India_Index_Upto_April23__1[[#This Row],[Housing]]:All_India_Index_Upto_April23__1[[#This Row],[Fuel and light]])</f>
        <v>359</v>
      </c>
      <c r="G372" s="2">
        <f>SUM(All_India_Index_Upto_April23__1[[#This Row],[Household goods and services]])</f>
        <v>170.1</v>
      </c>
      <c r="H372" s="2">
        <f>SUM(All_India_Index_Upto_April23__1[[#This Row],[Health]],All_India_Index_Upto_April23__1[[#This Row],[Personal care and effects]])</f>
        <v>367.79999999999995</v>
      </c>
      <c r="I372" s="2">
        <f>SUM(All_India_Index_Upto_April23__1[[#This Row],[Transport and communication]])</f>
        <v>160.4</v>
      </c>
      <c r="J372" s="2">
        <f>SUM(All_India_Index_Upto_April23__1[[#This Row],[Recreation and amusement]])</f>
        <v>169.2</v>
      </c>
      <c r="K372" s="2">
        <f>SUM(All_India_Index_Upto_April23__1[[#This Row],[Education]])</f>
        <v>174.8</v>
      </c>
      <c r="L372" s="2">
        <f>SUM(All_India_Index_Upto_April23__1[[#This Row],[Miscellaneous]],All_India_Index_Upto_April23__1[[#This Row],[General index]])</f>
        <v>349.79999999999995</v>
      </c>
    </row>
    <row r="373" spans="1:12" x14ac:dyDescent="0.3">
      <c r="A373" t="s">
        <v>33</v>
      </c>
      <c r="B373">
        <v>2023</v>
      </c>
      <c r="C373" t="s">
        <v>37</v>
      </c>
      <c r="D373" s="2">
        <f>SUM(All_India_Index_Upto_April23__1[[#This Row],[Cereals and products]]:All_India_Index_Upto_April23__1[[#This Row],[Food and beverages]])</f>
        <v>2306.9</v>
      </c>
      <c r="E373" s="2">
        <f>SUM(All_India_Index_Upto_April23__1[[#This Row],[Clothing]]:All_India_Index_Upto_April23__1[[#This Row],[Clothing and footwear]])</f>
        <v>553.20000000000005</v>
      </c>
      <c r="F373" s="2">
        <f>SUM(All_India_Index_Upto_April23__1[[#This Row],[Housing]]:All_India_Index_Upto_April23__1[[#This Row],[Fuel and light]])</f>
        <v>358.4</v>
      </c>
      <c r="G373" s="2">
        <f>SUM(All_India_Index_Upto_April23__1[[#This Row],[Household goods and services]])</f>
        <v>175.2</v>
      </c>
      <c r="H373" s="2">
        <f>SUM(All_India_Index_Upto_April23__1[[#This Row],[Health]],All_India_Index_Upto_April23__1[[#This Row],[Personal care and effects]])</f>
        <v>370.9</v>
      </c>
      <c r="I373" s="2">
        <f>SUM(All_India_Index_Upto_April23__1[[#This Row],[Transport and communication]])</f>
        <v>164.8</v>
      </c>
      <c r="J373" s="2">
        <f>SUM(All_India_Index_Upto_April23__1[[#This Row],[Recreation and amusement]])</f>
        <v>171.2</v>
      </c>
      <c r="K373" s="2">
        <f>SUM(All_India_Index_Upto_April23__1[[#This Row],[Education]])</f>
        <v>177.1</v>
      </c>
      <c r="L373" s="2">
        <f>SUM(All_India_Index_Upto_April23__1[[#This Row],[Miscellaneous]],All_India_Index_Upto_April23__1[[#This Row],[General index]])</f>
        <v>354.79999999999995</v>
      </c>
    </row>
  </sheetData>
  <autoFilter ref="A1:L373" xr:uid="{14961D3F-9A6B-45ED-A283-BF0C611DA935}"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CFA0-CBBA-4994-8ED5-5C2EBD241E25}">
  <dimension ref="A1:K89"/>
  <sheetViews>
    <sheetView topLeftCell="A63" workbookViewId="0">
      <selection sqref="A1:K89"/>
    </sheetView>
  </sheetViews>
  <sheetFormatPr defaultRowHeight="14.4" x14ac:dyDescent="0.3"/>
  <cols>
    <col min="1" max="1" width="11.109375" bestFit="1" customWidth="1"/>
    <col min="2" max="2" width="5" bestFit="1" customWidth="1"/>
    <col min="3" max="3" width="17.21875" bestFit="1" customWidth="1"/>
    <col min="4" max="4" width="7.33203125" bestFit="1" customWidth="1"/>
    <col min="5" max="5" width="14" bestFit="1" customWidth="1"/>
    <col min="6" max="6" width="26.44140625" bestFit="1" customWidth="1"/>
    <col min="7" max="7" width="21.6640625" bestFit="1" customWidth="1"/>
    <col min="8" max="8" width="25.5546875" bestFit="1" customWidth="1"/>
    <col min="9" max="9" width="23.44140625" bestFit="1" customWidth="1"/>
    <col min="10" max="10" width="9" bestFit="1" customWidth="1"/>
    <col min="11" max="11" width="12.5546875" bestFit="1" customWidth="1"/>
  </cols>
  <sheetData>
    <row r="1" spans="1:11" x14ac:dyDescent="0.3">
      <c r="A1" s="30" t="s">
        <v>0</v>
      </c>
      <c r="B1" s="30" t="s">
        <v>1</v>
      </c>
      <c r="C1" s="30" t="s">
        <v>53</v>
      </c>
      <c r="D1" s="30" t="s">
        <v>68</v>
      </c>
      <c r="E1" s="30" t="s">
        <v>69</v>
      </c>
      <c r="F1" s="30" t="s">
        <v>70</v>
      </c>
      <c r="G1" s="30" t="s">
        <v>71</v>
      </c>
      <c r="H1" s="30" t="s">
        <v>58</v>
      </c>
      <c r="I1" s="30" t="s">
        <v>59</v>
      </c>
      <c r="J1" s="30" t="s">
        <v>26</v>
      </c>
      <c r="K1" s="30" t="s">
        <v>28</v>
      </c>
    </row>
    <row r="2" spans="1:11" x14ac:dyDescent="0.3">
      <c r="A2" t="s">
        <v>33</v>
      </c>
      <c r="B2">
        <v>2016</v>
      </c>
      <c r="C2" s="2">
        <v>1691.7</v>
      </c>
      <c r="D2" s="2">
        <v>384.9</v>
      </c>
      <c r="E2" s="2">
        <v>246.10000000000002</v>
      </c>
      <c r="F2" s="2">
        <v>124.2</v>
      </c>
      <c r="G2" s="2">
        <v>236.5</v>
      </c>
      <c r="H2" s="2">
        <v>111.1</v>
      </c>
      <c r="I2" s="2">
        <v>119.8</v>
      </c>
      <c r="J2" s="2">
        <v>126.3</v>
      </c>
      <c r="K2" s="2">
        <v>244.8</v>
      </c>
    </row>
    <row r="3" spans="1:11" x14ac:dyDescent="0.3">
      <c r="A3" t="s">
        <v>33</v>
      </c>
      <c r="B3">
        <v>2016</v>
      </c>
      <c r="C3" s="2">
        <v>1678.1</v>
      </c>
      <c r="D3" s="2">
        <v>386.9</v>
      </c>
      <c r="E3" s="2">
        <v>247.5</v>
      </c>
      <c r="F3" s="2">
        <v>124.6</v>
      </c>
      <c r="G3" s="2">
        <v>239.1</v>
      </c>
      <c r="H3" s="2">
        <v>111.4</v>
      </c>
      <c r="I3" s="2">
        <v>120.3</v>
      </c>
      <c r="J3" s="2">
        <v>126.6</v>
      </c>
      <c r="K3" s="2">
        <v>245.1</v>
      </c>
    </row>
    <row r="4" spans="1:11" x14ac:dyDescent="0.3">
      <c r="A4" t="s">
        <v>33</v>
      </c>
      <c r="B4">
        <v>2016</v>
      </c>
      <c r="C4" s="2">
        <v>1675.2</v>
      </c>
      <c r="D4" s="2">
        <v>387.9</v>
      </c>
      <c r="E4" s="2">
        <v>247.3</v>
      </c>
      <c r="F4" s="2">
        <v>125.1</v>
      </c>
      <c r="G4" s="2">
        <v>240.2</v>
      </c>
      <c r="H4" s="2">
        <v>110.9</v>
      </c>
      <c r="I4" s="2">
        <v>120.6</v>
      </c>
      <c r="J4" s="2">
        <v>126.9</v>
      </c>
      <c r="K4" s="2">
        <v>245.3</v>
      </c>
    </row>
    <row r="5" spans="1:11" x14ac:dyDescent="0.3">
      <c r="A5" t="s">
        <v>33</v>
      </c>
      <c r="B5">
        <v>2016</v>
      </c>
      <c r="C5" s="2">
        <v>1701.3</v>
      </c>
      <c r="D5" s="2">
        <v>389.20000000000005</v>
      </c>
      <c r="E5" s="2">
        <v>247.89999999999998</v>
      </c>
      <c r="F5" s="2">
        <v>125.5</v>
      </c>
      <c r="G5" s="2">
        <v>241.3</v>
      </c>
      <c r="H5" s="2">
        <v>112.1</v>
      </c>
      <c r="I5" s="2">
        <v>121.1</v>
      </c>
      <c r="J5" s="2">
        <v>127.7</v>
      </c>
      <c r="K5" s="2">
        <v>247.3</v>
      </c>
    </row>
    <row r="6" spans="1:11" x14ac:dyDescent="0.3">
      <c r="A6" t="s">
        <v>33</v>
      </c>
      <c r="B6">
        <v>2016</v>
      </c>
      <c r="C6" s="2">
        <v>1730.4</v>
      </c>
      <c r="D6" s="2">
        <v>390.4</v>
      </c>
      <c r="E6" s="2">
        <v>248.7</v>
      </c>
      <c r="F6" s="2">
        <v>126</v>
      </c>
      <c r="G6" s="2">
        <v>242.9</v>
      </c>
      <c r="H6" s="2">
        <v>112.8</v>
      </c>
      <c r="I6" s="2">
        <v>121.5</v>
      </c>
      <c r="J6" s="2">
        <v>128.5</v>
      </c>
      <c r="K6" s="2">
        <v>249.3</v>
      </c>
    </row>
    <row r="7" spans="1:11" x14ac:dyDescent="0.3">
      <c r="A7" t="s">
        <v>33</v>
      </c>
      <c r="B7">
        <v>2016</v>
      </c>
      <c r="C7" s="2">
        <v>1760.6</v>
      </c>
      <c r="D7" s="2">
        <v>392.1</v>
      </c>
      <c r="E7" s="2">
        <v>248.8</v>
      </c>
      <c r="F7" s="2">
        <v>126.4</v>
      </c>
      <c r="G7" s="2">
        <v>243.5</v>
      </c>
      <c r="H7" s="2">
        <v>114.2</v>
      </c>
      <c r="I7" s="2">
        <v>121.7</v>
      </c>
      <c r="J7" s="2">
        <v>129.69999999999999</v>
      </c>
      <c r="K7" s="2">
        <v>251.6</v>
      </c>
    </row>
    <row r="8" spans="1:11" x14ac:dyDescent="0.3">
      <c r="A8" t="s">
        <v>33</v>
      </c>
      <c r="B8">
        <v>2016</v>
      </c>
      <c r="C8" s="2">
        <v>1783.5</v>
      </c>
      <c r="D8" s="2">
        <v>393.8</v>
      </c>
      <c r="E8" s="2">
        <v>249.8</v>
      </c>
      <c r="F8" s="2">
        <v>126.9</v>
      </c>
      <c r="G8" s="2">
        <v>245</v>
      </c>
      <c r="H8" s="2">
        <v>113.9</v>
      </c>
      <c r="I8" s="2">
        <v>122.4</v>
      </c>
      <c r="J8" s="2">
        <v>130.80000000000001</v>
      </c>
      <c r="K8" s="2">
        <v>253</v>
      </c>
    </row>
    <row r="9" spans="1:11" x14ac:dyDescent="0.3">
      <c r="A9" t="s">
        <v>33</v>
      </c>
      <c r="B9">
        <v>2016</v>
      </c>
      <c r="C9" s="2">
        <v>1777.9</v>
      </c>
      <c r="D9" s="2">
        <v>395.49999999999994</v>
      </c>
      <c r="E9" s="2">
        <v>250.89999999999998</v>
      </c>
      <c r="F9" s="2">
        <v>127.4</v>
      </c>
      <c r="G9" s="2">
        <v>246.3</v>
      </c>
      <c r="H9" s="2">
        <v>113.1</v>
      </c>
      <c r="I9" s="2">
        <v>122.7</v>
      </c>
      <c r="J9" s="2">
        <v>131.69999999999999</v>
      </c>
      <c r="K9" s="2">
        <v>253.2</v>
      </c>
    </row>
    <row r="10" spans="1:11" x14ac:dyDescent="0.3">
      <c r="A10" t="s">
        <v>33</v>
      </c>
      <c r="B10">
        <v>2016</v>
      </c>
      <c r="C10" s="2">
        <v>1763.6999999999998</v>
      </c>
      <c r="D10" s="2">
        <v>397</v>
      </c>
      <c r="E10" s="2">
        <v>252</v>
      </c>
      <c r="F10" s="2">
        <v>127.9</v>
      </c>
      <c r="G10" s="2">
        <v>247.5</v>
      </c>
      <c r="H10" s="2">
        <v>114.3</v>
      </c>
      <c r="I10" s="2">
        <v>122.9</v>
      </c>
      <c r="J10" s="2">
        <v>131.80000000000001</v>
      </c>
      <c r="K10" s="2">
        <v>253.7</v>
      </c>
    </row>
    <row r="11" spans="1:11" x14ac:dyDescent="0.3">
      <c r="A11" t="s">
        <v>33</v>
      </c>
      <c r="B11">
        <v>2016</v>
      </c>
      <c r="C11" s="2">
        <v>1766.7999999999995</v>
      </c>
      <c r="D11" s="2">
        <v>399.1</v>
      </c>
      <c r="E11" s="2">
        <v>253</v>
      </c>
      <c r="F11" s="2">
        <v>128.4</v>
      </c>
      <c r="G11" s="2">
        <v>248.2</v>
      </c>
      <c r="H11" s="2">
        <v>115.2</v>
      </c>
      <c r="I11" s="2">
        <v>123.5</v>
      </c>
      <c r="J11" s="2">
        <v>132.4</v>
      </c>
      <c r="K11" s="2">
        <v>254.8</v>
      </c>
    </row>
    <row r="12" spans="1:11" x14ac:dyDescent="0.3">
      <c r="A12" t="s">
        <v>33</v>
      </c>
      <c r="B12">
        <v>2016</v>
      </c>
      <c r="C12" s="2">
        <v>1759.8</v>
      </c>
      <c r="D12" s="2">
        <v>400.1</v>
      </c>
      <c r="E12" s="2">
        <v>254.1</v>
      </c>
      <c r="F12" s="2">
        <v>128.6</v>
      </c>
      <c r="G12" s="2">
        <v>249</v>
      </c>
      <c r="H12" s="2">
        <v>115.7</v>
      </c>
      <c r="I12" s="2">
        <v>124</v>
      </c>
      <c r="J12" s="2">
        <v>132.80000000000001</v>
      </c>
      <c r="K12" s="2">
        <v>255</v>
      </c>
    </row>
    <row r="13" spans="1:11" x14ac:dyDescent="0.3">
      <c r="A13" t="s">
        <v>33</v>
      </c>
      <c r="B13">
        <v>2016</v>
      </c>
      <c r="C13" s="2">
        <v>1740.7</v>
      </c>
      <c r="D13" s="2">
        <v>401.5</v>
      </c>
      <c r="E13" s="2">
        <v>255.1</v>
      </c>
      <c r="F13" s="2">
        <v>129.19999999999999</v>
      </c>
      <c r="G13" s="2">
        <v>248</v>
      </c>
      <c r="H13" s="2">
        <v>116</v>
      </c>
      <c r="I13" s="2">
        <v>124.2</v>
      </c>
      <c r="J13" s="2">
        <v>133.1</v>
      </c>
      <c r="K13" s="2">
        <v>254.3</v>
      </c>
    </row>
    <row r="14" spans="1:11" x14ac:dyDescent="0.3">
      <c r="A14" t="s">
        <v>33</v>
      </c>
      <c r="B14">
        <v>2017</v>
      </c>
      <c r="C14" s="2">
        <v>1727.2999999999995</v>
      </c>
      <c r="D14" s="2">
        <v>402.4</v>
      </c>
      <c r="E14" s="2">
        <v>256.39999999999998</v>
      </c>
      <c r="F14" s="2">
        <v>129.4</v>
      </c>
      <c r="G14" s="2">
        <v>248.8</v>
      </c>
      <c r="H14" s="2">
        <v>117</v>
      </c>
      <c r="I14" s="2">
        <v>124.2</v>
      </c>
      <c r="J14" s="2">
        <v>133.30000000000001</v>
      </c>
      <c r="K14" s="2">
        <v>254.70000000000002</v>
      </c>
    </row>
    <row r="15" spans="1:11" x14ac:dyDescent="0.3">
      <c r="A15" t="s">
        <v>33</v>
      </c>
      <c r="B15">
        <v>2017</v>
      </c>
      <c r="C15" s="2">
        <v>1722.3000000000002</v>
      </c>
      <c r="D15" s="2">
        <v>403</v>
      </c>
      <c r="E15" s="2">
        <v>258.39999999999998</v>
      </c>
      <c r="F15" s="2">
        <v>129.69999999999999</v>
      </c>
      <c r="G15" s="2">
        <v>250</v>
      </c>
      <c r="H15" s="2">
        <v>117.4</v>
      </c>
      <c r="I15" s="2">
        <v>124.6</v>
      </c>
      <c r="J15" s="2">
        <v>133.4</v>
      </c>
      <c r="K15" s="2">
        <v>255.39999999999998</v>
      </c>
    </row>
    <row r="16" spans="1:11" x14ac:dyDescent="0.3">
      <c r="A16" t="s">
        <v>33</v>
      </c>
      <c r="B16">
        <v>2017</v>
      </c>
      <c r="C16" s="2">
        <v>1718.9</v>
      </c>
      <c r="D16" s="2">
        <v>404.29999999999995</v>
      </c>
      <c r="E16" s="2">
        <v>260.2</v>
      </c>
      <c r="F16" s="2">
        <v>130.1</v>
      </c>
      <c r="G16" s="2">
        <v>250.39999999999998</v>
      </c>
      <c r="H16" s="2">
        <v>117.6</v>
      </c>
      <c r="I16" s="2">
        <v>125</v>
      </c>
      <c r="J16" s="2">
        <v>133.80000000000001</v>
      </c>
      <c r="K16" s="2">
        <v>256</v>
      </c>
    </row>
    <row r="17" spans="1:11" x14ac:dyDescent="0.3">
      <c r="A17" t="s">
        <v>33</v>
      </c>
      <c r="B17">
        <v>2017</v>
      </c>
      <c r="C17" s="2">
        <v>1718.4</v>
      </c>
      <c r="D17" s="2">
        <v>406.1</v>
      </c>
      <c r="E17" s="2">
        <v>261.5</v>
      </c>
      <c r="F17" s="2">
        <v>130.4</v>
      </c>
      <c r="G17" s="2">
        <v>251.2</v>
      </c>
      <c r="H17" s="2">
        <v>116.6</v>
      </c>
      <c r="I17" s="2">
        <v>125.1</v>
      </c>
      <c r="J17" s="2">
        <v>134.5</v>
      </c>
      <c r="K17" s="2">
        <v>256.2</v>
      </c>
    </row>
    <row r="18" spans="1:11" x14ac:dyDescent="0.3">
      <c r="A18" t="s">
        <v>33</v>
      </c>
      <c r="B18">
        <v>2017</v>
      </c>
      <c r="C18" s="2">
        <v>1719.6000000000001</v>
      </c>
      <c r="D18" s="2">
        <v>406.8</v>
      </c>
      <c r="E18" s="2">
        <v>261.5</v>
      </c>
      <c r="F18" s="2">
        <v>130.9</v>
      </c>
      <c r="G18" s="2">
        <v>251.4</v>
      </c>
      <c r="H18" s="2">
        <v>116.7</v>
      </c>
      <c r="I18" s="2">
        <v>125.7</v>
      </c>
      <c r="J18" s="2">
        <v>134.80000000000001</v>
      </c>
      <c r="K18" s="2">
        <v>256.7</v>
      </c>
    </row>
    <row r="19" spans="1:11" x14ac:dyDescent="0.3">
      <c r="A19" t="s">
        <v>33</v>
      </c>
      <c r="B19">
        <v>2017</v>
      </c>
      <c r="C19" s="2">
        <v>1734.7</v>
      </c>
      <c r="D19" s="2">
        <v>407.7</v>
      </c>
      <c r="E19" s="2">
        <v>260.20000000000005</v>
      </c>
      <c r="F19" s="2">
        <v>131.19999999999999</v>
      </c>
      <c r="G19" s="2">
        <v>251.9</v>
      </c>
      <c r="H19" s="2">
        <v>116.5</v>
      </c>
      <c r="I19" s="2">
        <v>125.9</v>
      </c>
      <c r="J19" s="2">
        <v>135.4</v>
      </c>
      <c r="K19" s="2">
        <v>257.5</v>
      </c>
    </row>
    <row r="20" spans="1:11" x14ac:dyDescent="0.3">
      <c r="A20" t="s">
        <v>33</v>
      </c>
      <c r="B20">
        <v>2017</v>
      </c>
      <c r="C20" s="2">
        <v>1769.3999999999999</v>
      </c>
      <c r="D20" s="2">
        <v>409.7</v>
      </c>
      <c r="E20" s="2">
        <v>262</v>
      </c>
      <c r="F20" s="2">
        <v>131.9</v>
      </c>
      <c r="G20" s="2">
        <v>253</v>
      </c>
      <c r="H20" s="2">
        <v>116</v>
      </c>
      <c r="I20" s="2">
        <v>126.6</v>
      </c>
      <c r="J20" s="2">
        <v>136.80000000000001</v>
      </c>
      <c r="K20" s="2">
        <v>260.10000000000002</v>
      </c>
    </row>
    <row r="21" spans="1:11" x14ac:dyDescent="0.3">
      <c r="A21" t="s">
        <v>33</v>
      </c>
      <c r="B21">
        <v>2017</v>
      </c>
      <c r="C21" s="2">
        <v>1783.8</v>
      </c>
      <c r="D21" s="2">
        <v>412.6</v>
      </c>
      <c r="E21" s="2">
        <v>264.20000000000005</v>
      </c>
      <c r="F21" s="2">
        <v>132.80000000000001</v>
      </c>
      <c r="G21" s="2">
        <v>254.7</v>
      </c>
      <c r="H21" s="2">
        <v>117.3</v>
      </c>
      <c r="I21" s="2">
        <v>127.3</v>
      </c>
      <c r="J21" s="2">
        <v>137.6</v>
      </c>
      <c r="K21" s="2">
        <v>262.2</v>
      </c>
    </row>
    <row r="22" spans="1:11" x14ac:dyDescent="0.3">
      <c r="A22" t="s">
        <v>33</v>
      </c>
      <c r="B22">
        <v>2017</v>
      </c>
      <c r="C22" s="2">
        <v>1769.9999999999998</v>
      </c>
      <c r="D22" s="2">
        <v>414.5</v>
      </c>
      <c r="E22" s="2">
        <v>266.7</v>
      </c>
      <c r="F22" s="2">
        <v>133.30000000000001</v>
      </c>
      <c r="G22" s="2">
        <v>256.3</v>
      </c>
      <c r="H22" s="2">
        <v>118.3</v>
      </c>
      <c r="I22" s="2">
        <v>127.9</v>
      </c>
      <c r="J22" s="2">
        <v>137.4</v>
      </c>
      <c r="K22" s="2">
        <v>262.7</v>
      </c>
    </row>
    <row r="23" spans="1:11" x14ac:dyDescent="0.3">
      <c r="A23" t="s">
        <v>33</v>
      </c>
      <c r="B23">
        <v>2017</v>
      </c>
      <c r="C23" s="2">
        <v>1779.6999999999998</v>
      </c>
      <c r="D23" s="2">
        <v>416.90000000000003</v>
      </c>
      <c r="E23" s="2">
        <v>269.5</v>
      </c>
      <c r="F23" s="2">
        <v>133.6</v>
      </c>
      <c r="G23" s="2">
        <v>257.5</v>
      </c>
      <c r="H23" s="2">
        <v>117.8</v>
      </c>
      <c r="I23" s="2">
        <v>128.4</v>
      </c>
      <c r="J23" s="2">
        <v>137.9</v>
      </c>
      <c r="K23" s="2">
        <v>263.8</v>
      </c>
    </row>
    <row r="24" spans="1:11" x14ac:dyDescent="0.3">
      <c r="A24" t="s">
        <v>33</v>
      </c>
      <c r="B24">
        <v>2017</v>
      </c>
      <c r="C24" s="2">
        <v>1808.2</v>
      </c>
      <c r="D24" s="2">
        <v>419.6</v>
      </c>
      <c r="E24" s="2">
        <v>273.89999999999998</v>
      </c>
      <c r="F24" s="2">
        <v>134.4</v>
      </c>
      <c r="G24" s="2">
        <v>259.39999999999998</v>
      </c>
      <c r="H24" s="2">
        <v>118.3</v>
      </c>
      <c r="I24" s="2">
        <v>128.9</v>
      </c>
      <c r="J24" s="2">
        <v>138.6</v>
      </c>
      <c r="K24" s="2">
        <v>266</v>
      </c>
    </row>
    <row r="25" spans="1:11" x14ac:dyDescent="0.3">
      <c r="A25" t="s">
        <v>33</v>
      </c>
      <c r="B25">
        <v>2017</v>
      </c>
      <c r="C25" s="2">
        <v>1794.9999999999998</v>
      </c>
      <c r="D25" s="2">
        <v>420.2</v>
      </c>
      <c r="E25" s="2">
        <v>275.7</v>
      </c>
      <c r="F25" s="2">
        <v>134.69999999999999</v>
      </c>
      <c r="G25" s="2">
        <v>259.60000000000002</v>
      </c>
      <c r="H25" s="2">
        <v>118.5</v>
      </c>
      <c r="I25" s="2">
        <v>129</v>
      </c>
      <c r="J25" s="2">
        <v>138.5</v>
      </c>
      <c r="K25" s="2">
        <v>265.79999999999995</v>
      </c>
    </row>
    <row r="26" spans="1:11" x14ac:dyDescent="0.3">
      <c r="A26" t="s">
        <v>33</v>
      </c>
      <c r="B26">
        <v>2018</v>
      </c>
      <c r="C26" s="2">
        <v>1779.9</v>
      </c>
      <c r="D26" s="2">
        <v>421.3</v>
      </c>
      <c r="E26" s="2">
        <v>277</v>
      </c>
      <c r="F26" s="2">
        <v>134.9</v>
      </c>
      <c r="G26" s="2">
        <v>260.60000000000002</v>
      </c>
      <c r="H26" s="2">
        <v>119.3</v>
      </c>
      <c r="I26" s="2">
        <v>129.69999999999999</v>
      </c>
      <c r="J26" s="2">
        <v>139</v>
      </c>
      <c r="K26" s="2">
        <v>266</v>
      </c>
    </row>
    <row r="27" spans="1:11" x14ac:dyDescent="0.3">
      <c r="A27" t="s">
        <v>33</v>
      </c>
      <c r="B27">
        <v>2018</v>
      </c>
      <c r="C27" s="2">
        <v>1760.3999999999996</v>
      </c>
      <c r="D27" s="2">
        <v>422</v>
      </c>
      <c r="E27" s="2">
        <v>278</v>
      </c>
      <c r="F27" s="2">
        <v>135.19999999999999</v>
      </c>
      <c r="G27" s="2">
        <v>261.5</v>
      </c>
      <c r="H27" s="2">
        <v>120.2</v>
      </c>
      <c r="I27" s="2">
        <v>129.9</v>
      </c>
      <c r="J27" s="2">
        <v>139</v>
      </c>
      <c r="K27" s="2">
        <v>266</v>
      </c>
    </row>
    <row r="28" spans="1:11" x14ac:dyDescent="0.3">
      <c r="A28" t="s">
        <v>33</v>
      </c>
      <c r="B28">
        <v>2018</v>
      </c>
      <c r="C28" s="2">
        <v>1756</v>
      </c>
      <c r="D28" s="2">
        <v>423.6</v>
      </c>
      <c r="E28" s="2">
        <v>278.5</v>
      </c>
      <c r="F28" s="2">
        <v>135.6</v>
      </c>
      <c r="G28" s="2">
        <v>262.5</v>
      </c>
      <c r="H28" s="2">
        <v>121</v>
      </c>
      <c r="I28" s="2">
        <v>130.4</v>
      </c>
      <c r="J28" s="2">
        <v>139.80000000000001</v>
      </c>
      <c r="K28" s="2">
        <v>266.8</v>
      </c>
    </row>
    <row r="29" spans="1:11" x14ac:dyDescent="0.3">
      <c r="A29" t="s">
        <v>33</v>
      </c>
      <c r="B29">
        <v>2018</v>
      </c>
      <c r="C29" s="2">
        <v>1757.1000000000001</v>
      </c>
      <c r="D29" s="2">
        <v>426</v>
      </c>
      <c r="E29" s="2">
        <v>279.39999999999998</v>
      </c>
      <c r="F29" s="2">
        <v>136.6</v>
      </c>
      <c r="G29" s="2">
        <v>264.39999999999998</v>
      </c>
      <c r="H29" s="2">
        <v>121.9</v>
      </c>
      <c r="I29" s="2">
        <v>131.30000000000001</v>
      </c>
      <c r="J29" s="2">
        <v>141.4</v>
      </c>
      <c r="K29" s="2">
        <v>268.39999999999998</v>
      </c>
    </row>
    <row r="30" spans="1:11" x14ac:dyDescent="0.3">
      <c r="A30" t="s">
        <v>33</v>
      </c>
      <c r="B30">
        <v>2018</v>
      </c>
      <c r="C30" s="2">
        <v>1759.8</v>
      </c>
      <c r="D30" s="2">
        <v>428.09999999999997</v>
      </c>
      <c r="E30" s="2">
        <v>280.10000000000002</v>
      </c>
      <c r="F30" s="2">
        <v>137.4</v>
      </c>
      <c r="G30" s="2">
        <v>265.89999999999998</v>
      </c>
      <c r="H30" s="2">
        <v>122.9</v>
      </c>
      <c r="I30" s="2">
        <v>131.80000000000001</v>
      </c>
      <c r="J30" s="2">
        <v>142.1</v>
      </c>
      <c r="K30" s="2">
        <v>269.89999999999998</v>
      </c>
    </row>
    <row r="31" spans="1:11" x14ac:dyDescent="0.3">
      <c r="A31" t="s">
        <v>33</v>
      </c>
      <c r="B31">
        <v>2018</v>
      </c>
      <c r="C31" s="2">
        <v>1774.1000000000001</v>
      </c>
      <c r="D31" s="2">
        <v>429.7</v>
      </c>
      <c r="E31" s="2">
        <v>280.60000000000002</v>
      </c>
      <c r="F31" s="2">
        <v>137.9</v>
      </c>
      <c r="G31" s="2">
        <v>266.29999999999995</v>
      </c>
      <c r="H31" s="2">
        <v>123.7</v>
      </c>
      <c r="I31" s="2">
        <v>132.6</v>
      </c>
      <c r="J31" s="2">
        <v>142.80000000000001</v>
      </c>
      <c r="K31" s="2">
        <v>271.10000000000002</v>
      </c>
    </row>
    <row r="32" spans="1:11" x14ac:dyDescent="0.3">
      <c r="A32" t="s">
        <v>33</v>
      </c>
      <c r="B32">
        <v>2018</v>
      </c>
      <c r="C32" s="2">
        <v>1795.3</v>
      </c>
      <c r="D32" s="2">
        <v>430.80000000000007</v>
      </c>
      <c r="E32" s="2">
        <v>283.29999999999995</v>
      </c>
      <c r="F32" s="2">
        <v>138.6</v>
      </c>
      <c r="G32" s="2">
        <v>267.10000000000002</v>
      </c>
      <c r="H32" s="2">
        <v>123.6</v>
      </c>
      <c r="I32" s="2">
        <v>133.1</v>
      </c>
      <c r="J32" s="2">
        <v>144.69999999999999</v>
      </c>
      <c r="K32" s="2">
        <v>273</v>
      </c>
    </row>
    <row r="33" spans="1:11" x14ac:dyDescent="0.3">
      <c r="A33" t="s">
        <v>33</v>
      </c>
      <c r="B33">
        <v>2018</v>
      </c>
      <c r="C33" s="2">
        <v>1798.7000000000003</v>
      </c>
      <c r="D33" s="2">
        <v>432.20000000000005</v>
      </c>
      <c r="E33" s="2">
        <v>285.5</v>
      </c>
      <c r="F33" s="2">
        <v>139.4</v>
      </c>
      <c r="G33" s="2">
        <v>267.79999999999995</v>
      </c>
      <c r="H33" s="2">
        <v>124.3</v>
      </c>
      <c r="I33" s="2">
        <v>133.6</v>
      </c>
      <c r="J33" s="2">
        <v>146</v>
      </c>
      <c r="K33" s="2">
        <v>274.3</v>
      </c>
    </row>
    <row r="34" spans="1:11" x14ac:dyDescent="0.3">
      <c r="A34" t="s">
        <v>33</v>
      </c>
      <c r="B34">
        <v>2018</v>
      </c>
      <c r="C34" s="2">
        <v>1779.5</v>
      </c>
      <c r="D34" s="2">
        <v>433.29999999999995</v>
      </c>
      <c r="E34" s="2">
        <v>287.60000000000002</v>
      </c>
      <c r="F34" s="2">
        <v>139.69999999999999</v>
      </c>
      <c r="G34" s="2">
        <v>269.3</v>
      </c>
      <c r="H34" s="2">
        <v>126</v>
      </c>
      <c r="I34" s="2">
        <v>134.5</v>
      </c>
      <c r="J34" s="2">
        <v>146.19999999999999</v>
      </c>
      <c r="K34" s="2">
        <v>274.89999999999998</v>
      </c>
    </row>
    <row r="35" spans="1:11" x14ac:dyDescent="0.3">
      <c r="A35" t="s">
        <v>33</v>
      </c>
      <c r="B35">
        <v>2018</v>
      </c>
      <c r="C35" s="2">
        <v>1776.2</v>
      </c>
      <c r="D35" s="2">
        <v>434</v>
      </c>
      <c r="E35" s="2">
        <v>292.20000000000005</v>
      </c>
      <c r="F35" s="2">
        <v>142.19999999999999</v>
      </c>
      <c r="G35" s="2">
        <v>274.10000000000002</v>
      </c>
      <c r="H35" s="2">
        <v>125.5</v>
      </c>
      <c r="I35" s="2">
        <v>136.5</v>
      </c>
      <c r="J35" s="2">
        <v>147.80000000000001</v>
      </c>
      <c r="K35" s="2">
        <v>277.10000000000002</v>
      </c>
    </row>
    <row r="36" spans="1:11" x14ac:dyDescent="0.3">
      <c r="A36" t="s">
        <v>33</v>
      </c>
      <c r="B36">
        <v>2018</v>
      </c>
      <c r="C36" s="2">
        <v>1775.7000000000003</v>
      </c>
      <c r="D36" s="2">
        <v>433.8</v>
      </c>
      <c r="E36" s="2">
        <v>292</v>
      </c>
      <c r="F36" s="2">
        <v>142.19999999999999</v>
      </c>
      <c r="G36" s="2">
        <v>274.10000000000002</v>
      </c>
      <c r="H36" s="2">
        <v>125.5</v>
      </c>
      <c r="I36" s="2">
        <v>136.5</v>
      </c>
      <c r="J36" s="2">
        <v>147.80000000000001</v>
      </c>
      <c r="K36" s="2">
        <v>277.10000000000002</v>
      </c>
    </row>
    <row r="37" spans="1:11" x14ac:dyDescent="0.3">
      <c r="A37" t="s">
        <v>33</v>
      </c>
      <c r="B37">
        <v>2018</v>
      </c>
      <c r="C37" s="2">
        <v>1762.7999999999997</v>
      </c>
      <c r="D37" s="2">
        <v>434.3</v>
      </c>
      <c r="E37" s="2">
        <v>289.2</v>
      </c>
      <c r="F37" s="2">
        <v>143.19999999999999</v>
      </c>
      <c r="G37" s="2">
        <v>277.10000000000002</v>
      </c>
      <c r="H37" s="2">
        <v>123.6</v>
      </c>
      <c r="I37" s="2">
        <v>136.80000000000001</v>
      </c>
      <c r="J37" s="2">
        <v>150.1</v>
      </c>
      <c r="K37" s="2">
        <v>276.89999999999998</v>
      </c>
    </row>
    <row r="38" spans="1:11" x14ac:dyDescent="0.3">
      <c r="A38" t="s">
        <v>33</v>
      </c>
      <c r="B38">
        <v>2019</v>
      </c>
      <c r="C38" s="2">
        <v>1753.3999999999999</v>
      </c>
      <c r="D38" s="2">
        <v>433</v>
      </c>
      <c r="E38" s="2">
        <v>287.2</v>
      </c>
      <c r="F38" s="2">
        <v>143.6</v>
      </c>
      <c r="G38" s="2">
        <v>277.89999999999998</v>
      </c>
      <c r="H38" s="2">
        <v>123.3</v>
      </c>
      <c r="I38" s="2">
        <v>136.69999999999999</v>
      </c>
      <c r="J38" s="2">
        <v>150.19999999999999</v>
      </c>
      <c r="K38" s="2">
        <v>276.5</v>
      </c>
    </row>
    <row r="39" spans="1:11" x14ac:dyDescent="0.3">
      <c r="A39" t="s">
        <v>33</v>
      </c>
      <c r="B39">
        <v>2019</v>
      </c>
      <c r="C39" s="2">
        <v>1757.1</v>
      </c>
      <c r="D39" s="2">
        <v>433.9</v>
      </c>
      <c r="E39" s="2">
        <v>286.89999999999998</v>
      </c>
      <c r="F39" s="2">
        <v>143.69999999999999</v>
      </c>
      <c r="G39" s="2">
        <v>279.7</v>
      </c>
      <c r="H39" s="2">
        <v>123.9</v>
      </c>
      <c r="I39" s="2">
        <v>137.1</v>
      </c>
      <c r="J39" s="2">
        <v>150.30000000000001</v>
      </c>
      <c r="K39" s="2">
        <v>277.3</v>
      </c>
    </row>
    <row r="40" spans="1:11" x14ac:dyDescent="0.3">
      <c r="A40" t="s">
        <v>33</v>
      </c>
      <c r="B40">
        <v>2019</v>
      </c>
      <c r="C40" s="2">
        <v>1762.9</v>
      </c>
      <c r="D40" s="2">
        <v>434.5</v>
      </c>
      <c r="E40" s="2">
        <v>288.7</v>
      </c>
      <c r="F40" s="2">
        <v>143.80000000000001</v>
      </c>
      <c r="G40" s="2">
        <v>279.60000000000002</v>
      </c>
      <c r="H40" s="2">
        <v>124.6</v>
      </c>
      <c r="I40" s="2">
        <v>137.69999999999999</v>
      </c>
      <c r="J40" s="2">
        <v>150.30000000000001</v>
      </c>
      <c r="K40" s="2">
        <v>278.10000000000002</v>
      </c>
    </row>
    <row r="41" spans="1:11" x14ac:dyDescent="0.3">
      <c r="A41" t="s">
        <v>33</v>
      </c>
      <c r="B41">
        <v>2019</v>
      </c>
      <c r="C41" s="2">
        <v>1791.9000000000003</v>
      </c>
      <c r="D41" s="2">
        <v>436.1</v>
      </c>
      <c r="E41" s="2">
        <v>290.39999999999998</v>
      </c>
      <c r="F41" s="2">
        <v>143.69999999999999</v>
      </c>
      <c r="G41" s="2">
        <v>280.3</v>
      </c>
      <c r="H41" s="2">
        <v>124.9</v>
      </c>
      <c r="I41" s="2">
        <v>139.19999999999999</v>
      </c>
      <c r="J41" s="2">
        <v>151.6</v>
      </c>
      <c r="K41" s="2">
        <v>280.2</v>
      </c>
    </row>
    <row r="42" spans="1:11" x14ac:dyDescent="0.3">
      <c r="A42" t="s">
        <v>33</v>
      </c>
      <c r="B42">
        <v>2019</v>
      </c>
      <c r="C42" s="2">
        <v>1814.1000000000001</v>
      </c>
      <c r="D42" s="2">
        <v>436.4</v>
      </c>
      <c r="E42" s="2">
        <v>290.60000000000002</v>
      </c>
      <c r="F42" s="2">
        <v>143.80000000000001</v>
      </c>
      <c r="G42" s="2">
        <v>281.70000000000005</v>
      </c>
      <c r="H42" s="2">
        <v>124.6</v>
      </c>
      <c r="I42" s="2">
        <v>139.6</v>
      </c>
      <c r="J42" s="2">
        <v>152.5</v>
      </c>
      <c r="K42" s="2">
        <v>281.5</v>
      </c>
    </row>
    <row r="43" spans="1:11" x14ac:dyDescent="0.3">
      <c r="A43" t="s">
        <v>33</v>
      </c>
      <c r="B43">
        <v>2019</v>
      </c>
      <c r="C43" s="2">
        <v>1837.5</v>
      </c>
      <c r="D43" s="2">
        <v>437</v>
      </c>
      <c r="E43" s="2">
        <v>289.89999999999998</v>
      </c>
      <c r="F43" s="2">
        <v>144.19999999999999</v>
      </c>
      <c r="G43" s="2">
        <v>283.60000000000002</v>
      </c>
      <c r="H43" s="2">
        <v>125.6</v>
      </c>
      <c r="I43" s="2">
        <v>140.5</v>
      </c>
      <c r="J43" s="2">
        <v>154</v>
      </c>
      <c r="K43" s="2">
        <v>283.7</v>
      </c>
    </row>
    <row r="44" spans="1:11" x14ac:dyDescent="0.3">
      <c r="A44" t="s">
        <v>33</v>
      </c>
      <c r="B44">
        <v>2019</v>
      </c>
      <c r="C44" s="2">
        <v>1846.5</v>
      </c>
      <c r="D44" s="2">
        <v>437.6</v>
      </c>
      <c r="E44" s="2">
        <v>290.10000000000002</v>
      </c>
      <c r="F44" s="2">
        <v>144.5</v>
      </c>
      <c r="G44" s="2">
        <v>286.89999999999998</v>
      </c>
      <c r="H44" s="2">
        <v>125.8</v>
      </c>
      <c r="I44" s="2">
        <v>140.9</v>
      </c>
      <c r="J44" s="2">
        <v>154.9</v>
      </c>
      <c r="K44" s="2">
        <v>285.2</v>
      </c>
    </row>
    <row r="45" spans="1:11" x14ac:dyDescent="0.3">
      <c r="A45" t="s">
        <v>33</v>
      </c>
      <c r="B45">
        <v>2019</v>
      </c>
      <c r="C45" s="2">
        <v>1857.6999999999998</v>
      </c>
      <c r="D45" s="2">
        <v>437.69999999999993</v>
      </c>
      <c r="E45" s="2">
        <v>291.39999999999998</v>
      </c>
      <c r="F45" s="2">
        <v>144.6</v>
      </c>
      <c r="G45" s="2">
        <v>288.7</v>
      </c>
      <c r="H45" s="2">
        <v>126.1</v>
      </c>
      <c r="I45" s="2">
        <v>141.30000000000001</v>
      </c>
      <c r="J45" s="2">
        <v>155.19999999999999</v>
      </c>
      <c r="K45" s="2">
        <v>286.5</v>
      </c>
    </row>
    <row r="46" spans="1:11" x14ac:dyDescent="0.3">
      <c r="A46" t="s">
        <v>33</v>
      </c>
      <c r="B46">
        <v>2019</v>
      </c>
      <c r="C46" s="2">
        <v>1885.5999999999997</v>
      </c>
      <c r="D46" s="2">
        <v>438.40000000000003</v>
      </c>
      <c r="E46" s="2">
        <v>293.60000000000002</v>
      </c>
      <c r="F46" s="2">
        <v>145</v>
      </c>
      <c r="G46" s="2">
        <v>289.39999999999998</v>
      </c>
      <c r="H46" s="2">
        <v>126.3</v>
      </c>
      <c r="I46" s="2">
        <v>141.69999999999999</v>
      </c>
      <c r="J46" s="2">
        <v>155.4</v>
      </c>
      <c r="K46" s="2">
        <v>288.2</v>
      </c>
    </row>
    <row r="47" spans="1:11" x14ac:dyDescent="0.3">
      <c r="A47" t="s">
        <v>33</v>
      </c>
      <c r="B47">
        <v>2019</v>
      </c>
      <c r="C47" s="2">
        <v>1910.9</v>
      </c>
      <c r="D47" s="2">
        <v>439.5</v>
      </c>
      <c r="E47" s="2">
        <v>295.8</v>
      </c>
      <c r="F47" s="2">
        <v>145.30000000000001</v>
      </c>
      <c r="G47" s="2">
        <v>290.20000000000005</v>
      </c>
      <c r="H47" s="2">
        <v>126.6</v>
      </c>
      <c r="I47" s="2">
        <v>142.1</v>
      </c>
      <c r="J47" s="2">
        <v>155.5</v>
      </c>
      <c r="K47" s="2">
        <v>289.89999999999998</v>
      </c>
    </row>
    <row r="48" spans="1:11" x14ac:dyDescent="0.3">
      <c r="A48" t="s">
        <v>33</v>
      </c>
      <c r="B48">
        <v>2019</v>
      </c>
      <c r="C48" s="2">
        <v>1946.1000000000001</v>
      </c>
      <c r="D48" s="2">
        <v>440.6</v>
      </c>
      <c r="E48" s="2">
        <v>296.5</v>
      </c>
      <c r="F48" s="2">
        <v>145.80000000000001</v>
      </c>
      <c r="G48" s="2">
        <v>290.8</v>
      </c>
      <c r="H48" s="2">
        <v>129.80000000000001</v>
      </c>
      <c r="I48" s="2">
        <v>142.30000000000001</v>
      </c>
      <c r="J48" s="2">
        <v>155.69999999999999</v>
      </c>
      <c r="K48" s="2">
        <v>292.89999999999998</v>
      </c>
    </row>
    <row r="49" spans="1:11" x14ac:dyDescent="0.3">
      <c r="A49" t="s">
        <v>33</v>
      </c>
      <c r="B49">
        <v>2020</v>
      </c>
      <c r="C49" s="2">
        <v>1940.3999999999999</v>
      </c>
      <c r="D49" s="2">
        <v>441.2</v>
      </c>
      <c r="E49" s="2">
        <v>298.5</v>
      </c>
      <c r="F49" s="2">
        <v>146.19999999999999</v>
      </c>
      <c r="G49" s="2">
        <v>293.5</v>
      </c>
      <c r="H49" s="2">
        <v>130.9</v>
      </c>
      <c r="I49" s="2">
        <v>142.80000000000001</v>
      </c>
      <c r="J49" s="2">
        <v>156.1</v>
      </c>
      <c r="K49" s="2">
        <v>293.60000000000002</v>
      </c>
    </row>
    <row r="50" spans="1:11" x14ac:dyDescent="0.3">
      <c r="A50" t="s">
        <v>33</v>
      </c>
      <c r="B50">
        <v>2020</v>
      </c>
      <c r="C50" s="2">
        <v>1911.6</v>
      </c>
      <c r="D50" s="2">
        <v>442</v>
      </c>
      <c r="E50" s="2">
        <v>302</v>
      </c>
      <c r="F50" s="2">
        <v>146.4</v>
      </c>
      <c r="G50" s="2">
        <v>295.10000000000002</v>
      </c>
      <c r="H50" s="2">
        <v>130.30000000000001</v>
      </c>
      <c r="I50" s="2">
        <v>143.19999999999999</v>
      </c>
      <c r="J50" s="2">
        <v>156.19999999999999</v>
      </c>
      <c r="K50" s="2">
        <v>292.7</v>
      </c>
    </row>
    <row r="51" spans="1:11" x14ac:dyDescent="0.3">
      <c r="A51" t="s">
        <v>33</v>
      </c>
      <c r="B51">
        <v>2020</v>
      </c>
      <c r="C51" s="2">
        <v>1895.4</v>
      </c>
      <c r="D51" s="2">
        <v>442.90000000000003</v>
      </c>
      <c r="E51" s="2">
        <v>303.39999999999998</v>
      </c>
      <c r="F51" s="2">
        <v>146.4</v>
      </c>
      <c r="G51" s="2">
        <v>297.5</v>
      </c>
      <c r="H51" s="2">
        <v>129.9</v>
      </c>
      <c r="I51" s="2">
        <v>143.69999999999999</v>
      </c>
      <c r="J51" s="2">
        <v>156.1</v>
      </c>
      <c r="K51" s="2">
        <v>292.39999999999998</v>
      </c>
    </row>
    <row r="52" spans="1:11" x14ac:dyDescent="0.3">
      <c r="A52" t="s">
        <v>33</v>
      </c>
      <c r="B52">
        <v>2020</v>
      </c>
      <c r="C52" s="2">
        <v>1964.6672727</v>
      </c>
      <c r="D52" s="2">
        <v>445.69363636363636</v>
      </c>
      <c r="E52" s="2">
        <v>299.7</v>
      </c>
      <c r="F52" s="2">
        <v>146.72090909090909</v>
      </c>
      <c r="G52" s="2">
        <v>300.87636363636364</v>
      </c>
      <c r="H52" s="2">
        <v>135.36636363636364</v>
      </c>
      <c r="I52" s="2">
        <v>145.14181818181817</v>
      </c>
      <c r="J52" s="2">
        <v>155.82</v>
      </c>
      <c r="K52" s="2">
        <v>298.57545454545459</v>
      </c>
    </row>
    <row r="53" spans="1:11" x14ac:dyDescent="0.3">
      <c r="A53" t="s">
        <v>33</v>
      </c>
      <c r="B53">
        <v>2020</v>
      </c>
      <c r="C53" s="2">
        <v>1816.6999999999998</v>
      </c>
      <c r="D53" s="2">
        <v>425.43000000000006</v>
      </c>
      <c r="E53" s="2">
        <v>277.57000000000005</v>
      </c>
      <c r="F53" s="2">
        <v>137.43</v>
      </c>
      <c r="G53" s="2">
        <v>273.81000000000006</v>
      </c>
      <c r="H53" s="2">
        <v>128.13</v>
      </c>
      <c r="I53" s="2">
        <v>134.26</v>
      </c>
      <c r="J53" s="2">
        <v>140.32</v>
      </c>
      <c r="K53" s="2">
        <v>274.43</v>
      </c>
    </row>
    <row r="54" spans="1:11" x14ac:dyDescent="0.3">
      <c r="A54" t="s">
        <v>33</v>
      </c>
      <c r="B54">
        <v>2020</v>
      </c>
      <c r="C54" s="2">
        <v>1966.8000000000002</v>
      </c>
      <c r="D54" s="2">
        <v>448.29999999999995</v>
      </c>
      <c r="E54" s="2">
        <v>296.60000000000002</v>
      </c>
      <c r="F54" s="2">
        <v>146.4</v>
      </c>
      <c r="G54" s="2">
        <v>306</v>
      </c>
      <c r="H54" s="2">
        <v>135</v>
      </c>
      <c r="I54" s="2">
        <v>148.30000000000001</v>
      </c>
      <c r="J54" s="2">
        <v>156.4</v>
      </c>
      <c r="K54" s="2">
        <v>298.8</v>
      </c>
    </row>
    <row r="55" spans="1:11" x14ac:dyDescent="0.3">
      <c r="A55" t="s">
        <v>33</v>
      </c>
      <c r="B55">
        <v>2020</v>
      </c>
      <c r="C55" s="2">
        <v>1966.8000000000002</v>
      </c>
      <c r="D55" s="2">
        <v>448.29999999999995</v>
      </c>
      <c r="E55" s="2">
        <v>296.60000000000002</v>
      </c>
      <c r="F55" s="2">
        <v>146.4</v>
      </c>
      <c r="G55" s="2">
        <v>306</v>
      </c>
      <c r="H55" s="2">
        <v>135</v>
      </c>
      <c r="I55" s="2">
        <v>148.30000000000001</v>
      </c>
      <c r="J55" s="2">
        <v>156.4</v>
      </c>
      <c r="K55" s="2">
        <v>298.8</v>
      </c>
    </row>
    <row r="56" spans="1:11" x14ac:dyDescent="0.3">
      <c r="A56" t="s">
        <v>33</v>
      </c>
      <c r="B56">
        <v>2020</v>
      </c>
      <c r="C56" s="2">
        <v>1995.1999999999998</v>
      </c>
      <c r="D56" s="2">
        <v>448.2</v>
      </c>
      <c r="E56" s="2">
        <v>298.5</v>
      </c>
      <c r="F56" s="2">
        <v>148.4</v>
      </c>
      <c r="G56" s="2">
        <v>309.3</v>
      </c>
      <c r="H56" s="2">
        <v>138.5</v>
      </c>
      <c r="I56" s="2">
        <v>146</v>
      </c>
      <c r="J56" s="2">
        <v>158.5</v>
      </c>
      <c r="K56" s="2">
        <v>302.89999999999998</v>
      </c>
    </row>
    <row r="57" spans="1:11" x14ac:dyDescent="0.3">
      <c r="A57" t="s">
        <v>33</v>
      </c>
      <c r="B57">
        <v>2020</v>
      </c>
      <c r="C57" s="2">
        <v>2007</v>
      </c>
      <c r="D57" s="2">
        <v>449.70000000000005</v>
      </c>
      <c r="E57" s="2">
        <v>299.20000000000005</v>
      </c>
      <c r="F57" s="2">
        <v>148.69999999999999</v>
      </c>
      <c r="G57" s="2">
        <v>314</v>
      </c>
      <c r="H57" s="2">
        <v>139.6</v>
      </c>
      <c r="I57" s="2">
        <v>146.6</v>
      </c>
      <c r="J57" s="2">
        <v>157.5</v>
      </c>
      <c r="K57" s="2">
        <v>304.7</v>
      </c>
    </row>
    <row r="58" spans="1:11" x14ac:dyDescent="0.3">
      <c r="A58" t="s">
        <v>33</v>
      </c>
      <c r="B58">
        <v>2020</v>
      </c>
      <c r="C58" s="2">
        <v>2048.6000000000004</v>
      </c>
      <c r="D58" s="2">
        <v>450.59999999999997</v>
      </c>
      <c r="E58" s="2">
        <v>299.60000000000002</v>
      </c>
      <c r="F58" s="2">
        <v>148.69999999999999</v>
      </c>
      <c r="G58" s="2">
        <v>313.3</v>
      </c>
      <c r="H58" s="2">
        <v>140.6</v>
      </c>
      <c r="I58" s="2">
        <v>146.5</v>
      </c>
      <c r="J58" s="2">
        <v>158.5</v>
      </c>
      <c r="K58" s="2">
        <v>306.8</v>
      </c>
    </row>
    <row r="59" spans="1:11" x14ac:dyDescent="0.3">
      <c r="A59" t="s">
        <v>33</v>
      </c>
      <c r="B59">
        <v>2020</v>
      </c>
      <c r="C59" s="2">
        <v>2095.6</v>
      </c>
      <c r="D59" s="2">
        <v>452.00000000000006</v>
      </c>
      <c r="E59" s="2">
        <v>301.60000000000002</v>
      </c>
      <c r="F59" s="2">
        <v>149.19999999999999</v>
      </c>
      <c r="G59" s="2">
        <v>314.10000000000002</v>
      </c>
      <c r="H59" s="2">
        <v>140.4</v>
      </c>
      <c r="I59" s="2">
        <v>148.4</v>
      </c>
      <c r="J59" s="2">
        <v>158.6</v>
      </c>
      <c r="K59" s="2">
        <v>309.10000000000002</v>
      </c>
    </row>
    <row r="60" spans="1:11" x14ac:dyDescent="0.3">
      <c r="A60" t="s">
        <v>33</v>
      </c>
      <c r="B60">
        <v>2020</v>
      </c>
      <c r="C60" s="2">
        <v>2109.1</v>
      </c>
      <c r="D60" s="2">
        <v>454</v>
      </c>
      <c r="E60" s="2">
        <v>303</v>
      </c>
      <c r="F60" s="2">
        <v>149.69999999999999</v>
      </c>
      <c r="G60" s="2">
        <v>315.39999999999998</v>
      </c>
      <c r="H60" s="2">
        <v>140.69999999999999</v>
      </c>
      <c r="I60" s="2">
        <v>148.5</v>
      </c>
      <c r="J60" s="2">
        <v>159.4</v>
      </c>
      <c r="K60" s="2">
        <v>310.10000000000002</v>
      </c>
    </row>
    <row r="61" spans="1:11" x14ac:dyDescent="0.3">
      <c r="A61" t="s">
        <v>33</v>
      </c>
      <c r="B61">
        <v>2021</v>
      </c>
      <c r="C61" s="2">
        <v>2076.5</v>
      </c>
      <c r="D61" s="2">
        <v>455.8</v>
      </c>
      <c r="E61" s="2">
        <v>305.60000000000002</v>
      </c>
      <c r="F61" s="2">
        <v>150</v>
      </c>
      <c r="G61" s="2">
        <v>316.10000000000002</v>
      </c>
      <c r="H61" s="2">
        <v>141.9</v>
      </c>
      <c r="I61" s="2">
        <v>149.6</v>
      </c>
      <c r="J61" s="2">
        <v>159.19999999999999</v>
      </c>
      <c r="K61" s="2">
        <v>309.20000000000005</v>
      </c>
    </row>
    <row r="62" spans="1:11" x14ac:dyDescent="0.3">
      <c r="A62" t="s">
        <v>33</v>
      </c>
      <c r="B62">
        <v>2021</v>
      </c>
      <c r="C62" s="2">
        <v>2039.3000000000002</v>
      </c>
      <c r="D62" s="2">
        <v>460.40000000000003</v>
      </c>
      <c r="E62" s="2">
        <v>312.20000000000005</v>
      </c>
      <c r="F62" s="2">
        <v>150.9</v>
      </c>
      <c r="G62" s="2">
        <v>317.10000000000002</v>
      </c>
      <c r="H62" s="2">
        <v>145.1</v>
      </c>
      <c r="I62" s="2">
        <v>151.5</v>
      </c>
      <c r="J62" s="2">
        <v>159.5</v>
      </c>
      <c r="K62" s="2">
        <v>310</v>
      </c>
    </row>
    <row r="63" spans="1:11" x14ac:dyDescent="0.3">
      <c r="A63" t="s">
        <v>33</v>
      </c>
      <c r="B63">
        <v>2021</v>
      </c>
      <c r="C63" s="2">
        <v>2039.3999999999999</v>
      </c>
      <c r="D63" s="2">
        <v>462.1</v>
      </c>
      <c r="E63" s="2">
        <v>315.39999999999998</v>
      </c>
      <c r="F63" s="2">
        <v>151.19999999999999</v>
      </c>
      <c r="G63" s="2">
        <v>315.5</v>
      </c>
      <c r="H63" s="2">
        <v>146.19999999999999</v>
      </c>
      <c r="I63" s="2">
        <v>152.6</v>
      </c>
      <c r="J63" s="2">
        <v>160.19999999999999</v>
      </c>
      <c r="K63" s="2">
        <v>310.60000000000002</v>
      </c>
    </row>
    <row r="64" spans="1:11" x14ac:dyDescent="0.3">
      <c r="A64" t="s">
        <v>33</v>
      </c>
      <c r="B64">
        <v>2021</v>
      </c>
      <c r="C64" s="2">
        <v>2064.1</v>
      </c>
      <c r="D64" s="2">
        <v>464.6</v>
      </c>
      <c r="E64" s="2">
        <v>317</v>
      </c>
      <c r="F64" s="2">
        <v>151.80000000000001</v>
      </c>
      <c r="G64" s="2">
        <v>317.70000000000005</v>
      </c>
      <c r="H64" s="2">
        <v>146.6</v>
      </c>
      <c r="I64" s="2">
        <v>153.19999999999999</v>
      </c>
      <c r="J64" s="2">
        <v>160.30000000000001</v>
      </c>
      <c r="K64" s="2">
        <v>312.20000000000005</v>
      </c>
    </row>
    <row r="65" spans="1:11" x14ac:dyDescent="0.3">
      <c r="A65" t="s">
        <v>33</v>
      </c>
      <c r="B65">
        <v>2021</v>
      </c>
      <c r="C65" s="2">
        <v>2105.7000000000003</v>
      </c>
      <c r="D65" s="2">
        <v>474.29999999999995</v>
      </c>
      <c r="E65" s="2">
        <v>321</v>
      </c>
      <c r="F65" s="2">
        <v>154.69999999999999</v>
      </c>
      <c r="G65" s="2">
        <v>324.39999999999998</v>
      </c>
      <c r="H65" s="2">
        <v>148.9</v>
      </c>
      <c r="I65" s="2">
        <v>155.80000000000001</v>
      </c>
      <c r="J65" s="2">
        <v>161.19999999999999</v>
      </c>
      <c r="K65" s="2">
        <v>317.20000000000005</v>
      </c>
    </row>
    <row r="66" spans="1:11" x14ac:dyDescent="0.3">
      <c r="A66" t="s">
        <v>33</v>
      </c>
      <c r="B66">
        <v>2021</v>
      </c>
      <c r="C66" s="2">
        <v>2133.9</v>
      </c>
      <c r="D66" s="2">
        <v>474.7</v>
      </c>
      <c r="E66" s="2">
        <v>320.3</v>
      </c>
      <c r="F66" s="2">
        <v>154.80000000000001</v>
      </c>
      <c r="G66" s="2">
        <v>325.10000000000002</v>
      </c>
      <c r="H66" s="2">
        <v>150.69999999999999</v>
      </c>
      <c r="I66" s="2">
        <v>154.9</v>
      </c>
      <c r="J66" s="2">
        <v>161.69999999999999</v>
      </c>
      <c r="K66" s="2">
        <v>318.89999999999998</v>
      </c>
    </row>
    <row r="67" spans="1:11" x14ac:dyDescent="0.3">
      <c r="A67" t="s">
        <v>33</v>
      </c>
      <c r="B67">
        <v>2021</v>
      </c>
      <c r="C67" s="2">
        <v>2147</v>
      </c>
      <c r="D67" s="2">
        <v>477.29999999999995</v>
      </c>
      <c r="E67" s="2">
        <v>322.2</v>
      </c>
      <c r="F67" s="2">
        <v>155.80000000000001</v>
      </c>
      <c r="G67" s="2">
        <v>327.10000000000002</v>
      </c>
      <c r="H67" s="2">
        <v>153.1</v>
      </c>
      <c r="I67" s="2">
        <v>155.30000000000001</v>
      </c>
      <c r="J67" s="2">
        <v>163.19999999999999</v>
      </c>
      <c r="K67" s="2">
        <v>321.5</v>
      </c>
    </row>
    <row r="68" spans="1:11" x14ac:dyDescent="0.3">
      <c r="A68" t="s">
        <v>33</v>
      </c>
      <c r="B68">
        <v>2021</v>
      </c>
      <c r="C68" s="2">
        <v>2142</v>
      </c>
      <c r="D68" s="2">
        <v>483</v>
      </c>
      <c r="E68" s="2">
        <v>324.7</v>
      </c>
      <c r="F68" s="2">
        <v>157.5</v>
      </c>
      <c r="G68" s="2">
        <v>328.4</v>
      </c>
      <c r="H68" s="2">
        <v>154</v>
      </c>
      <c r="I68" s="2">
        <v>157.6</v>
      </c>
      <c r="J68" s="2">
        <v>163.80000000000001</v>
      </c>
      <c r="K68" s="2">
        <v>323.2</v>
      </c>
    </row>
    <row r="69" spans="1:11" x14ac:dyDescent="0.3">
      <c r="A69" t="s">
        <v>33</v>
      </c>
      <c r="B69">
        <v>2021</v>
      </c>
      <c r="C69" s="2">
        <v>2142</v>
      </c>
      <c r="D69" s="2">
        <v>483.2</v>
      </c>
      <c r="E69" s="2">
        <v>324.7</v>
      </c>
      <c r="F69" s="2">
        <v>157.5</v>
      </c>
      <c r="G69" s="2">
        <v>328.4</v>
      </c>
      <c r="H69" s="2">
        <v>154</v>
      </c>
      <c r="I69" s="2">
        <v>157.69999999999999</v>
      </c>
      <c r="J69" s="2">
        <v>163.69999999999999</v>
      </c>
      <c r="K69" s="2">
        <v>323.2</v>
      </c>
    </row>
    <row r="70" spans="1:11" x14ac:dyDescent="0.3">
      <c r="A70" t="s">
        <v>33</v>
      </c>
      <c r="B70">
        <v>2021</v>
      </c>
      <c r="C70" s="2">
        <v>2175.5</v>
      </c>
      <c r="D70" s="2">
        <v>486.3</v>
      </c>
      <c r="E70" s="2">
        <v>327.79999999999995</v>
      </c>
      <c r="F70" s="2">
        <v>158.4</v>
      </c>
      <c r="G70" s="2">
        <v>329.9</v>
      </c>
      <c r="H70" s="2">
        <v>155.69999999999999</v>
      </c>
      <c r="I70" s="2">
        <v>158.6</v>
      </c>
      <c r="J70" s="2">
        <v>163.9</v>
      </c>
      <c r="K70" s="2">
        <v>326.5</v>
      </c>
    </row>
    <row r="71" spans="1:11" x14ac:dyDescent="0.3">
      <c r="A71" t="s">
        <v>33</v>
      </c>
      <c r="B71">
        <v>2021</v>
      </c>
      <c r="C71" s="2">
        <v>2194.1</v>
      </c>
      <c r="D71" s="2">
        <v>490.40000000000003</v>
      </c>
      <c r="E71" s="2">
        <v>328.1</v>
      </c>
      <c r="F71" s="2">
        <v>159.30000000000001</v>
      </c>
      <c r="G71" s="2">
        <v>332.1</v>
      </c>
      <c r="H71" s="2">
        <v>154.80000000000001</v>
      </c>
      <c r="I71" s="2">
        <v>159.80000000000001</v>
      </c>
      <c r="J71" s="2">
        <v>164.3</v>
      </c>
      <c r="K71" s="2">
        <v>328.1</v>
      </c>
    </row>
    <row r="72" spans="1:11" x14ac:dyDescent="0.3">
      <c r="A72" t="s">
        <v>33</v>
      </c>
      <c r="B72">
        <v>2021</v>
      </c>
      <c r="C72" s="2">
        <v>2180.9</v>
      </c>
      <c r="D72" s="2">
        <v>494.2</v>
      </c>
      <c r="E72" s="2">
        <v>327.5</v>
      </c>
      <c r="F72" s="2">
        <v>160.19999999999999</v>
      </c>
      <c r="G72" s="2">
        <v>333.2</v>
      </c>
      <c r="H72" s="2">
        <v>155.69999999999999</v>
      </c>
      <c r="I72" s="2">
        <v>160.6</v>
      </c>
      <c r="J72" s="2">
        <v>164.4</v>
      </c>
      <c r="K72" s="2">
        <v>328.2</v>
      </c>
    </row>
    <row r="73" spans="1:11" x14ac:dyDescent="0.3">
      <c r="A73" t="s">
        <v>33</v>
      </c>
      <c r="B73">
        <v>2022</v>
      </c>
      <c r="C73" s="2">
        <v>2164.1999999999998</v>
      </c>
      <c r="D73" s="2">
        <v>499.1</v>
      </c>
      <c r="E73" s="2">
        <v>328.7</v>
      </c>
      <c r="F73" s="2">
        <v>161.1</v>
      </c>
      <c r="G73" s="2">
        <v>334.4</v>
      </c>
      <c r="H73" s="2">
        <v>156.5</v>
      </c>
      <c r="I73" s="2">
        <v>161.19999999999999</v>
      </c>
      <c r="J73" s="2">
        <v>164.7</v>
      </c>
      <c r="K73" s="2">
        <v>328.4</v>
      </c>
    </row>
    <row r="74" spans="1:11" x14ac:dyDescent="0.3">
      <c r="A74" t="s">
        <v>33</v>
      </c>
      <c r="B74">
        <v>2022</v>
      </c>
      <c r="C74" s="2">
        <v>2161.2000000000003</v>
      </c>
      <c r="D74" s="2">
        <v>502.80000000000007</v>
      </c>
      <c r="E74" s="2">
        <v>331.2</v>
      </c>
      <c r="F74" s="2">
        <v>161.80000000000001</v>
      </c>
      <c r="G74" s="2">
        <v>336.6</v>
      </c>
      <c r="H74" s="2">
        <v>156.9</v>
      </c>
      <c r="I74" s="2">
        <v>162.1</v>
      </c>
      <c r="J74" s="2">
        <v>165.4</v>
      </c>
      <c r="K74" s="2">
        <v>329.6</v>
      </c>
    </row>
    <row r="75" spans="1:11" x14ac:dyDescent="0.3">
      <c r="A75" t="s">
        <v>33</v>
      </c>
      <c r="B75">
        <v>2022</v>
      </c>
      <c r="C75" s="2">
        <v>2184.2000000000003</v>
      </c>
      <c r="D75" s="2">
        <v>507.79999999999995</v>
      </c>
      <c r="E75" s="2">
        <v>332.5</v>
      </c>
      <c r="F75" s="2">
        <v>162.80000000000001</v>
      </c>
      <c r="G75" s="2">
        <v>340.2</v>
      </c>
      <c r="H75" s="2">
        <v>157.9</v>
      </c>
      <c r="I75" s="2">
        <v>163.30000000000001</v>
      </c>
      <c r="J75" s="2">
        <v>166</v>
      </c>
      <c r="K75" s="2">
        <v>332.29999999999995</v>
      </c>
    </row>
    <row r="76" spans="1:11" x14ac:dyDescent="0.3">
      <c r="A76" t="s">
        <v>33</v>
      </c>
      <c r="B76">
        <v>2022</v>
      </c>
      <c r="C76" s="2">
        <v>2214.3000000000002</v>
      </c>
      <c r="D76" s="2">
        <v>513.20000000000005</v>
      </c>
      <c r="E76" s="2">
        <v>339.2</v>
      </c>
      <c r="F76" s="2">
        <v>164</v>
      </c>
      <c r="G76" s="2">
        <v>342.8</v>
      </c>
      <c r="H76" s="2">
        <v>162.6</v>
      </c>
      <c r="I76" s="2">
        <v>164.4</v>
      </c>
      <c r="J76" s="2">
        <v>166.9</v>
      </c>
      <c r="K76" s="2">
        <v>336.9</v>
      </c>
    </row>
    <row r="77" spans="1:11" x14ac:dyDescent="0.3">
      <c r="A77" t="s">
        <v>33</v>
      </c>
      <c r="B77">
        <v>2022</v>
      </c>
      <c r="C77" s="2">
        <v>2238.9000000000005</v>
      </c>
      <c r="D77" s="2">
        <v>518.6</v>
      </c>
      <c r="E77" s="2">
        <v>342.1</v>
      </c>
      <c r="F77" s="2">
        <v>165.2</v>
      </c>
      <c r="G77" s="2">
        <v>343.20000000000005</v>
      </c>
      <c r="H77" s="2">
        <v>163</v>
      </c>
      <c r="I77" s="2">
        <v>165.1</v>
      </c>
      <c r="J77" s="2">
        <v>167.9</v>
      </c>
      <c r="K77" s="2">
        <v>339.2</v>
      </c>
    </row>
    <row r="78" spans="1:11" x14ac:dyDescent="0.3">
      <c r="A78" t="s">
        <v>33</v>
      </c>
      <c r="B78">
        <v>2022</v>
      </c>
      <c r="C78" s="2">
        <v>2261.9</v>
      </c>
      <c r="D78" s="2">
        <v>523</v>
      </c>
      <c r="E78" s="2">
        <v>342.8</v>
      </c>
      <c r="F78" s="2">
        <v>166.4</v>
      </c>
      <c r="G78" s="2">
        <v>344.8</v>
      </c>
      <c r="H78" s="2">
        <v>161.1</v>
      </c>
      <c r="I78" s="2">
        <v>165.8</v>
      </c>
      <c r="J78" s="2">
        <v>169</v>
      </c>
      <c r="K78" s="2">
        <v>340.1</v>
      </c>
    </row>
    <row r="79" spans="1:11" x14ac:dyDescent="0.3">
      <c r="A79" t="s">
        <v>33</v>
      </c>
      <c r="B79">
        <v>2022</v>
      </c>
      <c r="C79" s="2">
        <v>2266.3000000000002</v>
      </c>
      <c r="D79" s="2">
        <v>526.90000000000009</v>
      </c>
      <c r="E79" s="2">
        <v>347.4</v>
      </c>
      <c r="F79" s="2">
        <v>167.4</v>
      </c>
      <c r="G79" s="2">
        <v>345.79999999999995</v>
      </c>
      <c r="H79" s="2">
        <v>161.6</v>
      </c>
      <c r="I79" s="2">
        <v>166.3</v>
      </c>
      <c r="J79" s="2">
        <v>171.4</v>
      </c>
      <c r="K79" s="2">
        <v>341.8</v>
      </c>
    </row>
    <row r="80" spans="1:11" x14ac:dyDescent="0.3">
      <c r="A80" t="s">
        <v>33</v>
      </c>
      <c r="B80">
        <v>2022</v>
      </c>
      <c r="C80" s="2">
        <v>2269.2000000000003</v>
      </c>
      <c r="D80" s="2">
        <v>530.70000000000005</v>
      </c>
      <c r="E80" s="2">
        <v>347.8</v>
      </c>
      <c r="F80" s="2">
        <v>168.5</v>
      </c>
      <c r="G80" s="2">
        <v>348</v>
      </c>
      <c r="H80" s="2">
        <v>161.9</v>
      </c>
      <c r="I80" s="2">
        <v>166.9</v>
      </c>
      <c r="J80" s="2">
        <v>172.3</v>
      </c>
      <c r="K80" s="2">
        <v>343.4</v>
      </c>
    </row>
    <row r="81" spans="1:11" x14ac:dyDescent="0.3">
      <c r="A81" t="s">
        <v>33</v>
      </c>
      <c r="B81">
        <v>2022</v>
      </c>
      <c r="C81" s="2">
        <v>2280.9</v>
      </c>
      <c r="D81" s="2">
        <v>535.1</v>
      </c>
      <c r="E81" s="2">
        <v>349</v>
      </c>
      <c r="F81" s="2">
        <v>169.5</v>
      </c>
      <c r="G81" s="2">
        <v>348.70000000000005</v>
      </c>
      <c r="H81" s="2">
        <v>162.30000000000001</v>
      </c>
      <c r="I81" s="2">
        <v>167.6</v>
      </c>
      <c r="J81" s="2">
        <v>173.1</v>
      </c>
      <c r="K81" s="2">
        <v>345</v>
      </c>
    </row>
    <row r="82" spans="1:11" x14ac:dyDescent="0.3">
      <c r="A82" t="s">
        <v>33</v>
      </c>
      <c r="B82">
        <v>2022</v>
      </c>
      <c r="C82" s="2">
        <v>2297.3000000000002</v>
      </c>
      <c r="D82" s="2">
        <v>538.20000000000005</v>
      </c>
      <c r="E82" s="2">
        <v>351.7</v>
      </c>
      <c r="F82" s="2">
        <v>170.4</v>
      </c>
      <c r="G82" s="2">
        <v>350.79999999999995</v>
      </c>
      <c r="H82" s="2">
        <v>162.9</v>
      </c>
      <c r="I82" s="2">
        <v>168.2</v>
      </c>
      <c r="J82" s="2">
        <v>173.4</v>
      </c>
      <c r="K82" s="2">
        <v>347.2</v>
      </c>
    </row>
    <row r="83" spans="1:11" x14ac:dyDescent="0.3">
      <c r="A83" t="s">
        <v>33</v>
      </c>
      <c r="B83">
        <v>2022</v>
      </c>
      <c r="C83" s="2">
        <v>2296.8000000000002</v>
      </c>
      <c r="D83" s="2">
        <v>541.4</v>
      </c>
      <c r="E83" s="2">
        <v>353.1</v>
      </c>
      <c r="F83" s="2">
        <v>171.4</v>
      </c>
      <c r="G83" s="2">
        <v>353.4</v>
      </c>
      <c r="H83" s="2">
        <v>163</v>
      </c>
      <c r="I83" s="2">
        <v>168.5</v>
      </c>
      <c r="J83" s="2">
        <v>173.7</v>
      </c>
      <c r="K83" s="2">
        <v>347.6</v>
      </c>
    </row>
    <row r="84" spans="1:11" x14ac:dyDescent="0.3">
      <c r="A84" t="s">
        <v>33</v>
      </c>
      <c r="B84">
        <v>2022</v>
      </c>
      <c r="C84" s="2">
        <v>2283.4</v>
      </c>
      <c r="D84" s="2">
        <v>544</v>
      </c>
      <c r="E84" s="2">
        <v>352.7</v>
      </c>
      <c r="F84" s="2">
        <v>172.1</v>
      </c>
      <c r="G84" s="2">
        <v>356.9</v>
      </c>
      <c r="H84" s="2">
        <v>163.4</v>
      </c>
      <c r="I84" s="2">
        <v>168.9</v>
      </c>
      <c r="J84" s="2">
        <v>174.1</v>
      </c>
      <c r="K84" s="2">
        <v>347.7</v>
      </c>
    </row>
    <row r="85" spans="1:11" x14ac:dyDescent="0.3">
      <c r="A85" t="s">
        <v>33</v>
      </c>
      <c r="B85">
        <v>2023</v>
      </c>
      <c r="C85" s="2">
        <v>2292.6999999999998</v>
      </c>
      <c r="D85" s="2">
        <v>546.29999999999995</v>
      </c>
      <c r="E85" s="2">
        <v>354.1</v>
      </c>
      <c r="F85" s="2">
        <v>172.9</v>
      </c>
      <c r="G85" s="2">
        <v>360.9</v>
      </c>
      <c r="H85" s="2">
        <v>163.6</v>
      </c>
      <c r="I85" s="2">
        <v>169.5</v>
      </c>
      <c r="J85" s="2">
        <v>174.3</v>
      </c>
      <c r="K85" s="2">
        <v>349.3</v>
      </c>
    </row>
    <row r="86" spans="1:11" x14ac:dyDescent="0.3">
      <c r="A86" t="s">
        <v>33</v>
      </c>
      <c r="B86">
        <v>2023</v>
      </c>
      <c r="C86" s="2">
        <v>2279.1</v>
      </c>
      <c r="D86" s="2">
        <v>550</v>
      </c>
      <c r="E86" s="2">
        <v>355.6</v>
      </c>
      <c r="F86" s="2">
        <v>174.2</v>
      </c>
      <c r="G86" s="2">
        <v>365.4</v>
      </c>
      <c r="H86" s="2">
        <v>164.2</v>
      </c>
      <c r="I86" s="2">
        <v>170.3</v>
      </c>
      <c r="J86" s="2">
        <v>175</v>
      </c>
      <c r="K86" s="2">
        <v>351.29999999999995</v>
      </c>
    </row>
    <row r="87" spans="1:11" x14ac:dyDescent="0.3">
      <c r="A87" t="s">
        <v>33</v>
      </c>
      <c r="B87">
        <v>2023</v>
      </c>
      <c r="C87" s="2">
        <v>2279.1999999999998</v>
      </c>
      <c r="D87" s="2">
        <v>549.9</v>
      </c>
      <c r="E87" s="2">
        <v>355.4</v>
      </c>
      <c r="F87" s="2">
        <v>174.2</v>
      </c>
      <c r="G87" s="2">
        <v>365.4</v>
      </c>
      <c r="H87" s="2">
        <v>164.2</v>
      </c>
      <c r="I87" s="2">
        <v>170.3</v>
      </c>
      <c r="J87" s="2">
        <v>175</v>
      </c>
      <c r="K87" s="2">
        <v>351.29999999999995</v>
      </c>
    </row>
    <row r="88" spans="1:11" x14ac:dyDescent="0.3">
      <c r="A88" t="s">
        <v>33</v>
      </c>
      <c r="B88">
        <v>2023</v>
      </c>
      <c r="C88" s="2">
        <v>2289.6000000000004</v>
      </c>
      <c r="D88" s="2">
        <v>551.79999999999995</v>
      </c>
      <c r="E88" s="2">
        <v>356.9</v>
      </c>
      <c r="F88" s="2">
        <v>174.6</v>
      </c>
      <c r="G88" s="2">
        <v>369</v>
      </c>
      <c r="H88" s="2">
        <v>164.5</v>
      </c>
      <c r="I88" s="2">
        <v>170.7</v>
      </c>
      <c r="J88" s="2">
        <v>176.4</v>
      </c>
      <c r="K88" s="2">
        <v>353.1</v>
      </c>
    </row>
    <row r="89" spans="1:11" x14ac:dyDescent="0.3">
      <c r="A89" t="s">
        <v>33</v>
      </c>
      <c r="B89">
        <v>2023</v>
      </c>
      <c r="C89" s="2">
        <v>2306.9</v>
      </c>
      <c r="D89" s="2">
        <v>553.20000000000005</v>
      </c>
      <c r="E89" s="2">
        <v>358.4</v>
      </c>
      <c r="F89" s="2">
        <v>175.2</v>
      </c>
      <c r="G89" s="2">
        <v>370.9</v>
      </c>
      <c r="H89" s="2">
        <v>164.8</v>
      </c>
      <c r="I89" s="2">
        <v>171.2</v>
      </c>
      <c r="J89" s="2">
        <v>177.1</v>
      </c>
      <c r="K89" s="2">
        <v>354.79999999999995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3433-2EF6-4E06-9BB2-B0C92BB902A6}">
  <dimension ref="A1:L261"/>
  <sheetViews>
    <sheetView topLeftCell="A3" workbookViewId="0">
      <selection activeCell="G14" sqref="G14"/>
    </sheetView>
  </sheetViews>
  <sheetFormatPr defaultRowHeight="14.4" x14ac:dyDescent="0.3"/>
  <cols>
    <col min="1" max="1" width="5" bestFit="1" customWidth="1"/>
    <col min="3" max="3" width="17.21875" bestFit="1" customWidth="1"/>
    <col min="4" max="4" width="21.6640625" bestFit="1" customWidth="1"/>
    <col min="5" max="5" width="25.5546875" bestFit="1" customWidth="1"/>
    <col min="8" max="8" width="5" bestFit="1" customWidth="1"/>
    <col min="9" max="9" width="9.77734375" bestFit="1" customWidth="1"/>
    <col min="10" max="10" width="17.21875" bestFit="1" customWidth="1"/>
    <col min="11" max="11" width="21.6640625" bestFit="1" customWidth="1"/>
    <col min="12" max="12" width="25.5546875" bestFit="1" customWidth="1"/>
  </cols>
  <sheetData>
    <row r="1" spans="1:12" x14ac:dyDescent="0.3">
      <c r="C1" t="s">
        <v>94</v>
      </c>
      <c r="J1" t="s">
        <v>95</v>
      </c>
    </row>
    <row r="3" spans="1:12" x14ac:dyDescent="0.3">
      <c r="A3" s="93" t="s">
        <v>1</v>
      </c>
      <c r="B3" s="94" t="s">
        <v>2</v>
      </c>
      <c r="C3" s="94" t="s">
        <v>53</v>
      </c>
      <c r="D3" s="94" t="s">
        <v>71</v>
      </c>
      <c r="E3" s="95" t="s">
        <v>58</v>
      </c>
      <c r="H3" s="31" t="s">
        <v>1</v>
      </c>
      <c r="I3" s="32" t="s">
        <v>2</v>
      </c>
      <c r="J3" s="32" t="s">
        <v>53</v>
      </c>
      <c r="K3" s="32" t="s">
        <v>71</v>
      </c>
      <c r="L3" s="33" t="s">
        <v>58</v>
      </c>
    </row>
    <row r="4" spans="1:12" x14ac:dyDescent="0.3">
      <c r="A4" s="34">
        <v>2013</v>
      </c>
      <c r="B4" t="s">
        <v>31</v>
      </c>
      <c r="C4" s="2">
        <v>1371.6999999999998</v>
      </c>
      <c r="D4" s="2">
        <v>208.7</v>
      </c>
      <c r="E4" s="35">
        <f>SUM(All_India_Index_Upto_April23__1[[#This Row],[Transport and communication]])</f>
        <v>103.2</v>
      </c>
      <c r="H4" s="34">
        <v>2020</v>
      </c>
      <c r="I4" t="s">
        <v>36</v>
      </c>
      <c r="J4" s="2">
        <v>1916.3000000000002</v>
      </c>
      <c r="K4" s="2">
        <v>287.97777777777782</v>
      </c>
      <c r="L4" s="35">
        <v>130.41111111111113</v>
      </c>
    </row>
    <row r="5" spans="1:12" x14ac:dyDescent="0.3">
      <c r="A5" s="34">
        <v>2013</v>
      </c>
      <c r="B5" t="s">
        <v>31</v>
      </c>
      <c r="C5" s="2">
        <v>1376.4</v>
      </c>
      <c r="D5" s="2">
        <v>208.39999999999998</v>
      </c>
      <c r="E5" s="35">
        <f>SUM(All_India_Index_Upto_April23__1[[#This Row],[Transport and communication]])</f>
        <v>103.9</v>
      </c>
      <c r="H5" s="34">
        <v>2020</v>
      </c>
      <c r="I5" t="s">
        <v>36</v>
      </c>
      <c r="J5" s="2">
        <v>1943.2666665999998</v>
      </c>
      <c r="K5" s="2">
        <v>278.23333333333335</v>
      </c>
      <c r="L5" s="35">
        <v>125.47777777777777</v>
      </c>
    </row>
    <row r="6" spans="1:12" x14ac:dyDescent="0.3">
      <c r="A6" s="34">
        <v>2013</v>
      </c>
      <c r="B6" t="s">
        <v>31</v>
      </c>
      <c r="C6" s="2">
        <v>1373.3000000000002</v>
      </c>
      <c r="D6" s="2">
        <v>208.5</v>
      </c>
      <c r="E6" s="35">
        <f>SUM(All_India_Index_Upto_April23__1[[#This Row],[Transport and communication]])</f>
        <v>104.4</v>
      </c>
      <c r="H6" s="34">
        <v>2020</v>
      </c>
      <c r="I6" t="s">
        <v>36</v>
      </c>
      <c r="J6" s="2">
        <v>1964.6672727</v>
      </c>
      <c r="K6" s="2">
        <v>300.87636363636364</v>
      </c>
      <c r="L6" s="35">
        <v>135.36636363636364</v>
      </c>
    </row>
    <row r="7" spans="1:12" x14ac:dyDescent="0.3">
      <c r="A7" s="34">
        <v>2013</v>
      </c>
      <c r="B7" t="s">
        <v>34</v>
      </c>
      <c r="C7" s="2">
        <v>1380.3999999999999</v>
      </c>
      <c r="D7" s="2">
        <v>209</v>
      </c>
      <c r="E7" s="35">
        <f>SUM(All_India_Index_Upto_April23__1[[#This Row],[Transport and communication]])</f>
        <v>104.2</v>
      </c>
      <c r="H7" s="34">
        <v>2020</v>
      </c>
      <c r="I7" t="s">
        <v>37</v>
      </c>
      <c r="J7" s="2">
        <v>1812.4</v>
      </c>
      <c r="K7" s="2">
        <v>292.60795224977039</v>
      </c>
      <c r="L7" s="35">
        <v>130.00502295684112</v>
      </c>
    </row>
    <row r="8" spans="1:12" x14ac:dyDescent="0.3">
      <c r="A8" s="34">
        <v>2013</v>
      </c>
      <c r="B8" t="s">
        <v>34</v>
      </c>
      <c r="C8" s="2">
        <v>1390.6000000000001</v>
      </c>
      <c r="D8" s="2">
        <v>209</v>
      </c>
      <c r="E8" s="35">
        <f>SUM(All_India_Index_Upto_April23__1[[#This Row],[Transport and communication]])</f>
        <v>104.6</v>
      </c>
      <c r="H8" s="34">
        <v>2020</v>
      </c>
      <c r="I8" t="s">
        <v>37</v>
      </c>
      <c r="J8" s="2">
        <v>1825.42</v>
      </c>
      <c r="K8" s="2">
        <v>269.75</v>
      </c>
      <c r="L8" s="35">
        <v>125.57000000000001</v>
      </c>
    </row>
    <row r="9" spans="1:12" x14ac:dyDescent="0.3">
      <c r="A9" s="34">
        <v>2013</v>
      </c>
      <c r="B9" t="s">
        <v>34</v>
      </c>
      <c r="C9" s="2">
        <v>1384.2</v>
      </c>
      <c r="D9" s="2">
        <v>209</v>
      </c>
      <c r="E9" s="35">
        <f>SUM(All_India_Index_Upto_April23__1[[#This Row],[Transport and communication]])</f>
        <v>105.5</v>
      </c>
      <c r="H9" s="34">
        <v>2020</v>
      </c>
      <c r="I9" t="s">
        <v>37</v>
      </c>
      <c r="J9" s="2">
        <v>1816.6999999999998</v>
      </c>
      <c r="K9" s="2">
        <v>273.81000000000006</v>
      </c>
      <c r="L9" s="35">
        <v>128.13</v>
      </c>
    </row>
    <row r="10" spans="1:12" x14ac:dyDescent="0.3">
      <c r="A10" s="34">
        <v>2013</v>
      </c>
      <c r="B10" t="s">
        <v>35</v>
      </c>
      <c r="C10" s="2">
        <v>1382.2</v>
      </c>
      <c r="D10" s="2">
        <v>209</v>
      </c>
      <c r="E10" s="35">
        <f>SUM(All_India_Index_Upto_April23__1[[#This Row],[Transport and communication]])</f>
        <v>105.1</v>
      </c>
      <c r="H10" s="34">
        <v>2020</v>
      </c>
      <c r="I10" t="s">
        <v>38</v>
      </c>
      <c r="J10" s="2">
        <v>1951</v>
      </c>
      <c r="K10" s="2">
        <v>309.39999999999998</v>
      </c>
      <c r="L10" s="35">
        <v>141.4</v>
      </c>
    </row>
    <row r="11" spans="1:12" x14ac:dyDescent="0.3">
      <c r="A11" s="34">
        <v>2013</v>
      </c>
      <c r="B11" t="s">
        <v>35</v>
      </c>
      <c r="C11" s="2">
        <v>1386.8</v>
      </c>
      <c r="D11" s="2">
        <v>209.4</v>
      </c>
      <c r="E11" s="35">
        <f>SUM(All_India_Index_Upto_April23__1[[#This Row],[Transport and communication]])</f>
        <v>104.4</v>
      </c>
      <c r="H11" s="34">
        <v>2020</v>
      </c>
      <c r="I11" t="s">
        <v>38</v>
      </c>
      <c r="J11" s="2">
        <v>1994.9999999999998</v>
      </c>
      <c r="K11" s="2">
        <v>300.29999999999995</v>
      </c>
      <c r="L11" s="35">
        <v>129.30000000000001</v>
      </c>
    </row>
    <row r="12" spans="1:12" x14ac:dyDescent="0.3">
      <c r="A12" s="34">
        <v>2013</v>
      </c>
      <c r="B12" t="s">
        <v>35</v>
      </c>
      <c r="C12" s="2">
        <v>1384.0000000000002</v>
      </c>
      <c r="D12" s="2">
        <v>209.2</v>
      </c>
      <c r="E12" s="35">
        <f>SUM(All_India_Index_Upto_April23__1[[#This Row],[Transport and communication]])</f>
        <v>105</v>
      </c>
      <c r="H12" s="34">
        <v>2020</v>
      </c>
      <c r="I12" t="s">
        <v>38</v>
      </c>
      <c r="J12" s="2">
        <v>1966.8000000000002</v>
      </c>
      <c r="K12" s="2">
        <v>306</v>
      </c>
      <c r="L12" s="35">
        <v>135</v>
      </c>
    </row>
    <row r="13" spans="1:12" x14ac:dyDescent="0.3">
      <c r="A13" s="34">
        <v>2013</v>
      </c>
      <c r="B13" t="s">
        <v>36</v>
      </c>
      <c r="C13" s="2">
        <v>1385.8</v>
      </c>
      <c r="D13" s="2">
        <v>207.8</v>
      </c>
      <c r="E13" s="35">
        <f>SUM(All_India_Index_Upto_April23__1[[#This Row],[Transport and communication]])</f>
        <v>104.7</v>
      </c>
      <c r="H13" s="34">
        <v>2020</v>
      </c>
      <c r="I13" t="s">
        <v>39</v>
      </c>
      <c r="J13" s="2">
        <v>1951</v>
      </c>
      <c r="K13" s="2">
        <v>309.39999999999998</v>
      </c>
      <c r="L13" s="35">
        <v>141.4</v>
      </c>
    </row>
    <row r="14" spans="1:12" x14ac:dyDescent="0.3">
      <c r="A14" s="34">
        <v>2013</v>
      </c>
      <c r="B14" t="s">
        <v>36</v>
      </c>
      <c r="C14" s="2">
        <v>1397.6999999999998</v>
      </c>
      <c r="D14" s="2">
        <v>208.9</v>
      </c>
      <c r="E14" s="35">
        <f>SUM(All_India_Index_Upto_April23__1[[#This Row],[Transport and communication]])</f>
        <v>104.1</v>
      </c>
      <c r="H14" s="34">
        <v>2020</v>
      </c>
      <c r="I14" t="s">
        <v>39</v>
      </c>
      <c r="J14" s="2">
        <v>1994.9999999999998</v>
      </c>
      <c r="K14" s="2">
        <v>300.29999999999995</v>
      </c>
      <c r="L14" s="35">
        <v>129.30000000000001</v>
      </c>
    </row>
    <row r="15" spans="1:12" x14ac:dyDescent="0.3">
      <c r="A15" s="34">
        <v>2013</v>
      </c>
      <c r="B15" t="s">
        <v>36</v>
      </c>
      <c r="C15" s="2">
        <v>1390.2</v>
      </c>
      <c r="D15" s="2">
        <v>208.2</v>
      </c>
      <c r="E15" s="35">
        <f>SUM(All_India_Index_Upto_April23__1[[#This Row],[Transport and communication]])</f>
        <v>103.9</v>
      </c>
      <c r="H15" s="34">
        <v>2020</v>
      </c>
      <c r="I15" t="s">
        <v>39</v>
      </c>
      <c r="J15" s="2">
        <v>1966.8000000000002</v>
      </c>
      <c r="K15" s="2">
        <v>306</v>
      </c>
      <c r="L15" s="35">
        <v>135</v>
      </c>
    </row>
    <row r="16" spans="1:12" x14ac:dyDescent="0.3">
      <c r="A16" s="34">
        <v>2013</v>
      </c>
      <c r="B16" t="s">
        <v>37</v>
      </c>
      <c r="C16" s="2">
        <v>1394</v>
      </c>
      <c r="D16" s="2">
        <v>207.8</v>
      </c>
      <c r="E16" s="35">
        <f>SUM(All_India_Index_Upto_April23__1[[#This Row],[Transport and communication]])</f>
        <v>104</v>
      </c>
      <c r="H16" s="34">
        <v>2020</v>
      </c>
      <c r="I16" t="s">
        <v>40</v>
      </c>
      <c r="J16" s="2">
        <v>1978.6</v>
      </c>
      <c r="K16" s="2">
        <v>312.39999999999998</v>
      </c>
      <c r="L16" s="35">
        <v>143.6</v>
      </c>
    </row>
    <row r="17" spans="1:12" x14ac:dyDescent="0.3">
      <c r="A17" s="34">
        <v>2013</v>
      </c>
      <c r="B17" t="s">
        <v>37</v>
      </c>
      <c r="C17" s="2">
        <v>1417.1999999999998</v>
      </c>
      <c r="D17" s="2">
        <v>208.8</v>
      </c>
      <c r="E17" s="35">
        <f>SUM(All_India_Index_Upto_April23__1[[#This Row],[Transport and communication]])</f>
        <v>105</v>
      </c>
      <c r="H17" s="34">
        <v>2020</v>
      </c>
      <c r="I17" t="s">
        <v>40</v>
      </c>
      <c r="J17" s="2">
        <v>2024.8999999999999</v>
      </c>
      <c r="K17" s="2">
        <v>303.89999999999998</v>
      </c>
      <c r="L17" s="35">
        <v>133.9</v>
      </c>
    </row>
    <row r="18" spans="1:12" x14ac:dyDescent="0.3">
      <c r="A18" s="34">
        <v>2013</v>
      </c>
      <c r="B18" t="s">
        <v>37</v>
      </c>
      <c r="C18" s="2">
        <v>1402.1999999999998</v>
      </c>
      <c r="D18" s="2">
        <v>208.2</v>
      </c>
      <c r="E18" s="35">
        <f>SUM(All_India_Index_Upto_April23__1[[#This Row],[Transport and communication]])</f>
        <v>105.2</v>
      </c>
      <c r="H18" s="34">
        <v>2020</v>
      </c>
      <c r="I18" t="s">
        <v>40</v>
      </c>
      <c r="J18" s="2">
        <v>1995.1999999999998</v>
      </c>
      <c r="K18" s="2">
        <v>309.3</v>
      </c>
      <c r="L18" s="35">
        <v>138.5</v>
      </c>
    </row>
    <row r="19" spans="1:12" x14ac:dyDescent="0.3">
      <c r="A19" s="34">
        <v>2013</v>
      </c>
      <c r="B19" t="s">
        <v>38</v>
      </c>
      <c r="C19" s="2">
        <v>1420</v>
      </c>
      <c r="D19" s="2">
        <v>208.8</v>
      </c>
      <c r="E19" s="35">
        <f>SUM(All_India_Index_Upto_April23__1[[#This Row],[Transport and communication]])</f>
        <v>105.1</v>
      </c>
      <c r="H19" s="34">
        <v>2020</v>
      </c>
      <c r="I19" t="s">
        <v>41</v>
      </c>
      <c r="J19" s="2">
        <v>1987.3999999999999</v>
      </c>
      <c r="K19" s="2">
        <v>316.5</v>
      </c>
      <c r="L19" s="35">
        <v>144.6</v>
      </c>
    </row>
    <row r="20" spans="1:12" x14ac:dyDescent="0.3">
      <c r="A20" s="34">
        <v>2013</v>
      </c>
      <c r="B20" t="s">
        <v>38</v>
      </c>
      <c r="C20" s="2">
        <v>1464.6000000000001</v>
      </c>
      <c r="D20" s="2">
        <v>209.8</v>
      </c>
      <c r="E20" s="35">
        <f>SUM(All_India_Index_Upto_April23__1[[#This Row],[Transport and communication]])</f>
        <v>106.8</v>
      </c>
      <c r="H20" s="34">
        <v>2020</v>
      </c>
      <c r="I20" t="s">
        <v>41</v>
      </c>
      <c r="J20" s="2">
        <v>2041.6000000000001</v>
      </c>
      <c r="K20" s="2">
        <v>309.8</v>
      </c>
      <c r="L20" s="35">
        <v>135.1</v>
      </c>
    </row>
    <row r="21" spans="1:12" x14ac:dyDescent="0.3">
      <c r="A21" s="34">
        <v>2013</v>
      </c>
      <c r="B21" t="s">
        <v>38</v>
      </c>
      <c r="C21" s="2">
        <v>1436</v>
      </c>
      <c r="D21" s="2">
        <v>209.2</v>
      </c>
      <c r="E21" s="35">
        <f>SUM(All_India_Index_Upto_April23__1[[#This Row],[Transport and communication]])</f>
        <v>107.3</v>
      </c>
      <c r="H21" s="34">
        <v>2020</v>
      </c>
      <c r="I21" t="s">
        <v>41</v>
      </c>
      <c r="J21" s="2">
        <v>2007</v>
      </c>
      <c r="K21" s="2">
        <v>314</v>
      </c>
      <c r="L21" s="35">
        <v>139.6</v>
      </c>
    </row>
    <row r="22" spans="1:12" x14ac:dyDescent="0.3">
      <c r="A22" s="34">
        <v>2013</v>
      </c>
      <c r="B22" t="s">
        <v>39</v>
      </c>
      <c r="C22" s="2">
        <v>1445.8999999999996</v>
      </c>
      <c r="D22" s="2">
        <v>209.4</v>
      </c>
      <c r="E22" s="35">
        <f>SUM(All_India_Index_Upto_April23__1[[#This Row],[Transport and communication]])</f>
        <v>107.1</v>
      </c>
      <c r="H22" s="34">
        <v>2020</v>
      </c>
      <c r="I22" t="s">
        <v>42</v>
      </c>
      <c r="J22" s="2">
        <v>2030.9</v>
      </c>
      <c r="K22" s="2">
        <v>315.7</v>
      </c>
      <c r="L22" s="35">
        <v>146.4</v>
      </c>
    </row>
    <row r="23" spans="1:12" x14ac:dyDescent="0.3">
      <c r="A23" s="34">
        <v>2013</v>
      </c>
      <c r="B23" t="s">
        <v>39</v>
      </c>
      <c r="C23" s="2">
        <v>1489.4</v>
      </c>
      <c r="D23" s="2">
        <v>210.3</v>
      </c>
      <c r="E23" s="35">
        <f>SUM(All_India_Index_Upto_April23__1[[#This Row],[Transport and communication]])</f>
        <v>107.8</v>
      </c>
      <c r="H23" s="34">
        <v>2020</v>
      </c>
      <c r="I23" t="s">
        <v>42</v>
      </c>
      <c r="J23" s="2">
        <v>2080.1999999999998</v>
      </c>
      <c r="K23" s="2">
        <v>309.10000000000002</v>
      </c>
      <c r="L23" s="35">
        <v>135.4</v>
      </c>
    </row>
    <row r="24" spans="1:12" x14ac:dyDescent="0.3">
      <c r="A24" s="34">
        <v>2013</v>
      </c>
      <c r="B24" t="s">
        <v>39</v>
      </c>
      <c r="C24" s="2">
        <v>1461.3999999999999</v>
      </c>
      <c r="D24" s="2">
        <v>209.8</v>
      </c>
      <c r="E24" s="35">
        <f>SUM(All_India_Index_Upto_April23__1[[#This Row],[Transport and communication]])</f>
        <v>108.1</v>
      </c>
      <c r="H24" s="34">
        <v>2020</v>
      </c>
      <c r="I24" t="s">
        <v>42</v>
      </c>
      <c r="J24" s="2">
        <v>2048.6000000000004</v>
      </c>
      <c r="K24" s="2">
        <v>313.3</v>
      </c>
      <c r="L24" s="35">
        <v>140.6</v>
      </c>
    </row>
    <row r="25" spans="1:12" x14ac:dyDescent="0.3">
      <c r="A25" s="34">
        <v>2013</v>
      </c>
      <c r="B25" t="s">
        <v>40</v>
      </c>
      <c r="C25" s="2">
        <v>1462.5</v>
      </c>
      <c r="D25" s="2">
        <v>212.5</v>
      </c>
      <c r="E25" s="35">
        <f>SUM(All_India_Index_Upto_April23__1[[#This Row],[Transport and communication]])</f>
        <v>108</v>
      </c>
      <c r="H25" s="34">
        <v>2020</v>
      </c>
      <c r="I25" t="s">
        <v>44</v>
      </c>
      <c r="J25" s="2">
        <v>2082.4</v>
      </c>
      <c r="K25" s="2">
        <v>316.60000000000002</v>
      </c>
      <c r="L25" s="35">
        <v>146.1</v>
      </c>
    </row>
    <row r="26" spans="1:12" x14ac:dyDescent="0.3">
      <c r="A26" s="34">
        <v>2013</v>
      </c>
      <c r="B26" t="s">
        <v>40</v>
      </c>
      <c r="C26" s="2">
        <v>1506.1000000000001</v>
      </c>
      <c r="D26" s="2">
        <v>213.6</v>
      </c>
      <c r="E26" s="35">
        <f>SUM(All_India_Index_Upto_April23__1[[#This Row],[Transport and communication]])</f>
        <v>109.3</v>
      </c>
      <c r="H26" s="34">
        <v>2020</v>
      </c>
      <c r="I26" t="s">
        <v>44</v>
      </c>
      <c r="J26" s="2">
        <v>2120.6999999999998</v>
      </c>
      <c r="K26" s="2">
        <v>309.89999999999998</v>
      </c>
      <c r="L26" s="35">
        <v>135.19999999999999</v>
      </c>
    </row>
    <row r="27" spans="1:12" x14ac:dyDescent="0.3">
      <c r="A27" s="34">
        <v>2013</v>
      </c>
      <c r="B27" t="s">
        <v>40</v>
      </c>
      <c r="C27" s="2">
        <v>1477.4</v>
      </c>
      <c r="D27" s="2">
        <v>212.9</v>
      </c>
      <c r="E27" s="35">
        <f>SUM(All_India_Index_Upto_April23__1[[#This Row],[Transport and communication]])</f>
        <v>110.4</v>
      </c>
      <c r="H27" s="34">
        <v>2020</v>
      </c>
      <c r="I27" t="s">
        <v>44</v>
      </c>
      <c r="J27" s="2">
        <v>2095.6</v>
      </c>
      <c r="K27" s="2">
        <v>314.10000000000002</v>
      </c>
      <c r="L27" s="35">
        <v>140.4</v>
      </c>
    </row>
    <row r="28" spans="1:12" x14ac:dyDescent="0.3">
      <c r="A28" s="34">
        <v>2013</v>
      </c>
      <c r="B28" t="s">
        <v>41</v>
      </c>
      <c r="C28" s="2">
        <v>1488.5000000000002</v>
      </c>
      <c r="D28" s="2">
        <v>215</v>
      </c>
      <c r="E28" s="35">
        <f>SUM(All_India_Index_Upto_April23__1[[#This Row],[Transport and communication]])</f>
        <v>109.9</v>
      </c>
      <c r="H28" s="34">
        <v>2020</v>
      </c>
      <c r="I28" t="s">
        <v>45</v>
      </c>
      <c r="J28" s="2">
        <v>2100.5</v>
      </c>
      <c r="K28" s="2">
        <v>318.2</v>
      </c>
      <c r="L28" s="35">
        <v>146.4</v>
      </c>
    </row>
    <row r="29" spans="1:12" x14ac:dyDescent="0.3">
      <c r="A29" s="34">
        <v>2013</v>
      </c>
      <c r="B29" t="s">
        <v>41</v>
      </c>
      <c r="C29" s="2">
        <v>1500.4</v>
      </c>
      <c r="D29" s="2">
        <v>214.8</v>
      </c>
      <c r="E29" s="35">
        <f>SUM(All_India_Index_Upto_April23__1[[#This Row],[Transport and communication]])</f>
        <v>109.3</v>
      </c>
      <c r="H29" s="34">
        <v>2020</v>
      </c>
      <c r="I29" t="s">
        <v>45</v>
      </c>
      <c r="J29" s="2">
        <v>2125.4</v>
      </c>
      <c r="K29" s="2">
        <v>310.8</v>
      </c>
      <c r="L29" s="35">
        <v>135.5</v>
      </c>
    </row>
    <row r="30" spans="1:12" x14ac:dyDescent="0.3">
      <c r="A30" s="34">
        <v>2013</v>
      </c>
      <c r="B30" t="s">
        <v>41</v>
      </c>
      <c r="C30" s="2">
        <v>1491.6999999999998</v>
      </c>
      <c r="D30" s="2">
        <v>214.89999999999998</v>
      </c>
      <c r="E30" s="35">
        <f>SUM(All_India_Index_Upto_April23__1[[#This Row],[Transport and communication]])</f>
        <v>109.7</v>
      </c>
      <c r="H30" s="34">
        <v>2020</v>
      </c>
      <c r="I30" t="s">
        <v>45</v>
      </c>
      <c r="J30" s="2">
        <v>2109.1</v>
      </c>
      <c r="K30" s="2">
        <v>315.39999999999998</v>
      </c>
      <c r="L30" s="35">
        <v>140.69999999999999</v>
      </c>
    </row>
    <row r="31" spans="1:12" x14ac:dyDescent="0.3">
      <c r="A31" s="34">
        <v>2013</v>
      </c>
      <c r="B31" t="s">
        <v>42</v>
      </c>
      <c r="C31" s="2">
        <v>1508</v>
      </c>
      <c r="D31" s="2">
        <v>216.4</v>
      </c>
      <c r="E31" s="35">
        <f>SUM(All_India_Index_Upto_April23__1[[#This Row],[Transport and communication]])</f>
        <v>109.5</v>
      </c>
      <c r="H31" s="34">
        <v>2021</v>
      </c>
      <c r="I31" t="s">
        <v>31</v>
      </c>
      <c r="J31" s="2">
        <v>2065.6999999999998</v>
      </c>
      <c r="K31" s="2">
        <v>318.7</v>
      </c>
      <c r="L31" s="35">
        <v>147.5</v>
      </c>
    </row>
    <row r="32" spans="1:12" x14ac:dyDescent="0.3">
      <c r="A32" s="34">
        <v>2013</v>
      </c>
      <c r="B32" t="s">
        <v>42</v>
      </c>
      <c r="C32" s="2">
        <v>1517.1999999999998</v>
      </c>
      <c r="D32" s="2">
        <v>215.5</v>
      </c>
      <c r="E32" s="35">
        <f>SUM(All_India_Index_Upto_April23__1[[#This Row],[Transport and communication]])</f>
        <v>109.6</v>
      </c>
      <c r="H32" s="34">
        <v>2021</v>
      </c>
      <c r="I32" t="s">
        <v>31</v>
      </c>
      <c r="J32" s="2">
        <v>2097</v>
      </c>
      <c r="K32" s="2">
        <v>311.79999999999995</v>
      </c>
      <c r="L32" s="35">
        <v>136.9</v>
      </c>
    </row>
    <row r="33" spans="1:12" x14ac:dyDescent="0.3">
      <c r="A33" s="34">
        <v>2013</v>
      </c>
      <c r="B33" t="s">
        <v>42</v>
      </c>
      <c r="C33" s="2">
        <v>1510.2000000000003</v>
      </c>
      <c r="D33" s="2">
        <v>216</v>
      </c>
      <c r="E33" s="35">
        <f>SUM(All_India_Index_Upto_April23__1[[#This Row],[Transport and communication]])</f>
        <v>109.5</v>
      </c>
      <c r="H33" s="34">
        <v>2021</v>
      </c>
      <c r="I33" t="s">
        <v>31</v>
      </c>
      <c r="J33" s="2">
        <v>2076.5</v>
      </c>
      <c r="K33" s="2">
        <v>316.10000000000002</v>
      </c>
      <c r="L33" s="35">
        <v>141.9</v>
      </c>
    </row>
    <row r="34" spans="1:12" x14ac:dyDescent="0.3">
      <c r="A34" s="34">
        <v>2013</v>
      </c>
      <c r="B34" t="s">
        <v>44</v>
      </c>
      <c r="C34" s="2">
        <v>1536.8</v>
      </c>
      <c r="D34" s="2">
        <v>217.9</v>
      </c>
      <c r="E34" s="35">
        <f>SUM(All_India_Index_Upto_April23__1[[#This Row],[Transport and communication]])</f>
        <v>109.5</v>
      </c>
      <c r="H34" s="34">
        <v>2021</v>
      </c>
      <c r="I34" t="s">
        <v>34</v>
      </c>
      <c r="J34" s="2">
        <v>2025.3</v>
      </c>
      <c r="K34" s="2">
        <v>319.5</v>
      </c>
      <c r="L34" s="35">
        <v>150.19999999999999</v>
      </c>
    </row>
    <row r="35" spans="1:12" x14ac:dyDescent="0.3">
      <c r="A35" s="34">
        <v>2013</v>
      </c>
      <c r="B35" t="s">
        <v>44</v>
      </c>
      <c r="C35" s="2">
        <v>1544.6</v>
      </c>
      <c r="D35" s="2">
        <v>216.5</v>
      </c>
      <c r="E35" s="35">
        <f>SUM(All_India_Index_Upto_April23__1[[#This Row],[Transport and communication]])</f>
        <v>109.9</v>
      </c>
      <c r="H35" s="34">
        <v>2021</v>
      </c>
      <c r="I35" t="s">
        <v>34</v>
      </c>
      <c r="J35" s="2">
        <v>2066</v>
      </c>
      <c r="K35" s="2">
        <v>313</v>
      </c>
      <c r="L35" s="35">
        <v>140.5</v>
      </c>
    </row>
    <row r="36" spans="1:12" x14ac:dyDescent="0.3">
      <c r="A36" s="34">
        <v>2013</v>
      </c>
      <c r="B36" t="s">
        <v>44</v>
      </c>
      <c r="C36" s="2">
        <v>1538.8</v>
      </c>
      <c r="D36" s="2">
        <v>217.39999999999998</v>
      </c>
      <c r="E36" s="35">
        <f>SUM(All_India_Index_Upto_April23__1[[#This Row],[Transport and communication]])</f>
        <v>109.7</v>
      </c>
      <c r="H36" s="34">
        <v>2021</v>
      </c>
      <c r="I36" t="s">
        <v>34</v>
      </c>
      <c r="J36" s="2">
        <v>2039.3000000000002</v>
      </c>
      <c r="K36" s="2">
        <v>317.10000000000002</v>
      </c>
      <c r="L36" s="35">
        <v>145.1</v>
      </c>
    </row>
    <row r="37" spans="1:12" x14ac:dyDescent="0.3">
      <c r="A37" s="34">
        <v>2013</v>
      </c>
      <c r="B37" t="s">
        <v>45</v>
      </c>
      <c r="C37" s="2">
        <v>1509</v>
      </c>
      <c r="D37" s="2">
        <v>218.2</v>
      </c>
      <c r="E37" s="35">
        <f>SUM(All_India_Index_Upto_April23__1[[#This Row],[Transport and communication]])</f>
        <v>109.8</v>
      </c>
      <c r="H37" s="34">
        <v>2021</v>
      </c>
      <c r="I37" t="s">
        <v>35</v>
      </c>
      <c r="J37" s="2">
        <v>2025.7</v>
      </c>
      <c r="K37" s="2">
        <v>317.7</v>
      </c>
      <c r="L37" s="35">
        <v>151.30000000000001</v>
      </c>
    </row>
    <row r="38" spans="1:12" x14ac:dyDescent="0.3">
      <c r="A38" s="34">
        <v>2013</v>
      </c>
      <c r="B38" t="s">
        <v>45</v>
      </c>
      <c r="C38" s="2">
        <v>1504.4</v>
      </c>
      <c r="D38" s="2">
        <v>216.7</v>
      </c>
      <c r="E38" s="35">
        <f>SUM(All_India_Index_Upto_April23__1[[#This Row],[Transport and communication]])</f>
        <v>110.5</v>
      </c>
      <c r="H38" s="34">
        <v>2021</v>
      </c>
      <c r="I38" t="s">
        <v>35</v>
      </c>
      <c r="J38" s="2">
        <v>2064.4999999999995</v>
      </c>
      <c r="K38" s="2">
        <v>311.8</v>
      </c>
      <c r="L38" s="35">
        <v>141.69999999999999</v>
      </c>
    </row>
    <row r="39" spans="1:12" x14ac:dyDescent="0.3">
      <c r="A39" s="34">
        <v>2013</v>
      </c>
      <c r="B39" t="s">
        <v>45</v>
      </c>
      <c r="C39" s="2">
        <v>1507.3000000000002</v>
      </c>
      <c r="D39" s="2">
        <v>217.60000000000002</v>
      </c>
      <c r="E39" s="35">
        <f>SUM(All_India_Index_Upto_April23__1[[#This Row],[Transport and communication]])</f>
        <v>110.8</v>
      </c>
      <c r="H39" s="34">
        <v>2021</v>
      </c>
      <c r="I39" t="s">
        <v>35</v>
      </c>
      <c r="J39" s="2">
        <v>2039.3999999999999</v>
      </c>
      <c r="K39" s="2">
        <v>315.5</v>
      </c>
      <c r="L39" s="35">
        <v>146.19999999999999</v>
      </c>
    </row>
    <row r="40" spans="1:12" x14ac:dyDescent="0.3">
      <c r="A40" s="34">
        <v>2014</v>
      </c>
      <c r="B40" t="s">
        <v>31</v>
      </c>
      <c r="C40" s="2">
        <v>1486.6000000000001</v>
      </c>
      <c r="D40" s="2">
        <v>218.89999999999998</v>
      </c>
      <c r="E40" s="35">
        <f>SUM(All_India_Index_Upto_April23__1[[#This Row],[Transport and communication]])</f>
        <v>110.7</v>
      </c>
      <c r="H40" s="34">
        <v>2021</v>
      </c>
      <c r="I40" t="s">
        <v>36</v>
      </c>
      <c r="J40" s="2">
        <v>2049.5</v>
      </c>
      <c r="K40" s="2">
        <v>319.89999999999998</v>
      </c>
      <c r="L40" s="35">
        <v>151.69999999999999</v>
      </c>
    </row>
    <row r="41" spans="1:12" x14ac:dyDescent="0.3">
      <c r="A41" s="34">
        <v>2014</v>
      </c>
      <c r="B41" t="s">
        <v>31</v>
      </c>
      <c r="C41" s="2">
        <v>1484.3</v>
      </c>
      <c r="D41" s="2">
        <v>217.7</v>
      </c>
      <c r="E41" s="35">
        <f>SUM(All_India_Index_Upto_April23__1[[#This Row],[Transport and communication]])</f>
        <v>110.8</v>
      </c>
      <c r="H41" s="34">
        <v>2021</v>
      </c>
      <c r="I41" t="s">
        <v>36</v>
      </c>
      <c r="J41" s="2">
        <v>2089.6</v>
      </c>
      <c r="K41" s="2">
        <v>314.10000000000002</v>
      </c>
      <c r="L41" s="35">
        <v>142.1</v>
      </c>
    </row>
    <row r="42" spans="1:12" x14ac:dyDescent="0.3">
      <c r="A42" s="34">
        <v>2014</v>
      </c>
      <c r="B42" t="s">
        <v>31</v>
      </c>
      <c r="C42" s="2">
        <v>1485.7999999999997</v>
      </c>
      <c r="D42" s="2">
        <v>218.5</v>
      </c>
      <c r="E42" s="35">
        <f>SUM(All_India_Index_Upto_April23__1[[#This Row],[Transport and communication]])</f>
        <v>111.3</v>
      </c>
      <c r="H42" s="34">
        <v>2021</v>
      </c>
      <c r="I42" t="s">
        <v>36</v>
      </c>
      <c r="J42" s="2">
        <v>2064.1</v>
      </c>
      <c r="K42" s="2">
        <v>317.70000000000005</v>
      </c>
      <c r="L42" s="35">
        <v>146.6</v>
      </c>
    </row>
    <row r="43" spans="1:12" x14ac:dyDescent="0.3">
      <c r="A43" s="34">
        <v>2014</v>
      </c>
      <c r="B43" t="s">
        <v>34</v>
      </c>
      <c r="C43" s="2">
        <v>1482.2</v>
      </c>
      <c r="D43" s="2">
        <v>219.60000000000002</v>
      </c>
      <c r="E43" s="35">
        <f>SUM(All_India_Index_Upto_April23__1[[#This Row],[Transport and communication]])</f>
        <v>111.1</v>
      </c>
      <c r="H43" s="34">
        <v>2021</v>
      </c>
      <c r="I43" t="s">
        <v>37</v>
      </c>
      <c r="J43" s="2">
        <v>2095.2999999999997</v>
      </c>
      <c r="K43" s="2">
        <v>328.4</v>
      </c>
      <c r="L43" s="35">
        <v>153.19999999999999</v>
      </c>
    </row>
    <row r="44" spans="1:12" x14ac:dyDescent="0.3">
      <c r="A44" s="34">
        <v>2014</v>
      </c>
      <c r="B44" t="s">
        <v>34</v>
      </c>
      <c r="C44" s="2">
        <v>1476</v>
      </c>
      <c r="D44" s="2">
        <v>219.10000000000002</v>
      </c>
      <c r="E44" s="35">
        <f>SUM(All_India_Index_Upto_April23__1[[#This Row],[Transport and communication]])</f>
        <v>111.2</v>
      </c>
      <c r="H44" s="34">
        <v>2021</v>
      </c>
      <c r="I44" t="s">
        <v>37</v>
      </c>
      <c r="J44" s="2">
        <v>2124.7000000000003</v>
      </c>
      <c r="K44" s="2">
        <v>317.89999999999998</v>
      </c>
      <c r="L44" s="35">
        <v>145</v>
      </c>
    </row>
    <row r="45" spans="1:12" x14ac:dyDescent="0.3">
      <c r="A45" s="34">
        <v>2014</v>
      </c>
      <c r="B45" t="s">
        <v>34</v>
      </c>
      <c r="C45" s="2">
        <v>1480.1</v>
      </c>
      <c r="D45" s="2">
        <v>219.4</v>
      </c>
      <c r="E45" s="35">
        <f>SUM(All_India_Index_Upto_April23__1[[#This Row],[Transport and communication]])</f>
        <v>111.6</v>
      </c>
      <c r="H45" s="34">
        <v>2021</v>
      </c>
      <c r="I45" t="s">
        <v>37</v>
      </c>
      <c r="J45" s="2">
        <v>2105.7000000000003</v>
      </c>
      <c r="K45" s="2">
        <v>324.39999999999998</v>
      </c>
      <c r="L45" s="35">
        <v>148.9</v>
      </c>
    </row>
    <row r="46" spans="1:12" x14ac:dyDescent="0.3">
      <c r="A46" s="34">
        <v>2014</v>
      </c>
      <c r="B46" t="s">
        <v>35</v>
      </c>
      <c r="C46" s="2">
        <v>1491.4</v>
      </c>
      <c r="D46" s="2">
        <v>220.3</v>
      </c>
      <c r="E46" s="35">
        <f>SUM(All_India_Index_Upto_April23__1[[#This Row],[Transport and communication]])</f>
        <v>111.4</v>
      </c>
      <c r="H46" s="34">
        <v>2021</v>
      </c>
      <c r="I46" t="s">
        <v>38</v>
      </c>
      <c r="J46" s="2">
        <v>2122.6</v>
      </c>
      <c r="K46" s="2">
        <v>329.1</v>
      </c>
      <c r="L46" s="35">
        <v>154.19999999999999</v>
      </c>
    </row>
    <row r="47" spans="1:12" x14ac:dyDescent="0.3">
      <c r="A47" s="34">
        <v>2014</v>
      </c>
      <c r="B47" t="s">
        <v>35</v>
      </c>
      <c r="C47" s="2">
        <v>1483</v>
      </c>
      <c r="D47" s="2">
        <v>220</v>
      </c>
      <c r="E47" s="35">
        <f>SUM(All_India_Index_Upto_April23__1[[#This Row],[Transport and communication]])</f>
        <v>111.2</v>
      </c>
      <c r="H47" s="34">
        <v>2021</v>
      </c>
      <c r="I47" t="s">
        <v>38</v>
      </c>
      <c r="J47" s="2">
        <v>2154.1999999999998</v>
      </c>
      <c r="K47" s="2">
        <v>318.8</v>
      </c>
      <c r="L47" s="35">
        <v>147.5</v>
      </c>
    </row>
    <row r="48" spans="1:12" x14ac:dyDescent="0.3">
      <c r="A48" s="34">
        <v>2014</v>
      </c>
      <c r="B48" t="s">
        <v>35</v>
      </c>
      <c r="C48" s="2">
        <v>1488.2999999999997</v>
      </c>
      <c r="D48" s="2">
        <v>220.2</v>
      </c>
      <c r="E48" s="35">
        <f>SUM(All_India_Index_Upto_April23__1[[#This Row],[Transport and communication]])</f>
        <v>111.2</v>
      </c>
      <c r="H48" s="34">
        <v>2021</v>
      </c>
      <c r="I48" t="s">
        <v>38</v>
      </c>
      <c r="J48" s="2">
        <v>2133.9</v>
      </c>
      <c r="K48" s="2">
        <v>325.10000000000002</v>
      </c>
      <c r="L48" s="35">
        <v>150.69999999999999</v>
      </c>
    </row>
    <row r="49" spans="1:12" x14ac:dyDescent="0.3">
      <c r="A49" s="34">
        <v>2014</v>
      </c>
      <c r="B49" t="s">
        <v>36</v>
      </c>
      <c r="C49" s="2">
        <v>1504.1000000000001</v>
      </c>
      <c r="D49" s="2">
        <v>220.7</v>
      </c>
      <c r="E49" s="35">
        <f>SUM(All_India_Index_Upto_April23__1[[#This Row],[Transport and communication]])</f>
        <v>111.2</v>
      </c>
      <c r="H49" s="34">
        <v>2021</v>
      </c>
      <c r="I49" t="s">
        <v>39</v>
      </c>
      <c r="J49" s="2">
        <v>2132.4</v>
      </c>
      <c r="K49" s="2">
        <v>330.8</v>
      </c>
      <c r="L49" s="35">
        <v>157.1</v>
      </c>
    </row>
    <row r="50" spans="1:12" x14ac:dyDescent="0.3">
      <c r="A50" s="34">
        <v>2014</v>
      </c>
      <c r="B50" t="s">
        <v>36</v>
      </c>
      <c r="C50" s="2">
        <v>1504.0000000000002</v>
      </c>
      <c r="D50" s="2">
        <v>220.1</v>
      </c>
      <c r="E50" s="35">
        <f>SUM(All_India_Index_Upto_April23__1[[#This Row],[Transport and communication]])</f>
        <v>111.4</v>
      </c>
      <c r="H50" s="34">
        <v>2021</v>
      </c>
      <c r="I50" t="s">
        <v>39</v>
      </c>
      <c r="J50" s="2">
        <v>2171.8000000000002</v>
      </c>
      <c r="K50" s="2">
        <v>321.10000000000002</v>
      </c>
      <c r="L50" s="35">
        <v>149.5</v>
      </c>
    </row>
    <row r="51" spans="1:12" x14ac:dyDescent="0.3">
      <c r="A51" s="34">
        <v>2014</v>
      </c>
      <c r="B51" t="s">
        <v>36</v>
      </c>
      <c r="C51" s="2">
        <v>1504.1</v>
      </c>
      <c r="D51" s="2">
        <v>220.5</v>
      </c>
      <c r="E51" s="35">
        <f>SUM(All_India_Index_Upto_April23__1[[#This Row],[Transport and communication]])</f>
        <v>111.3</v>
      </c>
      <c r="H51" s="34">
        <v>2021</v>
      </c>
      <c r="I51" t="s">
        <v>39</v>
      </c>
      <c r="J51" s="2">
        <v>2147</v>
      </c>
      <c r="K51" s="2">
        <v>327.10000000000002</v>
      </c>
      <c r="L51" s="35">
        <v>153.1</v>
      </c>
    </row>
    <row r="52" spans="1:12" x14ac:dyDescent="0.3">
      <c r="A52" s="34">
        <v>2014</v>
      </c>
      <c r="B52" t="s">
        <v>37</v>
      </c>
      <c r="C52" s="2">
        <v>1513.8999999999999</v>
      </c>
      <c r="D52" s="2">
        <v>221</v>
      </c>
      <c r="E52" s="35">
        <f>SUM(All_India_Index_Upto_April23__1[[#This Row],[Transport and communication]])</f>
        <v>111.3</v>
      </c>
      <c r="H52" s="34">
        <v>2021</v>
      </c>
      <c r="I52" t="s">
        <v>40</v>
      </c>
      <c r="J52" s="2">
        <v>2130.8000000000002</v>
      </c>
      <c r="K52" s="2">
        <v>331.4</v>
      </c>
      <c r="L52" s="35">
        <v>157.69999999999999</v>
      </c>
    </row>
    <row r="53" spans="1:12" x14ac:dyDescent="0.3">
      <c r="A53" s="34">
        <v>2014</v>
      </c>
      <c r="B53" t="s">
        <v>37</v>
      </c>
      <c r="C53" s="2">
        <v>1525.3000000000002</v>
      </c>
      <c r="D53" s="2">
        <v>220.5</v>
      </c>
      <c r="E53" s="35">
        <f>SUM(All_India_Index_Upto_April23__1[[#This Row],[Transport and communication]])</f>
        <v>112.2</v>
      </c>
      <c r="H53" s="34">
        <v>2021</v>
      </c>
      <c r="I53" t="s">
        <v>40</v>
      </c>
      <c r="J53" s="2">
        <v>2157.9</v>
      </c>
      <c r="K53" s="2">
        <v>322.39999999999998</v>
      </c>
      <c r="L53" s="35">
        <v>150.4</v>
      </c>
    </row>
    <row r="54" spans="1:12" x14ac:dyDescent="0.3">
      <c r="A54" s="34">
        <v>2014</v>
      </c>
      <c r="B54" t="s">
        <v>37</v>
      </c>
      <c r="C54" s="2">
        <v>1518.5000000000005</v>
      </c>
      <c r="D54" s="2">
        <v>220.89999999999998</v>
      </c>
      <c r="E54" s="35">
        <f>SUM(All_India_Index_Upto_April23__1[[#This Row],[Transport and communication]])</f>
        <v>111.5</v>
      </c>
      <c r="H54" s="34">
        <v>2021</v>
      </c>
      <c r="I54" t="s">
        <v>40</v>
      </c>
      <c r="J54" s="2">
        <v>2142</v>
      </c>
      <c r="K54" s="2">
        <v>328.4</v>
      </c>
      <c r="L54" s="35">
        <v>154</v>
      </c>
    </row>
    <row r="55" spans="1:12" x14ac:dyDescent="0.3">
      <c r="A55" s="34">
        <v>2014</v>
      </c>
      <c r="B55" t="s">
        <v>38</v>
      </c>
      <c r="C55" s="2">
        <v>1525.6999999999998</v>
      </c>
      <c r="D55" s="2">
        <v>220.8</v>
      </c>
      <c r="E55" s="35">
        <f>SUM(All_India_Index_Upto_April23__1[[#This Row],[Transport and communication]])</f>
        <v>111.8</v>
      </c>
      <c r="H55" s="34">
        <v>2021</v>
      </c>
      <c r="I55" t="s">
        <v>41</v>
      </c>
      <c r="J55" s="2">
        <v>2133.6</v>
      </c>
      <c r="K55" s="2">
        <v>332.1</v>
      </c>
      <c r="L55" s="35">
        <v>157.80000000000001</v>
      </c>
    </row>
    <row r="56" spans="1:12" x14ac:dyDescent="0.3">
      <c r="A56" s="34">
        <v>2014</v>
      </c>
      <c r="B56" t="s">
        <v>38</v>
      </c>
      <c r="C56" s="2">
        <v>1547</v>
      </c>
      <c r="D56" s="2">
        <v>220.10000000000002</v>
      </c>
      <c r="E56" s="35">
        <f>SUM(All_India_Index_Upto_April23__1[[#This Row],[Transport and communication]])</f>
        <v>113.2</v>
      </c>
      <c r="H56" s="34">
        <v>2021</v>
      </c>
      <c r="I56" t="s">
        <v>41</v>
      </c>
      <c r="J56" s="2">
        <v>2157.9</v>
      </c>
      <c r="K56" s="2">
        <v>322.39999999999998</v>
      </c>
      <c r="L56" s="35">
        <v>150.5</v>
      </c>
    </row>
    <row r="57" spans="1:12" x14ac:dyDescent="0.3">
      <c r="A57" s="34">
        <v>2014</v>
      </c>
      <c r="B57" t="s">
        <v>38</v>
      </c>
      <c r="C57" s="2">
        <v>1533.7000000000003</v>
      </c>
      <c r="D57" s="2">
        <v>220.6</v>
      </c>
      <c r="E57" s="35">
        <f>SUM(All_India_Index_Upto_April23__1[[#This Row],[Transport and communication]])</f>
        <v>113</v>
      </c>
      <c r="H57" s="34">
        <v>2021</v>
      </c>
      <c r="I57" t="s">
        <v>41</v>
      </c>
      <c r="J57" s="2">
        <v>2142</v>
      </c>
      <c r="K57" s="2">
        <v>328.4</v>
      </c>
      <c r="L57" s="35">
        <v>154</v>
      </c>
    </row>
    <row r="58" spans="1:12" x14ac:dyDescent="0.3">
      <c r="A58" s="34">
        <v>2014</v>
      </c>
      <c r="B58" t="s">
        <v>39</v>
      </c>
      <c r="C58" s="2">
        <v>1563.2</v>
      </c>
      <c r="D58" s="2">
        <v>222.2</v>
      </c>
      <c r="E58" s="35">
        <f>SUM(All_India_Index_Upto_April23__1[[#This Row],[Transport and communication]])</f>
        <v>113.1</v>
      </c>
      <c r="H58" s="34">
        <v>2021</v>
      </c>
      <c r="I58" t="s">
        <v>42</v>
      </c>
      <c r="J58" s="2">
        <v>2164.1999999999998</v>
      </c>
      <c r="K58" s="2">
        <v>333.6</v>
      </c>
      <c r="L58" s="35">
        <v>159.5</v>
      </c>
    </row>
    <row r="59" spans="1:12" x14ac:dyDescent="0.3">
      <c r="A59" s="34">
        <v>2014</v>
      </c>
      <c r="B59" t="s">
        <v>39</v>
      </c>
      <c r="C59" s="2">
        <v>1599.5</v>
      </c>
      <c r="D59" s="2">
        <v>221.2</v>
      </c>
      <c r="E59" s="35">
        <f>SUM(All_India_Index_Upto_April23__1[[#This Row],[Transport and communication]])</f>
        <v>113.2</v>
      </c>
      <c r="H59" s="34">
        <v>2021</v>
      </c>
      <c r="I59" t="s">
        <v>42</v>
      </c>
      <c r="J59" s="2">
        <v>2198.4000000000005</v>
      </c>
      <c r="K59" s="2">
        <v>323.8</v>
      </c>
      <c r="L59" s="35">
        <v>152.19999999999999</v>
      </c>
    </row>
    <row r="60" spans="1:12" x14ac:dyDescent="0.3">
      <c r="A60" s="34">
        <v>2014</v>
      </c>
      <c r="B60" t="s">
        <v>39</v>
      </c>
      <c r="C60" s="2">
        <v>1576.3</v>
      </c>
      <c r="D60" s="2">
        <v>221.9</v>
      </c>
      <c r="E60" s="35">
        <f>SUM(All_India_Index_Upto_April23__1[[#This Row],[Transport and communication]])</f>
        <v>112.5</v>
      </c>
      <c r="H60" s="34">
        <v>2021</v>
      </c>
      <c r="I60" t="s">
        <v>42</v>
      </c>
      <c r="J60" s="2">
        <v>2175.5</v>
      </c>
      <c r="K60" s="2">
        <v>329.9</v>
      </c>
      <c r="L60" s="35">
        <v>155.69999999999999</v>
      </c>
    </row>
    <row r="61" spans="1:12" x14ac:dyDescent="0.3">
      <c r="A61" s="34">
        <v>2014</v>
      </c>
      <c r="B61" t="s">
        <v>40</v>
      </c>
      <c r="C61" s="2">
        <v>1582.2999999999997</v>
      </c>
      <c r="D61" s="2">
        <v>223.4</v>
      </c>
      <c r="E61" s="35">
        <f>SUM(All_India_Index_Upto_April23__1[[#This Row],[Transport and communication]])</f>
        <v>112.8</v>
      </c>
      <c r="H61" s="34">
        <v>2021</v>
      </c>
      <c r="I61" t="s">
        <v>44</v>
      </c>
      <c r="J61" s="2">
        <v>2182</v>
      </c>
      <c r="K61" s="2">
        <v>335.8</v>
      </c>
      <c r="L61" s="35">
        <v>158.9</v>
      </c>
    </row>
    <row r="62" spans="1:12" x14ac:dyDescent="0.3">
      <c r="A62" s="34">
        <v>2014</v>
      </c>
      <c r="B62" t="s">
        <v>40</v>
      </c>
      <c r="C62" s="2">
        <v>1617</v>
      </c>
      <c r="D62" s="2">
        <v>222.7</v>
      </c>
      <c r="E62" s="35">
        <f>SUM(All_India_Index_Upto_April23__1[[#This Row],[Transport and communication]])</f>
        <v>112.8</v>
      </c>
      <c r="H62" s="34">
        <v>2021</v>
      </c>
      <c r="I62" t="s">
        <v>44</v>
      </c>
      <c r="J62" s="2">
        <v>2217.8999999999996</v>
      </c>
      <c r="K62" s="2">
        <v>326</v>
      </c>
      <c r="L62" s="35">
        <v>151.19999999999999</v>
      </c>
    </row>
    <row r="63" spans="1:12" x14ac:dyDescent="0.3">
      <c r="A63" s="34">
        <v>2014</v>
      </c>
      <c r="B63" t="s">
        <v>40</v>
      </c>
      <c r="C63" s="2">
        <v>1594.4999999999998</v>
      </c>
      <c r="D63" s="2">
        <v>223.2</v>
      </c>
      <c r="E63" s="35">
        <f>SUM(All_India_Index_Upto_April23__1[[#This Row],[Transport and communication]])</f>
        <v>111.2</v>
      </c>
      <c r="H63" s="34">
        <v>2021</v>
      </c>
      <c r="I63" t="s">
        <v>44</v>
      </c>
      <c r="J63" s="2">
        <v>2194.1</v>
      </c>
      <c r="K63" s="2">
        <v>332.1</v>
      </c>
      <c r="L63" s="35">
        <v>154.80000000000001</v>
      </c>
    </row>
    <row r="64" spans="1:12" x14ac:dyDescent="0.3">
      <c r="A64" s="34">
        <v>2014</v>
      </c>
      <c r="B64" t="s">
        <v>41</v>
      </c>
      <c r="C64" s="2">
        <v>1583.2</v>
      </c>
      <c r="D64" s="2">
        <v>223.6</v>
      </c>
      <c r="E64" s="35">
        <f>SUM(All_India_Index_Upto_April23__1[[#This Row],[Transport and communication]])</f>
        <v>112</v>
      </c>
      <c r="H64" s="34">
        <v>2021</v>
      </c>
      <c r="I64" t="s">
        <v>45</v>
      </c>
      <c r="J64" s="2">
        <v>2168.1999999999998</v>
      </c>
      <c r="K64" s="2">
        <v>336.8</v>
      </c>
      <c r="L64" s="35">
        <v>160.1</v>
      </c>
    </row>
    <row r="65" spans="1:12" x14ac:dyDescent="0.3">
      <c r="A65" s="34">
        <v>2014</v>
      </c>
      <c r="B65" t="s">
        <v>41</v>
      </c>
      <c r="C65" s="2">
        <v>1593.7000000000003</v>
      </c>
      <c r="D65" s="2">
        <v>222.3</v>
      </c>
      <c r="E65" s="35">
        <f>SUM(All_India_Index_Upto_April23__1[[#This Row],[Transport and communication]])</f>
        <v>112.6</v>
      </c>
      <c r="H65" s="34">
        <v>2021</v>
      </c>
      <c r="I65" t="s">
        <v>45</v>
      </c>
      <c r="J65" s="2">
        <v>2206.3000000000002</v>
      </c>
      <c r="K65" s="2">
        <v>327.5</v>
      </c>
      <c r="L65" s="35">
        <v>151.80000000000001</v>
      </c>
    </row>
    <row r="66" spans="1:12" x14ac:dyDescent="0.3">
      <c r="A66" s="34">
        <v>2014</v>
      </c>
      <c r="B66" t="s">
        <v>41</v>
      </c>
      <c r="C66" s="2">
        <v>1586.0999999999997</v>
      </c>
      <c r="D66" s="2">
        <v>223.2</v>
      </c>
      <c r="E66" s="35">
        <f>SUM(All_India_Index_Upto_April23__1[[#This Row],[Transport and communication]])</f>
        <v>111</v>
      </c>
      <c r="H66" s="34">
        <v>2021</v>
      </c>
      <c r="I66" t="s">
        <v>45</v>
      </c>
      <c r="J66" s="2">
        <v>2180.9</v>
      </c>
      <c r="K66" s="2">
        <v>333.2</v>
      </c>
      <c r="L66" s="35">
        <v>155.69999999999999</v>
      </c>
    </row>
    <row r="67" spans="1:12" x14ac:dyDescent="0.3">
      <c r="A67" s="34">
        <v>2014</v>
      </c>
      <c r="B67" t="s">
        <v>42</v>
      </c>
      <c r="C67" s="2">
        <v>1581.1999999999998</v>
      </c>
      <c r="D67" s="2">
        <v>224.6</v>
      </c>
      <c r="E67" s="35">
        <f>SUM(All_India_Index_Upto_April23__1[[#This Row],[Transport and communication]])</f>
        <v>111.8</v>
      </c>
      <c r="H67" s="34">
        <v>2022</v>
      </c>
      <c r="I67" t="s">
        <v>31</v>
      </c>
      <c r="J67" s="2">
        <v>2153</v>
      </c>
      <c r="K67" s="2">
        <v>337.9</v>
      </c>
      <c r="L67" s="35">
        <v>160.80000000000001</v>
      </c>
    </row>
    <row r="68" spans="1:12" x14ac:dyDescent="0.3">
      <c r="A68" s="34">
        <v>2014</v>
      </c>
      <c r="B68" t="s">
        <v>42</v>
      </c>
      <c r="C68" s="2">
        <v>1587.5</v>
      </c>
      <c r="D68" s="2">
        <v>222.7</v>
      </c>
      <c r="E68" s="35">
        <f>SUM(All_India_Index_Upto_April23__1[[#This Row],[Transport and communication]])</f>
        <v>112</v>
      </c>
      <c r="H68" s="34">
        <v>2022</v>
      </c>
      <c r="I68" t="s">
        <v>31</v>
      </c>
      <c r="J68" s="2">
        <v>2186.6999999999998</v>
      </c>
      <c r="K68" s="2">
        <v>328.9</v>
      </c>
      <c r="L68" s="35">
        <v>152.69999999999999</v>
      </c>
    </row>
    <row r="69" spans="1:12" x14ac:dyDescent="0.3">
      <c r="A69" s="34">
        <v>2014</v>
      </c>
      <c r="B69" t="s">
        <v>42</v>
      </c>
      <c r="C69" s="2">
        <v>1582.7</v>
      </c>
      <c r="D69" s="2">
        <v>223.89999999999998</v>
      </c>
      <c r="E69" s="35">
        <f>SUM(All_India_Index_Upto_April23__1[[#This Row],[Transport and communication]])</f>
        <v>109.7</v>
      </c>
      <c r="H69" s="34">
        <v>2022</v>
      </c>
      <c r="I69" t="s">
        <v>31</v>
      </c>
      <c r="J69" s="2">
        <v>2164.1999999999998</v>
      </c>
      <c r="K69" s="2">
        <v>334.4</v>
      </c>
      <c r="L69" s="35">
        <v>156.5</v>
      </c>
    </row>
    <row r="70" spans="1:12" x14ac:dyDescent="0.3">
      <c r="A70" s="34">
        <v>2014</v>
      </c>
      <c r="B70" t="s">
        <v>44</v>
      </c>
      <c r="C70" s="2">
        <v>1582</v>
      </c>
      <c r="D70" s="2">
        <v>224.7</v>
      </c>
      <c r="E70" s="35">
        <f>SUM(All_India_Index_Upto_April23__1[[#This Row],[Transport and communication]])</f>
        <v>110.8</v>
      </c>
      <c r="H70" s="34">
        <v>2022</v>
      </c>
      <c r="I70" t="s">
        <v>34</v>
      </c>
      <c r="J70" s="2">
        <v>2150.4</v>
      </c>
      <c r="K70" s="2">
        <v>339.8</v>
      </c>
      <c r="L70" s="35">
        <v>161.19999999999999</v>
      </c>
    </row>
    <row r="71" spans="1:12" x14ac:dyDescent="0.3">
      <c r="A71" s="34">
        <v>2014</v>
      </c>
      <c r="B71" t="s">
        <v>44</v>
      </c>
      <c r="C71" s="2">
        <v>1587.8</v>
      </c>
      <c r="D71" s="2">
        <v>222.6</v>
      </c>
      <c r="E71" s="35">
        <f>SUM(All_India_Index_Upto_April23__1[[#This Row],[Transport and communication]])</f>
        <v>111.5</v>
      </c>
      <c r="H71" s="34">
        <v>2022</v>
      </c>
      <c r="I71" t="s">
        <v>34</v>
      </c>
      <c r="J71" s="2">
        <v>2183.5</v>
      </c>
      <c r="K71" s="2">
        <v>331.4</v>
      </c>
      <c r="L71" s="35">
        <v>153.1</v>
      </c>
    </row>
    <row r="72" spans="1:12" x14ac:dyDescent="0.3">
      <c r="A72" s="34">
        <v>2014</v>
      </c>
      <c r="B72" t="s">
        <v>44</v>
      </c>
      <c r="C72" s="2">
        <v>1583.2</v>
      </c>
      <c r="D72" s="2">
        <v>223.89999999999998</v>
      </c>
      <c r="E72" s="35">
        <f>SUM(All_India_Index_Upto_April23__1[[#This Row],[Transport and communication]])</f>
        <v>108.8</v>
      </c>
      <c r="H72" s="34">
        <v>2022</v>
      </c>
      <c r="I72" t="s">
        <v>34</v>
      </c>
      <c r="J72" s="2">
        <v>2161.2000000000003</v>
      </c>
      <c r="K72" s="2">
        <v>336.6</v>
      </c>
      <c r="L72" s="35">
        <v>156.9</v>
      </c>
    </row>
    <row r="73" spans="1:12" x14ac:dyDescent="0.3">
      <c r="A73" s="34">
        <v>2014</v>
      </c>
      <c r="B73" t="s">
        <v>45</v>
      </c>
      <c r="C73" s="2">
        <v>1569.6</v>
      </c>
      <c r="D73" s="2">
        <v>225.60000000000002</v>
      </c>
      <c r="E73" s="35">
        <f>SUM(All_India_Index_Upto_April23__1[[#This Row],[Transport and communication]])</f>
        <v>110.1</v>
      </c>
      <c r="H73" s="34">
        <v>2022</v>
      </c>
      <c r="I73" t="s">
        <v>35</v>
      </c>
      <c r="J73" s="2">
        <v>2179.1000000000004</v>
      </c>
      <c r="K73" s="2">
        <v>343.4</v>
      </c>
      <c r="L73" s="35">
        <v>162</v>
      </c>
    </row>
    <row r="74" spans="1:12" x14ac:dyDescent="0.3">
      <c r="A74" s="34">
        <v>2014</v>
      </c>
      <c r="B74" t="s">
        <v>45</v>
      </c>
      <c r="C74" s="2">
        <v>1577.1999999999998</v>
      </c>
      <c r="D74" s="2">
        <v>223.60000000000002</v>
      </c>
      <c r="E74" s="35">
        <f>SUM(All_India_Index_Upto_April23__1[[#This Row],[Transport and communication]])</f>
        <v>111</v>
      </c>
      <c r="H74" s="34">
        <v>2022</v>
      </c>
      <c r="I74" t="s">
        <v>35</v>
      </c>
      <c r="J74" s="2">
        <v>2196.3000000000002</v>
      </c>
      <c r="K74" s="2">
        <v>335</v>
      </c>
      <c r="L74" s="35">
        <v>154.19999999999999</v>
      </c>
    </row>
    <row r="75" spans="1:12" x14ac:dyDescent="0.3">
      <c r="A75" s="34">
        <v>2014</v>
      </c>
      <c r="B75" t="s">
        <v>45</v>
      </c>
      <c r="C75" s="2">
        <v>1571.6999999999998</v>
      </c>
      <c r="D75" s="2">
        <v>224.89999999999998</v>
      </c>
      <c r="E75" s="35">
        <f>SUM(All_India_Index_Upto_April23__1[[#This Row],[Transport and communication]])</f>
        <v>107.9</v>
      </c>
      <c r="H75" s="34">
        <v>2022</v>
      </c>
      <c r="I75" t="s">
        <v>35</v>
      </c>
      <c r="J75" s="2">
        <v>2184.2000000000003</v>
      </c>
      <c r="K75" s="2">
        <v>340.2</v>
      </c>
      <c r="L75" s="35">
        <v>157.9</v>
      </c>
    </row>
    <row r="76" spans="1:12" x14ac:dyDescent="0.3">
      <c r="A76" s="34">
        <v>2015</v>
      </c>
      <c r="B76" t="s">
        <v>31</v>
      </c>
      <c r="C76" s="2">
        <v>1568.1</v>
      </c>
      <c r="D76" s="2">
        <v>226.8</v>
      </c>
      <c r="E76" s="35">
        <f>SUM(All_India_Index_Upto_April23__1[[#This Row],[Transport and communication]])</f>
        <v>109.4</v>
      </c>
      <c r="H76" s="34">
        <v>2022</v>
      </c>
      <c r="I76" t="s">
        <v>36</v>
      </c>
      <c r="J76" s="2">
        <v>2206.6</v>
      </c>
      <c r="K76" s="2">
        <v>346</v>
      </c>
      <c r="L76" s="35">
        <v>166.2</v>
      </c>
    </row>
    <row r="77" spans="1:12" x14ac:dyDescent="0.3">
      <c r="A77" s="34">
        <v>2015</v>
      </c>
      <c r="B77" t="s">
        <v>31</v>
      </c>
      <c r="C77" s="2">
        <v>1574.8999999999999</v>
      </c>
      <c r="D77" s="2">
        <v>225.10000000000002</v>
      </c>
      <c r="E77" s="35">
        <f>SUM(All_India_Index_Upto_April23__1[[#This Row],[Transport and communication]])</f>
        <v>110.9</v>
      </c>
      <c r="H77" s="34">
        <v>2022</v>
      </c>
      <c r="I77" t="s">
        <v>36</v>
      </c>
      <c r="J77" s="2">
        <v>2230.4</v>
      </c>
      <c r="K77" s="2">
        <v>337.4</v>
      </c>
      <c r="L77" s="35">
        <v>159.30000000000001</v>
      </c>
    </row>
    <row r="78" spans="1:12" x14ac:dyDescent="0.3">
      <c r="A78" s="34">
        <v>2015</v>
      </c>
      <c r="B78" t="s">
        <v>31</v>
      </c>
      <c r="C78" s="2">
        <v>1569.3</v>
      </c>
      <c r="D78" s="2">
        <v>226.2</v>
      </c>
      <c r="E78" s="35">
        <f>SUM(All_India_Index_Upto_April23__1[[#This Row],[Transport and communication]])</f>
        <v>106.8</v>
      </c>
      <c r="H78" s="34">
        <v>2022</v>
      </c>
      <c r="I78" t="s">
        <v>36</v>
      </c>
      <c r="J78" s="2">
        <v>2214.3000000000002</v>
      </c>
      <c r="K78" s="2">
        <v>342.8</v>
      </c>
      <c r="L78" s="35">
        <v>162.6</v>
      </c>
    </row>
    <row r="79" spans="1:12" x14ac:dyDescent="0.3">
      <c r="A79" s="34">
        <v>2015</v>
      </c>
      <c r="B79" t="s">
        <v>34</v>
      </c>
      <c r="C79" s="2">
        <v>1570.5999999999997</v>
      </c>
      <c r="D79" s="2">
        <v>228.5</v>
      </c>
      <c r="E79" s="35">
        <f>SUM(All_India_Index_Upto_April23__1[[#This Row],[Transport and communication]])</f>
        <v>108.7</v>
      </c>
      <c r="H79" s="34">
        <v>2022</v>
      </c>
      <c r="I79" t="s">
        <v>37</v>
      </c>
      <c r="J79" s="2">
        <v>2226.8000000000002</v>
      </c>
      <c r="K79" s="2">
        <v>346.2</v>
      </c>
      <c r="L79" s="35">
        <v>167.1</v>
      </c>
    </row>
    <row r="80" spans="1:12" x14ac:dyDescent="0.3">
      <c r="A80" s="34">
        <v>2015</v>
      </c>
      <c r="B80" t="s">
        <v>34</v>
      </c>
      <c r="C80" s="2">
        <v>1571.1000000000001</v>
      </c>
      <c r="D80" s="2">
        <v>225.8</v>
      </c>
      <c r="E80" s="35">
        <f>SUM(All_India_Index_Upto_April23__1[[#This Row],[Transport and communication]])</f>
        <v>111.6</v>
      </c>
      <c r="H80" s="34">
        <v>2022</v>
      </c>
      <c r="I80" t="s">
        <v>37</v>
      </c>
      <c r="J80" s="2">
        <v>2262.2000000000003</v>
      </c>
      <c r="K80" s="2">
        <v>338.29999999999995</v>
      </c>
      <c r="L80" s="35">
        <v>159.4</v>
      </c>
    </row>
    <row r="81" spans="1:12" x14ac:dyDescent="0.3">
      <c r="A81" s="34">
        <v>2015</v>
      </c>
      <c r="B81" t="s">
        <v>34</v>
      </c>
      <c r="C81" s="2">
        <v>1569.3999999999996</v>
      </c>
      <c r="D81" s="2">
        <v>227.5</v>
      </c>
      <c r="E81" s="35">
        <f>SUM(All_India_Index_Upto_April23__1[[#This Row],[Transport and communication]])</f>
        <v>108.4</v>
      </c>
      <c r="H81" s="34">
        <v>2022</v>
      </c>
      <c r="I81" t="s">
        <v>37</v>
      </c>
      <c r="J81" s="2">
        <v>2238.9000000000005</v>
      </c>
      <c r="K81" s="2">
        <v>343.20000000000005</v>
      </c>
      <c r="L81" s="35">
        <v>163</v>
      </c>
    </row>
    <row r="82" spans="1:12" x14ac:dyDescent="0.3">
      <c r="A82" s="34">
        <v>2015</v>
      </c>
      <c r="B82" t="s">
        <v>35</v>
      </c>
      <c r="C82" s="2">
        <v>1571.5</v>
      </c>
      <c r="D82" s="2">
        <v>229</v>
      </c>
      <c r="E82" s="35">
        <f>SUM(All_India_Index_Upto_April23__1[[#This Row],[Transport and communication]])</f>
        <v>109.9</v>
      </c>
      <c r="H82" s="34">
        <v>2022</v>
      </c>
      <c r="I82" t="s">
        <v>38</v>
      </c>
      <c r="J82" s="2">
        <v>2248.3000000000002</v>
      </c>
      <c r="K82" s="2">
        <v>347.7</v>
      </c>
      <c r="L82" s="35">
        <v>165.5</v>
      </c>
    </row>
    <row r="83" spans="1:12" x14ac:dyDescent="0.3">
      <c r="A83" s="34">
        <v>2015</v>
      </c>
      <c r="B83" t="s">
        <v>35</v>
      </c>
      <c r="C83" s="2">
        <v>1568.0000000000002</v>
      </c>
      <c r="D83" s="2">
        <v>225.6</v>
      </c>
      <c r="E83" s="35">
        <f>SUM(All_India_Index_Upto_April23__1[[#This Row],[Transport and communication]])</f>
        <v>111.9</v>
      </c>
      <c r="H83" s="34">
        <v>2022</v>
      </c>
      <c r="I83" t="s">
        <v>38</v>
      </c>
      <c r="J83" s="2">
        <v>2287.5</v>
      </c>
      <c r="K83" s="2">
        <v>340.1</v>
      </c>
      <c r="L83" s="35">
        <v>157.19999999999999</v>
      </c>
    </row>
    <row r="84" spans="1:12" x14ac:dyDescent="0.3">
      <c r="A84" s="34">
        <v>2015</v>
      </c>
      <c r="B84" t="s">
        <v>35</v>
      </c>
      <c r="C84" s="2">
        <v>1569.1</v>
      </c>
      <c r="D84" s="2">
        <v>227.7</v>
      </c>
      <c r="E84" s="35">
        <f>SUM(All_India_Index_Upto_April23__1[[#This Row],[Transport and communication]])</f>
        <v>108.4</v>
      </c>
      <c r="H84" s="34">
        <v>2022</v>
      </c>
      <c r="I84" t="s">
        <v>38</v>
      </c>
      <c r="J84" s="2">
        <v>2261.9</v>
      </c>
      <c r="K84" s="2">
        <v>344.8</v>
      </c>
      <c r="L84" s="35">
        <v>161.1</v>
      </c>
    </row>
    <row r="85" spans="1:12" x14ac:dyDescent="0.3">
      <c r="A85" s="34">
        <v>2015</v>
      </c>
      <c r="B85" t="s">
        <v>36</v>
      </c>
      <c r="C85" s="2">
        <v>1577.2</v>
      </c>
      <c r="D85" s="2">
        <v>230.2</v>
      </c>
      <c r="E85" s="35">
        <f>SUM(All_India_Index_Upto_April23__1[[#This Row],[Transport and communication]])</f>
        <v>110.1</v>
      </c>
      <c r="H85" s="34">
        <v>2022</v>
      </c>
      <c r="I85" t="s">
        <v>39</v>
      </c>
      <c r="J85" s="2">
        <v>2252.5</v>
      </c>
      <c r="K85" s="2">
        <v>348.5</v>
      </c>
      <c r="L85" s="35">
        <v>166.3</v>
      </c>
    </row>
    <row r="86" spans="1:12" x14ac:dyDescent="0.3">
      <c r="A86" s="34">
        <v>2015</v>
      </c>
      <c r="B86" t="s">
        <v>36</v>
      </c>
      <c r="C86" s="2">
        <v>1576.1</v>
      </c>
      <c r="D86" s="2">
        <v>226.39999999999998</v>
      </c>
      <c r="E86" s="35">
        <f>SUM(All_India_Index_Upto_April23__1[[#This Row],[Transport and communication]])</f>
        <v>113.3</v>
      </c>
      <c r="H86" s="34">
        <v>2022</v>
      </c>
      <c r="I86" t="s">
        <v>39</v>
      </c>
      <c r="J86" s="2">
        <v>2291.6</v>
      </c>
      <c r="K86" s="2">
        <v>341.5</v>
      </c>
      <c r="L86" s="35">
        <v>157.4</v>
      </c>
    </row>
    <row r="87" spans="1:12" x14ac:dyDescent="0.3">
      <c r="A87" s="34">
        <v>2015</v>
      </c>
      <c r="B87" t="s">
        <v>36</v>
      </c>
      <c r="C87" s="2">
        <v>1575.7</v>
      </c>
      <c r="D87" s="2">
        <v>228.8</v>
      </c>
      <c r="E87" s="35">
        <f>SUM(All_India_Index_Upto_April23__1[[#This Row],[Transport and communication]])</f>
        <v>110.8</v>
      </c>
      <c r="H87" s="34">
        <v>2022</v>
      </c>
      <c r="I87" t="s">
        <v>39</v>
      </c>
      <c r="J87" s="2">
        <v>2266.3000000000002</v>
      </c>
      <c r="K87" s="2">
        <v>345.79999999999995</v>
      </c>
      <c r="L87" s="35">
        <v>161.6</v>
      </c>
    </row>
    <row r="88" spans="1:12" x14ac:dyDescent="0.3">
      <c r="A88" s="34">
        <v>2015</v>
      </c>
      <c r="B88" t="s">
        <v>37</v>
      </c>
      <c r="C88" s="2">
        <v>1587.7</v>
      </c>
      <c r="D88" s="2">
        <v>231.7</v>
      </c>
      <c r="E88" s="35">
        <f>SUM(All_India_Index_Upto_April23__1[[#This Row],[Transport and communication]])</f>
        <v>112</v>
      </c>
      <c r="H88" s="34">
        <v>2022</v>
      </c>
      <c r="I88" t="s">
        <v>40</v>
      </c>
      <c r="J88" s="2">
        <v>2255.7999999999997</v>
      </c>
      <c r="K88" s="2">
        <v>350.5</v>
      </c>
      <c r="L88" s="35">
        <v>166.6</v>
      </c>
    </row>
    <row r="89" spans="1:12" x14ac:dyDescent="0.3">
      <c r="A89" s="34">
        <v>2015</v>
      </c>
      <c r="B89" t="s">
        <v>37</v>
      </c>
      <c r="C89" s="2">
        <v>1598.9</v>
      </c>
      <c r="D89" s="2">
        <v>227.3</v>
      </c>
      <c r="E89" s="35">
        <f>SUM(All_India_Index_Upto_April23__1[[#This Row],[Transport and communication]])</f>
        <v>114.2</v>
      </c>
      <c r="H89" s="34">
        <v>2022</v>
      </c>
      <c r="I89" t="s">
        <v>40</v>
      </c>
      <c r="J89" s="2">
        <v>2293.6999999999998</v>
      </c>
      <c r="K89" s="2">
        <v>344</v>
      </c>
      <c r="L89" s="35">
        <v>157.69999999999999</v>
      </c>
    </row>
    <row r="90" spans="1:12" x14ac:dyDescent="0.3">
      <c r="A90" s="34">
        <v>2015</v>
      </c>
      <c r="B90" t="s">
        <v>37</v>
      </c>
      <c r="C90" s="2">
        <v>1590.4</v>
      </c>
      <c r="D90" s="2">
        <v>230</v>
      </c>
      <c r="E90" s="35">
        <f>SUM(All_India_Index_Upto_April23__1[[#This Row],[Transport and communication]])</f>
        <v>111.7</v>
      </c>
      <c r="H90" s="34">
        <v>2022</v>
      </c>
      <c r="I90" t="s">
        <v>40</v>
      </c>
      <c r="J90" s="2">
        <v>2269.2000000000003</v>
      </c>
      <c r="K90" s="2">
        <v>348</v>
      </c>
      <c r="L90" s="35">
        <v>161.9</v>
      </c>
    </row>
    <row r="91" spans="1:12" x14ac:dyDescent="0.3">
      <c r="A91" s="34">
        <v>2015</v>
      </c>
      <c r="B91" t="s">
        <v>38</v>
      </c>
      <c r="C91" s="2">
        <v>1617.8999999999999</v>
      </c>
      <c r="D91" s="2">
        <v>233.4</v>
      </c>
      <c r="E91" s="35">
        <f>SUM(All_India_Index_Upto_April23__1[[#This Row],[Transport and communication]])</f>
        <v>112.9</v>
      </c>
      <c r="H91" s="34">
        <v>2022</v>
      </c>
      <c r="I91" t="s">
        <v>41</v>
      </c>
      <c r="J91" s="2">
        <v>2267.8000000000002</v>
      </c>
      <c r="K91" s="2">
        <v>351</v>
      </c>
      <c r="L91" s="35">
        <v>166.9</v>
      </c>
    </row>
    <row r="92" spans="1:12" x14ac:dyDescent="0.3">
      <c r="A92" s="34">
        <v>2015</v>
      </c>
      <c r="B92" t="s">
        <v>38</v>
      </c>
      <c r="C92" s="2">
        <v>1636.6</v>
      </c>
      <c r="D92" s="2">
        <v>227.9</v>
      </c>
      <c r="E92" s="35">
        <f>SUM(All_India_Index_Upto_April23__1[[#This Row],[Transport and communication]])</f>
        <v>114.1</v>
      </c>
      <c r="H92" s="34">
        <v>2022</v>
      </c>
      <c r="I92" t="s">
        <v>41</v>
      </c>
      <c r="J92" s="2">
        <v>2306.4</v>
      </c>
      <c r="K92" s="2">
        <v>344.9</v>
      </c>
      <c r="L92" s="35">
        <v>158.19999999999999</v>
      </c>
    </row>
    <row r="93" spans="1:12" x14ac:dyDescent="0.3">
      <c r="A93" s="34">
        <v>2015</v>
      </c>
      <c r="B93" t="s">
        <v>38</v>
      </c>
      <c r="C93" s="2">
        <v>1623.5</v>
      </c>
      <c r="D93" s="2">
        <v>231.3</v>
      </c>
      <c r="E93" s="35">
        <f>SUM(All_India_Index_Upto_April23__1[[#This Row],[Transport and communication]])</f>
        <v>111.5</v>
      </c>
      <c r="H93" s="34">
        <v>2022</v>
      </c>
      <c r="I93" t="s">
        <v>41</v>
      </c>
      <c r="J93" s="2">
        <v>2280.9</v>
      </c>
      <c r="K93" s="2">
        <v>348.70000000000005</v>
      </c>
      <c r="L93" s="35">
        <v>162.30000000000001</v>
      </c>
    </row>
    <row r="94" spans="1:12" x14ac:dyDescent="0.3">
      <c r="A94" s="34">
        <v>2015</v>
      </c>
      <c r="B94" t="s">
        <v>39</v>
      </c>
      <c r="C94" s="2">
        <v>1625.3</v>
      </c>
      <c r="D94" s="2">
        <v>233.5</v>
      </c>
      <c r="E94" s="35">
        <f>SUM(All_India_Index_Upto_April23__1[[#This Row],[Transport and communication]])</f>
        <v>112.7</v>
      </c>
      <c r="H94" s="34">
        <v>2022</v>
      </c>
      <c r="I94" t="s">
        <v>42</v>
      </c>
      <c r="J94" s="2">
        <v>2284.5</v>
      </c>
      <c r="K94" s="2">
        <v>353.2</v>
      </c>
      <c r="L94" s="35">
        <v>167.4</v>
      </c>
    </row>
    <row r="95" spans="1:12" x14ac:dyDescent="0.3">
      <c r="A95" s="34">
        <v>2015</v>
      </c>
      <c r="B95" t="s">
        <v>39</v>
      </c>
      <c r="C95" s="2">
        <v>1642.8999999999999</v>
      </c>
      <c r="D95" s="2">
        <v>227.7</v>
      </c>
      <c r="E95" s="35">
        <f>SUM(All_India_Index_Upto_April23__1[[#This Row],[Transport and communication]])</f>
        <v>113.6</v>
      </c>
      <c r="H95" s="34">
        <v>2022</v>
      </c>
      <c r="I95" t="s">
        <v>42</v>
      </c>
      <c r="J95" s="2">
        <v>2322.3000000000002</v>
      </c>
      <c r="K95" s="2">
        <v>347</v>
      </c>
      <c r="L95" s="35">
        <v>158.80000000000001</v>
      </c>
    </row>
    <row r="96" spans="1:12" x14ac:dyDescent="0.3">
      <c r="A96" s="34">
        <v>2015</v>
      </c>
      <c r="B96" t="s">
        <v>39</v>
      </c>
      <c r="C96" s="2">
        <v>1630.6000000000001</v>
      </c>
      <c r="D96" s="2">
        <v>231.3</v>
      </c>
      <c r="E96" s="35">
        <f>SUM(All_India_Index_Upto_April23__1[[#This Row],[Transport and communication]])</f>
        <v>109.9</v>
      </c>
      <c r="H96" s="34">
        <v>2022</v>
      </c>
      <c r="I96" t="s">
        <v>42</v>
      </c>
      <c r="J96" s="2">
        <v>2297.3000000000002</v>
      </c>
      <c r="K96" s="2">
        <v>350.79999999999995</v>
      </c>
      <c r="L96" s="35">
        <v>162.9</v>
      </c>
    </row>
    <row r="97" spans="1:12" x14ac:dyDescent="0.3">
      <c r="A97" s="34">
        <v>2015</v>
      </c>
      <c r="B97" t="s">
        <v>40</v>
      </c>
      <c r="C97" s="2">
        <v>1646.6</v>
      </c>
      <c r="D97" s="2">
        <v>233.6</v>
      </c>
      <c r="E97" s="35">
        <f>SUM(All_India_Index_Upto_April23__1[[#This Row],[Transport and communication]])</f>
        <v>111.7</v>
      </c>
      <c r="H97" s="34">
        <v>2022</v>
      </c>
      <c r="I97" t="s">
        <v>44</v>
      </c>
      <c r="J97" s="2">
        <v>2287.6999999999998</v>
      </c>
      <c r="K97" s="2">
        <v>355.70000000000005</v>
      </c>
      <c r="L97" s="35">
        <v>167.5</v>
      </c>
    </row>
    <row r="98" spans="1:12" x14ac:dyDescent="0.3">
      <c r="A98" s="34">
        <v>2015</v>
      </c>
      <c r="B98" t="s">
        <v>40</v>
      </c>
      <c r="C98" s="2">
        <v>1658.8999999999999</v>
      </c>
      <c r="D98" s="2">
        <v>228.6</v>
      </c>
      <c r="E98" s="35">
        <f>SUM(All_India_Index_Upto_April23__1[[#This Row],[Transport and communication]])</f>
        <v>113.8</v>
      </c>
      <c r="H98" s="34">
        <v>2022</v>
      </c>
      <c r="I98" t="s">
        <v>44</v>
      </c>
      <c r="J98" s="2">
        <v>2314.4</v>
      </c>
      <c r="K98" s="2">
        <v>349.6</v>
      </c>
      <c r="L98" s="35">
        <v>158.9</v>
      </c>
    </row>
    <row r="99" spans="1:12" x14ac:dyDescent="0.3">
      <c r="A99" s="34">
        <v>2015</v>
      </c>
      <c r="B99" t="s">
        <v>40</v>
      </c>
      <c r="C99" s="2">
        <v>1649.6</v>
      </c>
      <c r="D99" s="2">
        <v>231.7</v>
      </c>
      <c r="E99" s="35">
        <f>SUM(All_India_Index_Upto_April23__1[[#This Row],[Transport and communication]])</f>
        <v>109.1</v>
      </c>
      <c r="H99" s="34">
        <v>2022</v>
      </c>
      <c r="I99" t="s">
        <v>44</v>
      </c>
      <c r="J99" s="2">
        <v>2296.8000000000002</v>
      </c>
      <c r="K99" s="2">
        <v>353.4</v>
      </c>
      <c r="L99" s="35">
        <v>163</v>
      </c>
    </row>
    <row r="100" spans="1:12" x14ac:dyDescent="0.3">
      <c r="A100" s="34">
        <v>2015</v>
      </c>
      <c r="B100" t="s">
        <v>41</v>
      </c>
      <c r="C100" s="2">
        <v>1657.6000000000001</v>
      </c>
      <c r="D100" s="2">
        <v>235.10000000000002</v>
      </c>
      <c r="E100" s="35">
        <f>SUM(All_India_Index_Upto_April23__1[[#This Row],[Transport and communication]])</f>
        <v>111.3</v>
      </c>
      <c r="H100" s="34">
        <v>2022</v>
      </c>
      <c r="I100" t="s">
        <v>45</v>
      </c>
      <c r="J100" s="2">
        <v>2277.1</v>
      </c>
      <c r="K100" s="2">
        <v>359.2</v>
      </c>
      <c r="L100" s="35">
        <v>167.8</v>
      </c>
    </row>
    <row r="101" spans="1:12" x14ac:dyDescent="0.3">
      <c r="A101" s="34">
        <v>2015</v>
      </c>
      <c r="B101" t="s">
        <v>41</v>
      </c>
      <c r="C101" s="2">
        <v>1664.8</v>
      </c>
      <c r="D101" s="2">
        <v>230</v>
      </c>
      <c r="E101" s="35">
        <f>SUM(All_India_Index_Upto_April23__1[[#This Row],[Transport and communication]])</f>
        <v>113.8</v>
      </c>
      <c r="H101" s="34">
        <v>2022</v>
      </c>
      <c r="I101" t="s">
        <v>45</v>
      </c>
      <c r="J101" s="2">
        <v>2295.7999999999997</v>
      </c>
      <c r="K101" s="2">
        <v>353.2</v>
      </c>
      <c r="L101" s="35">
        <v>159.4</v>
      </c>
    </row>
    <row r="102" spans="1:12" x14ac:dyDescent="0.3">
      <c r="A102" s="34">
        <v>2015</v>
      </c>
      <c r="B102" t="s">
        <v>41</v>
      </c>
      <c r="C102" s="2">
        <v>1658.3000000000002</v>
      </c>
      <c r="D102" s="2">
        <v>233.2</v>
      </c>
      <c r="E102" s="35">
        <f>SUM(All_India_Index_Upto_April23__1[[#This Row],[Transport and communication]])</f>
        <v>109.3</v>
      </c>
      <c r="H102" s="34">
        <v>2022</v>
      </c>
      <c r="I102" t="s">
        <v>45</v>
      </c>
      <c r="J102" s="2">
        <v>2283.4</v>
      </c>
      <c r="K102" s="2">
        <v>356.9</v>
      </c>
      <c r="L102" s="35">
        <v>163.4</v>
      </c>
    </row>
    <row r="103" spans="1:12" x14ac:dyDescent="0.3">
      <c r="A103" s="34">
        <v>2015</v>
      </c>
      <c r="B103" t="s">
        <v>42</v>
      </c>
      <c r="C103" s="2">
        <v>1674.6</v>
      </c>
      <c r="D103" s="2">
        <v>236.2</v>
      </c>
      <c r="E103" s="35">
        <f>SUM(All_India_Index_Upto_April23__1[[#This Row],[Transport and communication]])</f>
        <v>111.4</v>
      </c>
      <c r="H103" s="34">
        <v>2023</v>
      </c>
      <c r="I103" t="s">
        <v>31</v>
      </c>
      <c r="J103" s="2">
        <v>2283.2000000000003</v>
      </c>
      <c r="K103" s="2">
        <v>363.1</v>
      </c>
      <c r="L103" s="35">
        <v>168.2</v>
      </c>
    </row>
    <row r="104" spans="1:12" x14ac:dyDescent="0.3">
      <c r="A104" s="34">
        <v>2015</v>
      </c>
      <c r="B104" t="s">
        <v>42</v>
      </c>
      <c r="C104" s="2">
        <v>1692.8000000000002</v>
      </c>
      <c r="D104" s="2">
        <v>231.2</v>
      </c>
      <c r="E104" s="35">
        <f>SUM(All_India_Index_Upto_April23__1[[#This Row],[Transport and communication]])</f>
        <v>114</v>
      </c>
      <c r="H104" s="34">
        <v>2023</v>
      </c>
      <c r="I104" t="s">
        <v>31</v>
      </c>
      <c r="J104" s="2">
        <v>2310.2000000000003</v>
      </c>
      <c r="K104" s="2">
        <v>357.3</v>
      </c>
      <c r="L104" s="35">
        <v>159.5</v>
      </c>
    </row>
    <row r="105" spans="1:12" x14ac:dyDescent="0.3">
      <c r="A105" s="34">
        <v>2015</v>
      </c>
      <c r="B105" t="s">
        <v>42</v>
      </c>
      <c r="C105" s="2">
        <v>1678.9999999999998</v>
      </c>
      <c r="D105" s="2">
        <v>234.3</v>
      </c>
      <c r="E105" s="35">
        <f>SUM(All_India_Index_Upto_April23__1[[#This Row],[Transport and communication]])</f>
        <v>109.3</v>
      </c>
      <c r="H105" s="34">
        <v>2023</v>
      </c>
      <c r="I105" t="s">
        <v>31</v>
      </c>
      <c r="J105" s="2">
        <v>2292.6999999999998</v>
      </c>
      <c r="K105" s="2">
        <v>360.9</v>
      </c>
      <c r="L105" s="35">
        <v>163.6</v>
      </c>
    </row>
    <row r="106" spans="1:12" x14ac:dyDescent="0.3">
      <c r="A106" s="34">
        <v>2015</v>
      </c>
      <c r="B106" t="s">
        <v>44</v>
      </c>
      <c r="C106" s="2">
        <v>1686.3</v>
      </c>
      <c r="D106" s="2">
        <v>236.8</v>
      </c>
      <c r="E106" s="35">
        <f>SUM(All_India_Index_Upto_April23__1[[#This Row],[Transport and communication]])</f>
        <v>111.5</v>
      </c>
      <c r="H106" s="34">
        <v>2023</v>
      </c>
      <c r="I106" t="s">
        <v>34</v>
      </c>
      <c r="J106" s="2">
        <v>2265.6999999999998</v>
      </c>
      <c r="K106" s="2">
        <v>367.29999999999995</v>
      </c>
      <c r="L106" s="35">
        <v>169</v>
      </c>
    </row>
    <row r="107" spans="1:12" x14ac:dyDescent="0.3">
      <c r="A107" s="34">
        <v>2015</v>
      </c>
      <c r="B107" t="s">
        <v>44</v>
      </c>
      <c r="C107" s="2">
        <v>1708.4999999999998</v>
      </c>
      <c r="D107" s="2">
        <v>231.39999999999998</v>
      </c>
      <c r="E107" s="35">
        <f>SUM(All_India_Index_Upto_April23__1[[#This Row],[Transport and communication]])</f>
        <v>114</v>
      </c>
      <c r="H107" s="34">
        <v>2023</v>
      </c>
      <c r="I107" t="s">
        <v>34</v>
      </c>
      <c r="J107" s="2">
        <v>2303.1999999999998</v>
      </c>
      <c r="K107" s="2">
        <v>362.20000000000005</v>
      </c>
      <c r="L107" s="35">
        <v>159.80000000000001</v>
      </c>
    </row>
    <row r="108" spans="1:12" x14ac:dyDescent="0.3">
      <c r="A108" s="34">
        <v>2015</v>
      </c>
      <c r="B108" t="s">
        <v>44</v>
      </c>
      <c r="C108" s="2">
        <v>1692.1</v>
      </c>
      <c r="D108" s="2">
        <v>234.7</v>
      </c>
      <c r="E108" s="35">
        <f>SUM(All_India_Index_Upto_April23__1[[#This Row],[Transport and communication]])</f>
        <v>109.3</v>
      </c>
      <c r="H108" s="34">
        <v>2023</v>
      </c>
      <c r="I108" t="s">
        <v>34</v>
      </c>
      <c r="J108" s="2">
        <v>2279.1</v>
      </c>
      <c r="K108" s="2">
        <v>365.4</v>
      </c>
      <c r="L108" s="35">
        <v>164.2</v>
      </c>
    </row>
    <row r="109" spans="1:12" x14ac:dyDescent="0.3">
      <c r="A109" s="34">
        <v>2015</v>
      </c>
      <c r="B109" t="s">
        <v>45</v>
      </c>
      <c r="C109" s="2">
        <v>1682.3000000000002</v>
      </c>
      <c r="D109" s="2">
        <v>237.2</v>
      </c>
      <c r="E109" s="35">
        <f>SUM(All_India_Index_Upto_April23__1[[#This Row],[Transport and communication]])</f>
        <v>111.5</v>
      </c>
      <c r="H109" s="34">
        <v>2023</v>
      </c>
      <c r="I109" t="s">
        <v>35</v>
      </c>
      <c r="J109" s="2">
        <v>2265.8000000000002</v>
      </c>
      <c r="K109" s="2">
        <v>367.29999999999995</v>
      </c>
      <c r="L109" s="35">
        <v>169</v>
      </c>
    </row>
    <row r="110" spans="1:12" x14ac:dyDescent="0.3">
      <c r="A110" s="34">
        <v>2015</v>
      </c>
      <c r="B110" t="s">
        <v>45</v>
      </c>
      <c r="C110" s="2">
        <v>1698.8</v>
      </c>
      <c r="D110" s="2">
        <v>231.8</v>
      </c>
      <c r="E110" s="35">
        <f>SUM(All_India_Index_Upto_April23__1[[#This Row],[Transport and communication]])</f>
        <v>113.6</v>
      </c>
      <c r="H110" s="34">
        <v>2023</v>
      </c>
      <c r="I110" t="s">
        <v>35</v>
      </c>
      <c r="J110" s="2">
        <v>2303.4</v>
      </c>
      <c r="K110" s="2">
        <v>362.3</v>
      </c>
      <c r="L110" s="35">
        <v>159.80000000000001</v>
      </c>
    </row>
    <row r="111" spans="1:12" x14ac:dyDescent="0.3">
      <c r="A111" s="34">
        <v>2015</v>
      </c>
      <c r="B111" t="s">
        <v>45</v>
      </c>
      <c r="C111" s="2">
        <v>1686.1000000000001</v>
      </c>
      <c r="D111" s="2">
        <v>235.10000000000002</v>
      </c>
      <c r="E111" s="35">
        <f>SUM(All_India_Index_Upto_April23__1[[#This Row],[Transport and communication]])</f>
        <v>108.9</v>
      </c>
      <c r="H111" s="34">
        <v>2023</v>
      </c>
      <c r="I111" t="s">
        <v>35</v>
      </c>
      <c r="J111" s="2">
        <v>2279.1999999999998</v>
      </c>
      <c r="K111" s="2">
        <v>365.4</v>
      </c>
      <c r="L111" s="35">
        <v>164.2</v>
      </c>
    </row>
    <row r="112" spans="1:12" x14ac:dyDescent="0.3">
      <c r="A112" s="34">
        <v>2016</v>
      </c>
      <c r="B112" t="s">
        <v>31</v>
      </c>
      <c r="C112" s="2">
        <v>1690.1000000000001</v>
      </c>
      <c r="D112" s="2">
        <v>238.60000000000002</v>
      </c>
      <c r="E112" s="35">
        <f>SUM(All_India_Index_Upto_April23__1[[#This Row],[Transport and communication]])</f>
        <v>111.1</v>
      </c>
      <c r="H112" s="34">
        <v>2023</v>
      </c>
      <c r="I112" t="s">
        <v>36</v>
      </c>
      <c r="J112" s="2">
        <v>2274.1999999999998</v>
      </c>
      <c r="K112" s="2">
        <v>371</v>
      </c>
      <c r="L112" s="35">
        <v>169.4</v>
      </c>
    </row>
    <row r="113" spans="1:12" x14ac:dyDescent="0.3">
      <c r="A113" s="34">
        <v>2016</v>
      </c>
      <c r="B113" t="s">
        <v>31</v>
      </c>
      <c r="C113" s="2">
        <v>1701.4</v>
      </c>
      <c r="D113" s="2">
        <v>233.1</v>
      </c>
      <c r="E113" s="35">
        <f>SUM(All_India_Index_Upto_April23__1[[#This Row],[Transport and communication]])</f>
        <v>113.9</v>
      </c>
      <c r="H113" s="34">
        <v>2023</v>
      </c>
      <c r="I113" t="s">
        <v>36</v>
      </c>
      <c r="J113" s="2">
        <v>2317.7000000000003</v>
      </c>
      <c r="K113" s="2">
        <v>365.9</v>
      </c>
      <c r="L113" s="35">
        <v>160.1</v>
      </c>
    </row>
    <row r="114" spans="1:12" x14ac:dyDescent="0.3">
      <c r="A114" s="34">
        <v>2016</v>
      </c>
      <c r="B114" t="s">
        <v>31</v>
      </c>
      <c r="C114" s="2">
        <v>1691.7</v>
      </c>
      <c r="D114" s="2">
        <v>236.5</v>
      </c>
      <c r="E114" s="35">
        <f>SUM(All_India_Index_Upto_April23__1[[#This Row],[Transport and communication]])</f>
        <v>109.1</v>
      </c>
      <c r="H114" s="34">
        <v>2023</v>
      </c>
      <c r="I114" t="s">
        <v>36</v>
      </c>
      <c r="J114" s="2">
        <v>2289.6000000000004</v>
      </c>
      <c r="K114" s="2">
        <v>369</v>
      </c>
      <c r="L114" s="35">
        <v>164.5</v>
      </c>
    </row>
    <row r="115" spans="1:12" x14ac:dyDescent="0.3">
      <c r="A115" s="34">
        <v>2016</v>
      </c>
      <c r="B115" t="s">
        <v>34</v>
      </c>
      <c r="C115" s="2">
        <v>1682.6</v>
      </c>
      <c r="D115" s="2">
        <v>241.1</v>
      </c>
      <c r="E115" s="35">
        <f>SUM(All_India_Index_Upto_April23__1[[#This Row],[Transport and communication]])</f>
        <v>111.4</v>
      </c>
      <c r="H115" s="34">
        <v>2023</v>
      </c>
      <c r="I115" t="s">
        <v>37</v>
      </c>
      <c r="J115" s="2">
        <v>2290.7000000000007</v>
      </c>
      <c r="K115" s="2">
        <v>372.70000000000005</v>
      </c>
      <c r="L115" s="35">
        <v>169.7</v>
      </c>
    </row>
    <row r="116" spans="1:12" x14ac:dyDescent="0.3">
      <c r="A116" s="34">
        <v>2016</v>
      </c>
      <c r="B116" t="s">
        <v>34</v>
      </c>
      <c r="C116" s="2">
        <v>1676.1</v>
      </c>
      <c r="D116" s="2">
        <v>235.7</v>
      </c>
      <c r="E116" s="35">
        <f>SUM(All_India_Index_Upto_April23__1[[#This Row],[Transport and communication]])</f>
        <v>113.6</v>
      </c>
      <c r="H116" s="34">
        <v>2023</v>
      </c>
      <c r="I116" t="s">
        <v>37</v>
      </c>
      <c r="J116" s="2">
        <v>2335.1</v>
      </c>
      <c r="K116" s="2">
        <v>367.79999999999995</v>
      </c>
      <c r="L116" s="35">
        <v>160.4</v>
      </c>
    </row>
    <row r="117" spans="1:12" x14ac:dyDescent="0.3">
      <c r="A117" s="34">
        <v>2016</v>
      </c>
      <c r="B117" t="s">
        <v>34</v>
      </c>
      <c r="C117" s="2">
        <v>1678.1</v>
      </c>
      <c r="D117" s="2">
        <v>239.1</v>
      </c>
      <c r="E117" s="35">
        <f>SUM(All_India_Index_Upto_April23__1[[#This Row],[Transport and communication]])</f>
        <v>108.5</v>
      </c>
      <c r="H117" s="36">
        <v>2023</v>
      </c>
      <c r="I117" s="37" t="s">
        <v>37</v>
      </c>
      <c r="J117" s="38">
        <v>2306.9</v>
      </c>
      <c r="K117" s="38">
        <v>370.9</v>
      </c>
      <c r="L117" s="39">
        <v>164.8</v>
      </c>
    </row>
    <row r="118" spans="1:12" x14ac:dyDescent="0.3">
      <c r="A118" s="34">
        <v>2016</v>
      </c>
      <c r="B118" t="s">
        <v>35</v>
      </c>
      <c r="C118" s="2">
        <v>1682.7000000000003</v>
      </c>
      <c r="D118" s="2">
        <v>242.2</v>
      </c>
      <c r="E118" s="35">
        <f>SUM(All_India_Index_Upto_April23__1[[#This Row],[Transport and communication]])</f>
        <v>110.9</v>
      </c>
    </row>
    <row r="119" spans="1:12" x14ac:dyDescent="0.3">
      <c r="A119" s="34">
        <v>2016</v>
      </c>
      <c r="B119" t="s">
        <v>35</v>
      </c>
      <c r="C119" s="2">
        <v>1667.6000000000001</v>
      </c>
      <c r="D119" s="2">
        <v>236.8</v>
      </c>
      <c r="E119" s="35">
        <f>SUM(All_India_Index_Upto_April23__1[[#This Row],[Transport and communication]])</f>
        <v>114.4</v>
      </c>
    </row>
    <row r="120" spans="1:12" x14ac:dyDescent="0.3">
      <c r="A120" s="34">
        <v>2016</v>
      </c>
      <c r="B120" t="s">
        <v>35</v>
      </c>
      <c r="C120" s="2">
        <v>1675.2</v>
      </c>
      <c r="D120" s="2">
        <v>240.2</v>
      </c>
      <c r="E120" s="35">
        <f>SUM(All_India_Index_Upto_April23__1[[#This Row],[Transport and communication]])</f>
        <v>110</v>
      </c>
    </row>
    <row r="121" spans="1:12" x14ac:dyDescent="0.3">
      <c r="A121" s="34">
        <v>2016</v>
      </c>
      <c r="B121" t="s">
        <v>36</v>
      </c>
      <c r="C121" s="2">
        <v>1701.6000000000004</v>
      </c>
      <c r="D121" s="2">
        <v>243.60000000000002</v>
      </c>
      <c r="E121" s="35">
        <f>SUM(All_India_Index_Upto_April23__1[[#This Row],[Transport and communication]])</f>
        <v>112.1</v>
      </c>
    </row>
    <row r="122" spans="1:12" x14ac:dyDescent="0.3">
      <c r="A122" s="34">
        <v>2016</v>
      </c>
      <c r="B122" t="s">
        <v>36</v>
      </c>
      <c r="C122" s="2">
        <v>1706.3</v>
      </c>
      <c r="D122" s="2">
        <v>237.6</v>
      </c>
      <c r="E122" s="35">
        <f>SUM(All_India_Index_Upto_April23__1[[#This Row],[Transport and communication]])</f>
        <v>115.1</v>
      </c>
    </row>
    <row r="123" spans="1:12" x14ac:dyDescent="0.3">
      <c r="A123" s="34">
        <v>2016</v>
      </c>
      <c r="B123" t="s">
        <v>36</v>
      </c>
      <c r="C123" s="2">
        <v>1701.3</v>
      </c>
      <c r="D123" s="2">
        <v>241.3</v>
      </c>
      <c r="E123" s="35">
        <f>SUM(All_India_Index_Upto_April23__1[[#This Row],[Transport and communication]])</f>
        <v>110.7</v>
      </c>
    </row>
    <row r="124" spans="1:12" x14ac:dyDescent="0.3">
      <c r="A124" s="34">
        <v>2016</v>
      </c>
      <c r="B124" t="s">
        <v>37</v>
      </c>
      <c r="C124" s="2">
        <v>1723.6999999999998</v>
      </c>
      <c r="D124" s="2">
        <v>245.5</v>
      </c>
      <c r="E124" s="35">
        <f>SUM(All_India_Index_Upto_April23__1[[#This Row],[Transport and communication]])</f>
        <v>112.8</v>
      </c>
    </row>
    <row r="125" spans="1:12" x14ac:dyDescent="0.3">
      <c r="A125" s="34">
        <v>2016</v>
      </c>
      <c r="B125" t="s">
        <v>37</v>
      </c>
      <c r="C125" s="2">
        <v>1746.7999999999997</v>
      </c>
      <c r="D125" s="2">
        <v>238.8</v>
      </c>
      <c r="E125" s="35">
        <f>SUM(All_India_Index_Upto_April23__1[[#This Row],[Transport and communication]])</f>
        <v>116.3</v>
      </c>
    </row>
    <row r="126" spans="1:12" x14ac:dyDescent="0.3">
      <c r="A126" s="34">
        <v>2016</v>
      </c>
      <c r="B126" t="s">
        <v>37</v>
      </c>
      <c r="C126" s="2">
        <v>1730.4</v>
      </c>
      <c r="D126" s="2">
        <v>242.9</v>
      </c>
      <c r="E126" s="35">
        <f>SUM(All_India_Index_Upto_April23__1[[#This Row],[Transport and communication]])</f>
        <v>112.3</v>
      </c>
    </row>
    <row r="127" spans="1:12" x14ac:dyDescent="0.3">
      <c r="A127" s="34">
        <v>2016</v>
      </c>
      <c r="B127" t="s">
        <v>38</v>
      </c>
      <c r="C127" s="2">
        <v>1748.6</v>
      </c>
      <c r="D127" s="2">
        <v>246.10000000000002</v>
      </c>
      <c r="E127" s="35">
        <f>SUM(All_India_Index_Upto_April23__1[[#This Row],[Transport and communication]])</f>
        <v>114.2</v>
      </c>
    </row>
    <row r="128" spans="1:12" x14ac:dyDescent="0.3">
      <c r="A128" s="34">
        <v>2016</v>
      </c>
      <c r="B128" t="s">
        <v>38</v>
      </c>
      <c r="C128" s="2">
        <v>1787.0000000000002</v>
      </c>
      <c r="D128" s="2">
        <v>239.39999999999998</v>
      </c>
      <c r="E128" s="35">
        <f>SUM(All_India_Index_Upto_April23__1[[#This Row],[Transport and communication]])</f>
        <v>116.4</v>
      </c>
    </row>
    <row r="129" spans="1:5" x14ac:dyDescent="0.3">
      <c r="A129" s="34">
        <v>2016</v>
      </c>
      <c r="B129" t="s">
        <v>38</v>
      </c>
      <c r="C129" s="2">
        <v>1760.6</v>
      </c>
      <c r="D129" s="2">
        <v>243.5</v>
      </c>
      <c r="E129" s="35">
        <f>SUM(All_India_Index_Upto_April23__1[[#This Row],[Transport and communication]])</f>
        <v>111.7</v>
      </c>
    </row>
    <row r="130" spans="1:5" x14ac:dyDescent="0.3">
      <c r="A130" s="34">
        <v>2016</v>
      </c>
      <c r="B130" t="s">
        <v>39</v>
      </c>
      <c r="C130" s="2">
        <v>1770.2999999999997</v>
      </c>
      <c r="D130" s="2">
        <v>247.60000000000002</v>
      </c>
      <c r="E130" s="35">
        <f>SUM(All_India_Index_Upto_April23__1[[#This Row],[Transport and communication]])</f>
        <v>113.9</v>
      </c>
    </row>
    <row r="131" spans="1:5" x14ac:dyDescent="0.3">
      <c r="A131" s="34">
        <v>2016</v>
      </c>
      <c r="B131" t="s">
        <v>39</v>
      </c>
      <c r="C131" s="2">
        <v>1811.5000000000002</v>
      </c>
      <c r="D131" s="2">
        <v>240.9</v>
      </c>
      <c r="E131" s="35">
        <f>SUM(All_India_Index_Upto_April23__1[[#This Row],[Transport and communication]])</f>
        <v>116</v>
      </c>
    </row>
    <row r="132" spans="1:5" x14ac:dyDescent="0.3">
      <c r="A132" s="34">
        <v>2016</v>
      </c>
      <c r="B132" t="s">
        <v>39</v>
      </c>
      <c r="C132" s="2">
        <v>1783.5</v>
      </c>
      <c r="D132" s="2">
        <v>245</v>
      </c>
      <c r="E132" s="35">
        <f>SUM(All_India_Index_Upto_April23__1[[#This Row],[Transport and communication]])</f>
        <v>110.4</v>
      </c>
    </row>
    <row r="133" spans="1:5" x14ac:dyDescent="0.3">
      <c r="A133" s="34">
        <v>2016</v>
      </c>
      <c r="B133" t="s">
        <v>40</v>
      </c>
      <c r="C133" s="2">
        <v>1777.4999999999998</v>
      </c>
      <c r="D133" s="2">
        <v>249</v>
      </c>
      <c r="E133" s="35">
        <f>SUM(All_India_Index_Upto_April23__1[[#This Row],[Transport and communication]])</f>
        <v>113.1</v>
      </c>
    </row>
    <row r="134" spans="1:5" x14ac:dyDescent="0.3">
      <c r="A134" s="34">
        <v>2016</v>
      </c>
      <c r="B134" t="s">
        <v>40</v>
      </c>
      <c r="C134" s="2">
        <v>1783.9999999999995</v>
      </c>
      <c r="D134" s="2">
        <v>242.10000000000002</v>
      </c>
      <c r="E134" s="35">
        <f>SUM(All_India_Index_Upto_April23__1[[#This Row],[Transport and communication]])</f>
        <v>117</v>
      </c>
    </row>
    <row r="135" spans="1:5" x14ac:dyDescent="0.3">
      <c r="A135" s="34">
        <v>2016</v>
      </c>
      <c r="B135" t="s">
        <v>40</v>
      </c>
      <c r="C135" s="2">
        <v>1777.9</v>
      </c>
      <c r="D135" s="2">
        <v>246.3</v>
      </c>
      <c r="E135" s="35">
        <f>SUM(All_India_Index_Upto_April23__1[[#This Row],[Transport and communication]])</f>
        <v>111.8</v>
      </c>
    </row>
    <row r="136" spans="1:5" x14ac:dyDescent="0.3">
      <c r="A136" s="34">
        <v>2016</v>
      </c>
      <c r="B136" t="s">
        <v>41</v>
      </c>
      <c r="C136" s="2">
        <v>1770.7</v>
      </c>
      <c r="D136" s="2">
        <v>250.6</v>
      </c>
      <c r="E136" s="35">
        <f>SUM(All_India_Index_Upto_April23__1[[#This Row],[Transport and communication]])</f>
        <v>114.3</v>
      </c>
    </row>
    <row r="137" spans="1:5" x14ac:dyDescent="0.3">
      <c r="A137" s="34">
        <v>2016</v>
      </c>
      <c r="B137" t="s">
        <v>41</v>
      </c>
      <c r="C137" s="2">
        <v>1756.3999999999996</v>
      </c>
      <c r="D137" s="2">
        <v>242.60000000000002</v>
      </c>
      <c r="E137" s="35">
        <f>SUM(All_India_Index_Upto_April23__1[[#This Row],[Transport and communication]])</f>
        <v>117.8</v>
      </c>
    </row>
    <row r="138" spans="1:5" x14ac:dyDescent="0.3">
      <c r="A138" s="34">
        <v>2016</v>
      </c>
      <c r="B138" t="s">
        <v>41</v>
      </c>
      <c r="C138" s="2">
        <v>1763.6999999999998</v>
      </c>
      <c r="D138" s="2">
        <v>247.5</v>
      </c>
      <c r="E138" s="35">
        <f>SUM(All_India_Index_Upto_April23__1[[#This Row],[Transport and communication]])</f>
        <v>112.8</v>
      </c>
    </row>
    <row r="139" spans="1:5" x14ac:dyDescent="0.3">
      <c r="A139" s="34">
        <v>2016</v>
      </c>
      <c r="B139" t="s">
        <v>42</v>
      </c>
      <c r="C139" s="2">
        <v>1771.8000000000002</v>
      </c>
      <c r="D139" s="2">
        <v>251.7</v>
      </c>
      <c r="E139" s="35">
        <f>SUM(All_India_Index_Upto_April23__1[[#This Row],[Transport and communication]])</f>
        <v>115.2</v>
      </c>
    </row>
    <row r="140" spans="1:5" x14ac:dyDescent="0.3">
      <c r="A140" s="34">
        <v>2016</v>
      </c>
      <c r="B140" t="s">
        <v>42</v>
      </c>
      <c r="C140" s="2">
        <v>1762.8999999999999</v>
      </c>
      <c r="D140" s="2">
        <v>242.6</v>
      </c>
      <c r="E140" s="35">
        <f>SUM(All_India_Index_Upto_April23__1[[#This Row],[Transport and communication]])</f>
        <v>118.2</v>
      </c>
    </row>
    <row r="141" spans="1:5" x14ac:dyDescent="0.3">
      <c r="A141" s="34">
        <v>2016</v>
      </c>
      <c r="B141" t="s">
        <v>42</v>
      </c>
      <c r="C141" s="2">
        <v>1766.7999999999995</v>
      </c>
      <c r="D141" s="2">
        <v>248.2</v>
      </c>
      <c r="E141" s="35">
        <f>SUM(All_India_Index_Upto_April23__1[[#This Row],[Transport and communication]])</f>
        <v>113.4</v>
      </c>
    </row>
    <row r="142" spans="1:5" x14ac:dyDescent="0.3">
      <c r="A142" s="34">
        <v>2016</v>
      </c>
      <c r="B142" t="s">
        <v>44</v>
      </c>
      <c r="C142" s="2">
        <v>1764.6</v>
      </c>
      <c r="D142" s="2">
        <v>252.6</v>
      </c>
      <c r="E142" s="35">
        <f>SUM(All_India_Index_Upto_April23__1[[#This Row],[Transport and communication]])</f>
        <v>115.7</v>
      </c>
    </row>
    <row r="143" spans="1:5" x14ac:dyDescent="0.3">
      <c r="A143" s="34">
        <v>2016</v>
      </c>
      <c r="B143" t="s">
        <v>44</v>
      </c>
      <c r="C143" s="2">
        <v>1755.2</v>
      </c>
      <c r="D143" s="2">
        <v>243.39999999999998</v>
      </c>
      <c r="E143" s="35">
        <f>SUM(All_India_Index_Upto_April23__1[[#This Row],[Transport and communication]])</f>
        <v>118.6</v>
      </c>
    </row>
    <row r="144" spans="1:5" x14ac:dyDescent="0.3">
      <c r="A144" s="34">
        <v>2016</v>
      </c>
      <c r="B144" t="s">
        <v>44</v>
      </c>
      <c r="C144" s="2">
        <v>1759.8</v>
      </c>
      <c r="D144" s="2">
        <v>249</v>
      </c>
      <c r="E144" s="35">
        <f>SUM(All_India_Index_Upto_April23__1[[#This Row],[Transport and communication]])</f>
        <v>113.7</v>
      </c>
    </row>
    <row r="145" spans="1:5" x14ac:dyDescent="0.3">
      <c r="A145" s="34">
        <v>2016</v>
      </c>
      <c r="B145" t="s">
        <v>45</v>
      </c>
      <c r="C145" s="2">
        <v>1749.1</v>
      </c>
      <c r="D145" s="2">
        <v>251.6</v>
      </c>
      <c r="E145" s="35">
        <f>SUM(All_India_Index_Upto_April23__1[[#This Row],[Transport and communication]])</f>
        <v>116</v>
      </c>
    </row>
    <row r="146" spans="1:5" x14ac:dyDescent="0.3">
      <c r="A146" s="34">
        <v>2016</v>
      </c>
      <c r="B146" t="s">
        <v>45</v>
      </c>
      <c r="C146" s="2">
        <v>1729.8</v>
      </c>
      <c r="D146" s="2">
        <v>242.2</v>
      </c>
      <c r="E146" s="35">
        <f>SUM(All_India_Index_Upto_April23__1[[#This Row],[Transport and communication]])</f>
        <v>119.1</v>
      </c>
    </row>
    <row r="147" spans="1:5" x14ac:dyDescent="0.3">
      <c r="A147" s="34">
        <v>2016</v>
      </c>
      <c r="B147" t="s">
        <v>45</v>
      </c>
      <c r="C147" s="2">
        <v>1740.7</v>
      </c>
      <c r="D147" s="2">
        <v>248</v>
      </c>
      <c r="E147" s="35">
        <f>SUM(All_India_Index_Upto_April23__1[[#This Row],[Transport and communication]])</f>
        <v>115.2</v>
      </c>
    </row>
    <row r="148" spans="1:5" x14ac:dyDescent="0.3">
      <c r="A148" s="34">
        <v>2017</v>
      </c>
      <c r="B148" t="s">
        <v>31</v>
      </c>
      <c r="C148" s="2">
        <v>1737.3000000000002</v>
      </c>
      <c r="D148" s="2">
        <v>252.2</v>
      </c>
      <c r="E148" s="35">
        <f>SUM(All_India_Index_Upto_April23__1[[#This Row],[Transport and communication]])</f>
        <v>117</v>
      </c>
    </row>
    <row r="149" spans="1:5" x14ac:dyDescent="0.3">
      <c r="A149" s="34">
        <v>2017</v>
      </c>
      <c r="B149" t="s">
        <v>31</v>
      </c>
      <c r="C149" s="2">
        <v>1713.2</v>
      </c>
      <c r="D149" s="2">
        <v>243.5</v>
      </c>
      <c r="E149" s="35">
        <f>SUM(All_India_Index_Upto_April23__1[[#This Row],[Transport and communication]])</f>
        <v>119.5</v>
      </c>
    </row>
    <row r="150" spans="1:5" x14ac:dyDescent="0.3">
      <c r="A150" s="34">
        <v>2017</v>
      </c>
      <c r="B150" t="s">
        <v>31</v>
      </c>
      <c r="C150" s="2">
        <v>1727.2999999999995</v>
      </c>
      <c r="D150" s="2">
        <v>248.8</v>
      </c>
      <c r="E150" s="35">
        <f>SUM(All_India_Index_Upto_April23__1[[#This Row],[Transport and communication]])</f>
        <v>115.5</v>
      </c>
    </row>
    <row r="151" spans="1:5" x14ac:dyDescent="0.3">
      <c r="A151" s="34">
        <v>2017</v>
      </c>
      <c r="B151" t="s">
        <v>34</v>
      </c>
      <c r="C151" s="2">
        <v>1734.5000000000002</v>
      </c>
      <c r="D151" s="2">
        <v>253.3</v>
      </c>
      <c r="E151" s="35">
        <f>SUM(All_India_Index_Upto_April23__1[[#This Row],[Transport and communication]])</f>
        <v>117.4</v>
      </c>
    </row>
    <row r="152" spans="1:5" x14ac:dyDescent="0.3">
      <c r="A152" s="34">
        <v>2017</v>
      </c>
      <c r="B152" t="s">
        <v>34</v>
      </c>
      <c r="C152" s="2">
        <v>1705.3000000000002</v>
      </c>
      <c r="D152" s="2">
        <v>244.60000000000002</v>
      </c>
      <c r="E152" s="35">
        <f>SUM(All_India_Index_Upto_April23__1[[#This Row],[Transport and communication]])</f>
        <v>119.8</v>
      </c>
    </row>
    <row r="153" spans="1:5" x14ac:dyDescent="0.3">
      <c r="A153" s="34">
        <v>2017</v>
      </c>
      <c r="B153" t="s">
        <v>34</v>
      </c>
      <c r="C153" s="2">
        <v>1722.3000000000002</v>
      </c>
      <c r="D153" s="2">
        <v>250</v>
      </c>
      <c r="E153" s="35">
        <f>SUM(All_India_Index_Upto_April23__1[[#This Row],[Transport and communication]])</f>
        <v>115.6</v>
      </c>
    </row>
    <row r="154" spans="1:5" x14ac:dyDescent="0.3">
      <c r="A154" s="34">
        <v>2017</v>
      </c>
      <c r="B154" t="s">
        <v>35</v>
      </c>
      <c r="C154" s="2">
        <v>1728.5000000000002</v>
      </c>
      <c r="D154" s="2">
        <v>253.89999999999998</v>
      </c>
      <c r="E154" s="35">
        <f>SUM(All_India_Index_Upto_April23__1[[#This Row],[Transport and communication]])</f>
        <v>117.6</v>
      </c>
    </row>
    <row r="155" spans="1:5" x14ac:dyDescent="0.3">
      <c r="A155" s="34">
        <v>2017</v>
      </c>
      <c r="B155" t="s">
        <v>35</v>
      </c>
      <c r="C155" s="2">
        <v>1705.6999999999998</v>
      </c>
      <c r="D155" s="2">
        <v>244.8</v>
      </c>
      <c r="E155" s="35">
        <f>SUM(All_India_Index_Upto_April23__1[[#This Row],[Transport and communication]])</f>
        <v>119.2</v>
      </c>
    </row>
    <row r="156" spans="1:5" x14ac:dyDescent="0.3">
      <c r="A156" s="34">
        <v>2017</v>
      </c>
      <c r="B156" t="s">
        <v>35</v>
      </c>
      <c r="C156" s="2">
        <v>1718.9</v>
      </c>
      <c r="D156" s="2">
        <v>250.39999999999998</v>
      </c>
      <c r="E156" s="35">
        <f>SUM(All_India_Index_Upto_April23__1[[#This Row],[Transport and communication]])</f>
        <v>114.3</v>
      </c>
    </row>
    <row r="157" spans="1:5" x14ac:dyDescent="0.3">
      <c r="A157" s="34">
        <v>2017</v>
      </c>
      <c r="B157" t="s">
        <v>36</v>
      </c>
      <c r="C157" s="2">
        <v>1726.3</v>
      </c>
      <c r="D157" s="2">
        <v>254.7</v>
      </c>
      <c r="E157" s="35">
        <f>SUM(All_India_Index_Upto_April23__1[[#This Row],[Transport and communication]])</f>
        <v>116.6</v>
      </c>
    </row>
    <row r="158" spans="1:5" x14ac:dyDescent="0.3">
      <c r="A158" s="34">
        <v>2017</v>
      </c>
      <c r="B158" t="s">
        <v>36</v>
      </c>
      <c r="C158" s="2">
        <v>1708.1</v>
      </c>
      <c r="D158" s="2">
        <v>245.60000000000002</v>
      </c>
      <c r="E158" s="35">
        <f>SUM(All_India_Index_Upto_April23__1[[#This Row],[Transport and communication]])</f>
        <v>119.4</v>
      </c>
    </row>
    <row r="159" spans="1:5" x14ac:dyDescent="0.3">
      <c r="A159" s="34">
        <v>2017</v>
      </c>
      <c r="B159" t="s">
        <v>36</v>
      </c>
      <c r="C159" s="2">
        <v>1718.4</v>
      </c>
      <c r="D159" s="2">
        <v>251.2</v>
      </c>
      <c r="E159" s="35">
        <f>SUM(All_India_Index_Upto_April23__1[[#This Row],[Transport and communication]])</f>
        <v>114.3</v>
      </c>
    </row>
    <row r="160" spans="1:5" x14ac:dyDescent="0.3">
      <c r="A160" s="34">
        <v>2017</v>
      </c>
      <c r="B160" t="s">
        <v>37</v>
      </c>
      <c r="C160" s="2">
        <v>1727.4999999999995</v>
      </c>
      <c r="D160" s="2">
        <v>255.10000000000002</v>
      </c>
      <c r="E160" s="35">
        <f>SUM(All_India_Index_Upto_April23__1[[#This Row],[Transport and communication]])</f>
        <v>116.7</v>
      </c>
    </row>
    <row r="161" spans="1:5" x14ac:dyDescent="0.3">
      <c r="A161" s="34">
        <v>2017</v>
      </c>
      <c r="B161" t="s">
        <v>37</v>
      </c>
      <c r="C161" s="2">
        <v>1709.6</v>
      </c>
      <c r="D161" s="2">
        <v>245.6</v>
      </c>
      <c r="E161" s="35">
        <f>SUM(All_India_Index_Upto_April23__1[[#This Row],[Transport and communication]])</f>
        <v>119.4</v>
      </c>
    </row>
    <row r="162" spans="1:5" x14ac:dyDescent="0.3">
      <c r="A162" s="34">
        <v>2017</v>
      </c>
      <c r="B162" t="s">
        <v>37</v>
      </c>
      <c r="C162" s="2">
        <v>1719.6000000000001</v>
      </c>
      <c r="D162" s="2">
        <v>251.4</v>
      </c>
      <c r="E162" s="35">
        <f>SUM(All_India_Index_Upto_April23__1[[#This Row],[Transport and communication]])</f>
        <v>113.9</v>
      </c>
    </row>
    <row r="163" spans="1:5" x14ac:dyDescent="0.3">
      <c r="A163" s="34">
        <v>2017</v>
      </c>
      <c r="B163" t="s">
        <v>38</v>
      </c>
      <c r="C163" s="2">
        <v>1738.8000000000002</v>
      </c>
      <c r="D163" s="2">
        <v>255.4</v>
      </c>
      <c r="E163" s="35">
        <f>SUM(All_India_Index_Upto_April23__1[[#This Row],[Transport and communication]])</f>
        <v>116.5</v>
      </c>
    </row>
    <row r="164" spans="1:5" x14ac:dyDescent="0.3">
      <c r="A164" s="34">
        <v>2017</v>
      </c>
      <c r="B164" t="s">
        <v>38</v>
      </c>
      <c r="C164" s="2">
        <v>1731.0000000000002</v>
      </c>
      <c r="D164" s="2">
        <v>246.3</v>
      </c>
      <c r="E164" s="35">
        <f>SUM(All_India_Index_Upto_April23__1[[#This Row],[Transport and communication]])</f>
        <v>119.1</v>
      </c>
    </row>
    <row r="165" spans="1:5" x14ac:dyDescent="0.3">
      <c r="A165" s="34">
        <v>2017</v>
      </c>
      <c r="B165" t="s">
        <v>38</v>
      </c>
      <c r="C165" s="2">
        <v>1734.7</v>
      </c>
      <c r="D165" s="2">
        <v>251.9</v>
      </c>
      <c r="E165" s="35">
        <f>SUM(All_India_Index_Upto_April23__1[[#This Row],[Transport and communication]])</f>
        <v>113.2</v>
      </c>
    </row>
    <row r="166" spans="1:5" x14ac:dyDescent="0.3">
      <c r="A166" s="34">
        <v>2017</v>
      </c>
      <c r="B166" t="s">
        <v>39</v>
      </c>
      <c r="C166" s="2">
        <v>1772.9</v>
      </c>
      <c r="D166" s="2">
        <v>256.5</v>
      </c>
      <c r="E166" s="35">
        <f>SUM(All_India_Index_Upto_April23__1[[#This Row],[Transport and communication]])</f>
        <v>116</v>
      </c>
    </row>
    <row r="167" spans="1:5" x14ac:dyDescent="0.3">
      <c r="A167" s="34">
        <v>2017</v>
      </c>
      <c r="B167" t="s">
        <v>39</v>
      </c>
      <c r="C167" s="2">
        <v>1768.1</v>
      </c>
      <c r="D167" s="2">
        <v>247.4</v>
      </c>
      <c r="E167" s="35">
        <f>SUM(All_India_Index_Upto_April23__1[[#This Row],[Transport and communication]])</f>
        <v>120.3</v>
      </c>
    </row>
    <row r="168" spans="1:5" x14ac:dyDescent="0.3">
      <c r="A168" s="34">
        <v>2017</v>
      </c>
      <c r="B168" t="s">
        <v>39</v>
      </c>
      <c r="C168" s="2">
        <v>1769.3999999999999</v>
      </c>
      <c r="D168" s="2">
        <v>253</v>
      </c>
      <c r="E168" s="35">
        <f>SUM(All_India_Index_Upto_April23__1[[#This Row],[Transport and communication]])</f>
        <v>114.6</v>
      </c>
    </row>
    <row r="169" spans="1:5" x14ac:dyDescent="0.3">
      <c r="A169" s="34">
        <v>2017</v>
      </c>
      <c r="B169" t="s">
        <v>40</v>
      </c>
      <c r="C169" s="2">
        <v>1792.4999999999998</v>
      </c>
      <c r="D169" s="2">
        <v>258.39999999999998</v>
      </c>
      <c r="E169" s="35">
        <f>SUM(All_India_Index_Upto_April23__1[[#This Row],[Transport and communication]])</f>
        <v>117.3</v>
      </c>
    </row>
    <row r="170" spans="1:5" x14ac:dyDescent="0.3">
      <c r="A170" s="34">
        <v>2017</v>
      </c>
      <c r="B170" t="s">
        <v>40</v>
      </c>
      <c r="C170" s="2">
        <v>1772.9999999999998</v>
      </c>
      <c r="D170" s="2">
        <v>249</v>
      </c>
      <c r="E170" s="35">
        <f>SUM(All_India_Index_Upto_April23__1[[#This Row],[Transport and communication]])</f>
        <v>121.2</v>
      </c>
    </row>
    <row r="171" spans="1:5" x14ac:dyDescent="0.3">
      <c r="A171" s="34">
        <v>2017</v>
      </c>
      <c r="B171" t="s">
        <v>40</v>
      </c>
      <c r="C171" s="2">
        <v>1783.8</v>
      </c>
      <c r="D171" s="2">
        <v>254.7</v>
      </c>
      <c r="E171" s="35">
        <f>SUM(All_India_Index_Upto_April23__1[[#This Row],[Transport and communication]])</f>
        <v>115.7</v>
      </c>
    </row>
    <row r="172" spans="1:5" x14ac:dyDescent="0.3">
      <c r="A172" s="34">
        <v>2017</v>
      </c>
      <c r="B172" t="s">
        <v>41</v>
      </c>
      <c r="C172" s="2">
        <v>1784.3</v>
      </c>
      <c r="D172" s="2">
        <v>260.10000000000002</v>
      </c>
      <c r="E172" s="35">
        <f>SUM(All_India_Index_Upto_April23__1[[#This Row],[Transport and communication]])</f>
        <v>118.3</v>
      </c>
    </row>
    <row r="173" spans="1:5" x14ac:dyDescent="0.3">
      <c r="A173" s="34">
        <v>2017</v>
      </c>
      <c r="B173" t="s">
        <v>41</v>
      </c>
      <c r="C173" s="2">
        <v>1749.7</v>
      </c>
      <c r="D173" s="2">
        <v>250.5</v>
      </c>
      <c r="E173" s="35">
        <f>SUM(All_India_Index_Upto_April23__1[[#This Row],[Transport and communication]])</f>
        <v>121</v>
      </c>
    </row>
    <row r="174" spans="1:5" x14ac:dyDescent="0.3">
      <c r="A174" s="34">
        <v>2017</v>
      </c>
      <c r="B174" t="s">
        <v>41</v>
      </c>
      <c r="C174" s="2">
        <v>1769.9999999999998</v>
      </c>
      <c r="D174" s="2">
        <v>256.3</v>
      </c>
      <c r="E174" s="35">
        <f>SUM(All_India_Index_Upto_April23__1[[#This Row],[Transport and communication]])</f>
        <v>115</v>
      </c>
    </row>
    <row r="175" spans="1:5" x14ac:dyDescent="0.3">
      <c r="A175" s="34">
        <v>2017</v>
      </c>
      <c r="B175" t="s">
        <v>42</v>
      </c>
      <c r="C175" s="2">
        <v>1790.8999999999999</v>
      </c>
      <c r="D175" s="2">
        <v>261.60000000000002</v>
      </c>
      <c r="E175" s="35">
        <f>SUM(All_India_Index_Upto_April23__1[[#This Row],[Transport and communication]])</f>
        <v>117.8</v>
      </c>
    </row>
    <row r="176" spans="1:5" x14ac:dyDescent="0.3">
      <c r="A176" s="34">
        <v>2017</v>
      </c>
      <c r="B176" t="s">
        <v>42</v>
      </c>
      <c r="C176" s="2">
        <v>1765.6999999999998</v>
      </c>
      <c r="D176" s="2">
        <v>251.2</v>
      </c>
      <c r="E176" s="35">
        <f>SUM(All_India_Index_Upto_April23__1[[#This Row],[Transport and communication]])</f>
        <v>121.6</v>
      </c>
    </row>
    <row r="177" spans="1:5" x14ac:dyDescent="0.3">
      <c r="A177" s="34">
        <v>2017</v>
      </c>
      <c r="B177" t="s">
        <v>42</v>
      </c>
      <c r="C177" s="2">
        <v>1779.6999999999998</v>
      </c>
      <c r="D177" s="2">
        <v>257.5</v>
      </c>
      <c r="E177" s="35">
        <f>SUM(All_India_Index_Upto_April23__1[[#This Row],[Transport and communication]])</f>
        <v>115.3</v>
      </c>
    </row>
    <row r="178" spans="1:5" x14ac:dyDescent="0.3">
      <c r="A178" s="34">
        <v>2017</v>
      </c>
      <c r="B178" t="s">
        <v>44</v>
      </c>
      <c r="C178" s="2">
        <v>1817.7000000000003</v>
      </c>
      <c r="D178" s="2">
        <v>263.89999999999998</v>
      </c>
      <c r="E178" s="35">
        <f>SUM(All_India_Index_Upto_April23__1[[#This Row],[Transport and communication]])</f>
        <v>118.3</v>
      </c>
    </row>
    <row r="179" spans="1:5" x14ac:dyDescent="0.3">
      <c r="A179" s="34">
        <v>2017</v>
      </c>
      <c r="B179" t="s">
        <v>44</v>
      </c>
      <c r="C179" s="2">
        <v>1796.7</v>
      </c>
      <c r="D179" s="2">
        <v>252.3</v>
      </c>
      <c r="E179" s="35">
        <f>SUM(All_India_Index_Upto_April23__1[[#This Row],[Transport and communication]])</f>
        <v>122</v>
      </c>
    </row>
    <row r="180" spans="1:5" x14ac:dyDescent="0.3">
      <c r="A180" s="34">
        <v>2017</v>
      </c>
      <c r="B180" t="s">
        <v>44</v>
      </c>
      <c r="C180" s="2">
        <v>1808.2</v>
      </c>
      <c r="D180" s="2">
        <v>259.39999999999998</v>
      </c>
      <c r="E180" s="35">
        <f>SUM(All_India_Index_Upto_April23__1[[#This Row],[Transport and communication]])</f>
        <v>115.3</v>
      </c>
    </row>
    <row r="181" spans="1:5" x14ac:dyDescent="0.3">
      <c r="A181" s="34">
        <v>2017</v>
      </c>
      <c r="B181" t="s">
        <v>45</v>
      </c>
      <c r="C181" s="2">
        <v>1813.6000000000001</v>
      </c>
      <c r="D181" s="2">
        <v>263.89999999999998</v>
      </c>
      <c r="E181" s="35">
        <f>SUM(All_India_Index_Upto_April23__1[[#This Row],[Transport and communication]])</f>
        <v>118.5</v>
      </c>
    </row>
    <row r="182" spans="1:5" x14ac:dyDescent="0.3">
      <c r="A182" s="34">
        <v>2017</v>
      </c>
      <c r="B182" t="s">
        <v>45</v>
      </c>
      <c r="C182" s="2">
        <v>1767.5</v>
      </c>
      <c r="D182" s="2">
        <v>252.79999999999998</v>
      </c>
      <c r="E182" s="35">
        <f>SUM(All_India_Index_Upto_April23__1[[#This Row],[Transport and communication]])</f>
        <v>122.7</v>
      </c>
    </row>
    <row r="183" spans="1:5" x14ac:dyDescent="0.3">
      <c r="A183" s="34">
        <v>2017</v>
      </c>
      <c r="B183" t="s">
        <v>45</v>
      </c>
      <c r="C183" s="2">
        <v>1794.9999999999998</v>
      </c>
      <c r="D183" s="2">
        <v>259.60000000000002</v>
      </c>
      <c r="E183" s="35">
        <f>SUM(All_India_Index_Upto_April23__1[[#This Row],[Transport and communication]])</f>
        <v>116.3</v>
      </c>
    </row>
    <row r="184" spans="1:5" x14ac:dyDescent="0.3">
      <c r="A184" s="34">
        <v>2018</v>
      </c>
      <c r="B184" t="s">
        <v>31</v>
      </c>
      <c r="C184" s="2">
        <v>1800.7</v>
      </c>
      <c r="D184" s="2">
        <v>264.60000000000002</v>
      </c>
      <c r="E184" s="35">
        <f>SUM(All_India_Index_Upto_April23__1[[#This Row],[Transport and communication]])</f>
        <v>119.3</v>
      </c>
    </row>
    <row r="185" spans="1:5" x14ac:dyDescent="0.3">
      <c r="A185" s="34">
        <v>2018</v>
      </c>
      <c r="B185" t="s">
        <v>31</v>
      </c>
      <c r="C185" s="2">
        <v>1748.3000000000002</v>
      </c>
      <c r="D185" s="2">
        <v>254.5</v>
      </c>
      <c r="E185" s="35">
        <f>SUM(All_India_Index_Upto_April23__1[[#This Row],[Transport and communication]])</f>
        <v>123.3</v>
      </c>
    </row>
    <row r="186" spans="1:5" x14ac:dyDescent="0.3">
      <c r="A186" s="34">
        <v>2018</v>
      </c>
      <c r="B186" t="s">
        <v>31</v>
      </c>
      <c r="C186" s="2">
        <v>1779.9</v>
      </c>
      <c r="D186" s="2">
        <v>260.60000000000002</v>
      </c>
      <c r="E186" s="35">
        <f>SUM(All_India_Index_Upto_April23__1[[#This Row],[Transport and communication]])</f>
        <v>117.4</v>
      </c>
    </row>
    <row r="187" spans="1:5" x14ac:dyDescent="0.3">
      <c r="A187" s="34">
        <v>2018</v>
      </c>
      <c r="B187" t="s">
        <v>34</v>
      </c>
      <c r="C187" s="2">
        <v>1781.5</v>
      </c>
      <c r="D187" s="2">
        <v>265</v>
      </c>
      <c r="E187" s="35">
        <f>SUM(All_India_Index_Upto_April23__1[[#This Row],[Transport and communication]])</f>
        <v>120.2</v>
      </c>
    </row>
    <row r="188" spans="1:5" x14ac:dyDescent="0.3">
      <c r="A188" s="34">
        <v>2018</v>
      </c>
      <c r="B188" t="s">
        <v>34</v>
      </c>
      <c r="C188" s="2">
        <v>1727.9</v>
      </c>
      <c r="D188" s="2">
        <v>256</v>
      </c>
      <c r="E188" s="35">
        <f>SUM(All_India_Index_Upto_April23__1[[#This Row],[Transport and communication]])</f>
        <v>124.6</v>
      </c>
    </row>
    <row r="189" spans="1:5" x14ac:dyDescent="0.3">
      <c r="A189" s="34">
        <v>2018</v>
      </c>
      <c r="B189" t="s">
        <v>34</v>
      </c>
      <c r="C189" s="2">
        <v>1760.3999999999996</v>
      </c>
      <c r="D189" s="2">
        <v>261.5</v>
      </c>
      <c r="E189" s="35">
        <f>SUM(All_India_Index_Upto_April23__1[[#This Row],[Transport and communication]])</f>
        <v>117.8</v>
      </c>
    </row>
    <row r="190" spans="1:5" x14ac:dyDescent="0.3">
      <c r="A190" s="34">
        <v>2018</v>
      </c>
      <c r="B190" t="s">
        <v>35</v>
      </c>
      <c r="C190" s="2">
        <v>1781.9999999999998</v>
      </c>
      <c r="D190" s="2">
        <v>266</v>
      </c>
      <c r="E190" s="35">
        <f>SUM(All_India_Index_Upto_April23__1[[#This Row],[Transport and communication]])</f>
        <v>121</v>
      </c>
    </row>
    <row r="191" spans="1:5" x14ac:dyDescent="0.3">
      <c r="A191" s="34">
        <v>2018</v>
      </c>
      <c r="B191" t="s">
        <v>35</v>
      </c>
      <c r="C191" s="2">
        <v>1715.5</v>
      </c>
      <c r="D191" s="2">
        <v>257.2</v>
      </c>
      <c r="E191" s="35">
        <f>SUM(All_India_Index_Upto_April23__1[[#This Row],[Transport and communication]])</f>
        <v>125.3</v>
      </c>
    </row>
    <row r="192" spans="1:5" x14ac:dyDescent="0.3">
      <c r="A192" s="34">
        <v>2018</v>
      </c>
      <c r="B192" t="s">
        <v>35</v>
      </c>
      <c r="C192" s="2">
        <v>1756</v>
      </c>
      <c r="D192" s="2">
        <v>262.5</v>
      </c>
      <c r="E192" s="35">
        <f>SUM(All_India_Index_Upto_April23__1[[#This Row],[Transport and communication]])</f>
        <v>118.9</v>
      </c>
    </row>
    <row r="193" spans="1:5" x14ac:dyDescent="0.3">
      <c r="A193" s="34">
        <v>2018</v>
      </c>
      <c r="B193" t="s">
        <v>36</v>
      </c>
      <c r="C193" s="2">
        <v>1780</v>
      </c>
      <c r="D193" s="2">
        <v>268</v>
      </c>
      <c r="E193" s="35">
        <f>SUM(All_India_Index_Upto_April23__1[[#This Row],[Transport and communication]])</f>
        <v>121.9</v>
      </c>
    </row>
    <row r="194" spans="1:5" x14ac:dyDescent="0.3">
      <c r="A194" s="34">
        <v>2018</v>
      </c>
      <c r="B194" t="s">
        <v>36</v>
      </c>
      <c r="C194" s="2">
        <v>1720.0000000000002</v>
      </c>
      <c r="D194" s="2">
        <v>258.89999999999998</v>
      </c>
      <c r="E194" s="35">
        <f>SUM(All_India_Index_Upto_April23__1[[#This Row],[Transport and communication]])</f>
        <v>126.4</v>
      </c>
    </row>
    <row r="195" spans="1:5" x14ac:dyDescent="0.3">
      <c r="A195" s="34">
        <v>2018</v>
      </c>
      <c r="B195" t="s">
        <v>36</v>
      </c>
      <c r="C195" s="2">
        <v>1757.1000000000001</v>
      </c>
      <c r="D195" s="2">
        <v>264.39999999999998</v>
      </c>
      <c r="E195" s="35">
        <f>SUM(All_India_Index_Upto_April23__1[[#This Row],[Transport and communication]])</f>
        <v>119.8</v>
      </c>
    </row>
    <row r="196" spans="1:5" x14ac:dyDescent="0.3">
      <c r="A196" s="34">
        <v>2018</v>
      </c>
      <c r="B196" t="s">
        <v>37</v>
      </c>
      <c r="C196" s="2">
        <v>1782.4</v>
      </c>
      <c r="D196" s="2">
        <v>269.60000000000002</v>
      </c>
      <c r="E196" s="35">
        <f>SUM(All_India_Index_Upto_April23__1[[#This Row],[Transport and communication]])</f>
        <v>122.9</v>
      </c>
    </row>
    <row r="197" spans="1:5" x14ac:dyDescent="0.3">
      <c r="A197" s="34">
        <v>2018</v>
      </c>
      <c r="B197" t="s">
        <v>37</v>
      </c>
      <c r="C197" s="2">
        <v>1722.8999999999999</v>
      </c>
      <c r="D197" s="2">
        <v>260.10000000000002</v>
      </c>
      <c r="E197" s="35">
        <f>SUM(All_India_Index_Upto_April23__1[[#This Row],[Transport and communication]])</f>
        <v>127.4</v>
      </c>
    </row>
    <row r="198" spans="1:5" x14ac:dyDescent="0.3">
      <c r="A198" s="34">
        <v>2018</v>
      </c>
      <c r="B198" t="s">
        <v>37</v>
      </c>
      <c r="C198" s="2">
        <v>1759.8</v>
      </c>
      <c r="D198" s="2">
        <v>265.89999999999998</v>
      </c>
      <c r="E198" s="35">
        <f>SUM(All_India_Index_Upto_April23__1[[#This Row],[Transport and communication]])</f>
        <v>120.4</v>
      </c>
    </row>
    <row r="199" spans="1:5" x14ac:dyDescent="0.3">
      <c r="A199" s="34">
        <v>2018</v>
      </c>
      <c r="B199" t="s">
        <v>38</v>
      </c>
      <c r="C199" s="2">
        <v>1790.2999999999997</v>
      </c>
      <c r="D199" s="2">
        <v>269.8</v>
      </c>
      <c r="E199" s="35">
        <f>SUM(All_India_Index_Upto_April23__1[[#This Row],[Transport and communication]])</f>
        <v>123.7</v>
      </c>
    </row>
    <row r="200" spans="1:5" x14ac:dyDescent="0.3">
      <c r="A200" s="34">
        <v>2018</v>
      </c>
      <c r="B200" t="s">
        <v>38</v>
      </c>
      <c r="C200" s="2">
        <v>1747.3000000000002</v>
      </c>
      <c r="D200" s="2">
        <v>260.79999999999995</v>
      </c>
      <c r="E200" s="35">
        <f>SUM(All_India_Index_Upto_April23__1[[#This Row],[Transport and communication]])</f>
        <v>127.5</v>
      </c>
    </row>
    <row r="201" spans="1:5" x14ac:dyDescent="0.3">
      <c r="A201" s="34">
        <v>2018</v>
      </c>
      <c r="B201" t="s">
        <v>38</v>
      </c>
      <c r="C201" s="2">
        <v>1774.1000000000001</v>
      </c>
      <c r="D201" s="2">
        <v>266.29999999999995</v>
      </c>
      <c r="E201" s="35">
        <f>SUM(All_India_Index_Upto_April23__1[[#This Row],[Transport and communication]])</f>
        <v>120.1</v>
      </c>
    </row>
    <row r="202" spans="1:5" x14ac:dyDescent="0.3">
      <c r="A202" s="34">
        <v>2018</v>
      </c>
      <c r="B202" t="s">
        <v>39</v>
      </c>
      <c r="C202" s="2">
        <v>1810.5000000000002</v>
      </c>
      <c r="D202" s="2">
        <v>270.39999999999998</v>
      </c>
      <c r="E202" s="35">
        <f>SUM(All_India_Index_Upto_April23__1[[#This Row],[Transport and communication]])</f>
        <v>123.6</v>
      </c>
    </row>
    <row r="203" spans="1:5" x14ac:dyDescent="0.3">
      <c r="A203" s="34">
        <v>2018</v>
      </c>
      <c r="B203" t="s">
        <v>39</v>
      </c>
      <c r="C203" s="2">
        <v>1771.1</v>
      </c>
      <c r="D203" s="2">
        <v>261.79999999999995</v>
      </c>
      <c r="E203" s="35">
        <f>SUM(All_India_Index_Upto_April23__1[[#This Row],[Transport and communication]])</f>
        <v>128.30000000000001</v>
      </c>
    </row>
    <row r="204" spans="1:5" x14ac:dyDescent="0.3">
      <c r="A204" s="34">
        <v>2018</v>
      </c>
      <c r="B204" t="s">
        <v>39</v>
      </c>
      <c r="C204" s="2">
        <v>1795.3</v>
      </c>
      <c r="D204" s="2">
        <v>267.10000000000002</v>
      </c>
      <c r="E204" s="35">
        <f>SUM(All_India_Index_Upto_April23__1[[#This Row],[Transport and communication]])</f>
        <v>120.7</v>
      </c>
    </row>
    <row r="205" spans="1:5" x14ac:dyDescent="0.3">
      <c r="A205" s="34">
        <v>2018</v>
      </c>
      <c r="B205" t="s">
        <v>40</v>
      </c>
      <c r="C205" s="2">
        <v>1818.8</v>
      </c>
      <c r="D205" s="2">
        <v>270.70000000000005</v>
      </c>
      <c r="E205" s="35">
        <f>SUM(All_India_Index_Upto_April23__1[[#This Row],[Transport and communication]])</f>
        <v>124.3</v>
      </c>
    </row>
    <row r="206" spans="1:5" x14ac:dyDescent="0.3">
      <c r="A206" s="34">
        <v>2018</v>
      </c>
      <c r="B206" t="s">
        <v>40</v>
      </c>
      <c r="C206" s="2">
        <v>1767.6</v>
      </c>
      <c r="D206" s="2">
        <v>263.20000000000005</v>
      </c>
      <c r="E206" s="35">
        <f>SUM(All_India_Index_Upto_April23__1[[#This Row],[Transport and communication]])</f>
        <v>129.9</v>
      </c>
    </row>
    <row r="207" spans="1:5" x14ac:dyDescent="0.3">
      <c r="A207" s="34">
        <v>2018</v>
      </c>
      <c r="B207" t="s">
        <v>40</v>
      </c>
      <c r="C207" s="2">
        <v>1798.7000000000003</v>
      </c>
      <c r="D207" s="2">
        <v>267.79999999999995</v>
      </c>
      <c r="E207" s="35">
        <f>SUM(All_India_Index_Upto_April23__1[[#This Row],[Transport and communication]])</f>
        <v>122.5</v>
      </c>
    </row>
    <row r="208" spans="1:5" x14ac:dyDescent="0.3">
      <c r="A208" s="34">
        <v>2018</v>
      </c>
      <c r="B208" t="s">
        <v>41</v>
      </c>
      <c r="C208" s="2">
        <v>1799.8000000000002</v>
      </c>
      <c r="D208" s="2">
        <v>272</v>
      </c>
      <c r="E208" s="35">
        <f>SUM(All_India_Index_Upto_April23__1[[#This Row],[Transport and communication]])</f>
        <v>126</v>
      </c>
    </row>
    <row r="209" spans="1:5" x14ac:dyDescent="0.3">
      <c r="A209" s="34">
        <v>2018</v>
      </c>
      <c r="B209" t="s">
        <v>41</v>
      </c>
      <c r="C209" s="2">
        <v>1748.4</v>
      </c>
      <c r="D209" s="2">
        <v>265</v>
      </c>
      <c r="E209" s="35">
        <f>SUM(All_India_Index_Upto_April23__1[[#This Row],[Transport and communication]])</f>
        <v>130.80000000000001</v>
      </c>
    </row>
    <row r="210" spans="1:5" x14ac:dyDescent="0.3">
      <c r="A210" s="34">
        <v>2018</v>
      </c>
      <c r="B210" t="s">
        <v>41</v>
      </c>
      <c r="C210" s="2">
        <v>1779.5</v>
      </c>
      <c r="D210" s="2">
        <v>269.3</v>
      </c>
      <c r="E210" s="35">
        <f>SUM(All_India_Index_Upto_April23__1[[#This Row],[Transport and communication]])</f>
        <v>123.3</v>
      </c>
    </row>
    <row r="211" spans="1:5" x14ac:dyDescent="0.3">
      <c r="A211" s="34">
        <v>2018</v>
      </c>
      <c r="B211" t="s">
        <v>42</v>
      </c>
      <c r="C211" s="2">
        <v>1782.2</v>
      </c>
      <c r="D211" s="2">
        <v>279.20000000000005</v>
      </c>
      <c r="E211" s="35">
        <f>SUM(All_India_Index_Upto_April23__1[[#This Row],[Transport and communication]])</f>
        <v>125.5</v>
      </c>
    </row>
    <row r="212" spans="1:5" x14ac:dyDescent="0.3">
      <c r="A212" s="34">
        <v>2018</v>
      </c>
      <c r="B212" t="s">
        <v>42</v>
      </c>
      <c r="C212" s="2">
        <v>1754.1</v>
      </c>
      <c r="D212" s="2">
        <v>266.60000000000002</v>
      </c>
      <c r="E212" s="35">
        <f>SUM(All_India_Index_Upto_April23__1[[#This Row],[Transport and communication]])</f>
        <v>130.30000000000001</v>
      </c>
    </row>
    <row r="213" spans="1:5" x14ac:dyDescent="0.3">
      <c r="A213" s="34">
        <v>2018</v>
      </c>
      <c r="B213" t="s">
        <v>42</v>
      </c>
      <c r="C213" s="2">
        <v>1776.2</v>
      </c>
      <c r="D213" s="2">
        <v>274.10000000000002</v>
      </c>
      <c r="E213" s="35">
        <f>SUM(All_India_Index_Upto_April23__1[[#This Row],[Transport and communication]])</f>
        <v>121.2</v>
      </c>
    </row>
    <row r="214" spans="1:5" x14ac:dyDescent="0.3">
      <c r="A214" s="34">
        <v>2018</v>
      </c>
      <c r="B214" t="s">
        <v>44</v>
      </c>
      <c r="C214" s="2">
        <v>1787.4999999999995</v>
      </c>
      <c r="D214" s="2">
        <v>278.5</v>
      </c>
      <c r="E214" s="35">
        <f>SUM(All_India_Index_Upto_April23__1[[#This Row],[Transport and communication]])</f>
        <v>125.5</v>
      </c>
    </row>
    <row r="215" spans="1:5" x14ac:dyDescent="0.3">
      <c r="A215" s="34">
        <v>2018</v>
      </c>
      <c r="B215" t="s">
        <v>44</v>
      </c>
      <c r="C215" s="2">
        <v>1757.4999999999998</v>
      </c>
      <c r="D215" s="2">
        <v>267.3</v>
      </c>
      <c r="E215" s="35">
        <f>SUM(All_India_Index_Upto_April23__1[[#This Row],[Transport and communication]])</f>
        <v>128.9</v>
      </c>
    </row>
    <row r="216" spans="1:5" x14ac:dyDescent="0.3">
      <c r="A216" s="34">
        <v>2018</v>
      </c>
      <c r="B216" t="s">
        <v>44</v>
      </c>
      <c r="C216" s="2">
        <v>1775.7000000000003</v>
      </c>
      <c r="D216" s="2">
        <v>274.10000000000002</v>
      </c>
      <c r="E216" s="35">
        <f>SUM(All_India_Index_Upto_April23__1[[#This Row],[Transport and communication]])</f>
        <v>118.8</v>
      </c>
    </row>
    <row r="217" spans="1:5" x14ac:dyDescent="0.3">
      <c r="A217" s="34">
        <v>2018</v>
      </c>
      <c r="B217" t="s">
        <v>45</v>
      </c>
      <c r="C217" s="2">
        <v>1773.1000000000001</v>
      </c>
      <c r="D217" s="2">
        <v>282.79999999999995</v>
      </c>
      <c r="E217" s="35">
        <f>SUM(All_India_Index_Upto_April23__1[[#This Row],[Transport and communication]])</f>
        <v>123.6</v>
      </c>
    </row>
    <row r="218" spans="1:5" x14ac:dyDescent="0.3">
      <c r="A218" s="34">
        <v>2018</v>
      </c>
      <c r="B218" t="s">
        <v>45</v>
      </c>
      <c r="C218" s="2">
        <v>1746.6</v>
      </c>
      <c r="D218" s="2">
        <v>268.10000000000002</v>
      </c>
      <c r="E218" s="35">
        <f>SUM(All_India_Index_Upto_April23__1[[#This Row],[Transport and communication]])</f>
        <v>128.6</v>
      </c>
    </row>
    <row r="219" spans="1:5" x14ac:dyDescent="0.3">
      <c r="A219" s="34">
        <v>2018</v>
      </c>
      <c r="B219" t="s">
        <v>45</v>
      </c>
      <c r="C219" s="2">
        <v>1762.7999999999997</v>
      </c>
      <c r="D219" s="2">
        <v>277.10000000000002</v>
      </c>
      <c r="E219" s="35">
        <f>SUM(All_India_Index_Upto_April23__1[[#This Row],[Transport and communication]])</f>
        <v>118.6</v>
      </c>
    </row>
    <row r="220" spans="1:5" x14ac:dyDescent="0.3">
      <c r="A220" s="34">
        <v>2019</v>
      </c>
      <c r="B220" t="s">
        <v>31</v>
      </c>
      <c r="C220" s="2">
        <v>1759.6000000000001</v>
      </c>
      <c r="D220" s="2">
        <v>283.10000000000002</v>
      </c>
      <c r="E220" s="35">
        <f>SUM(All_India_Index_Upto_April23__1[[#This Row],[Transport and communication]])</f>
        <v>123.3</v>
      </c>
    </row>
    <row r="221" spans="1:5" x14ac:dyDescent="0.3">
      <c r="A221" s="34">
        <v>2019</v>
      </c>
      <c r="B221" t="s">
        <v>31</v>
      </c>
      <c r="C221" s="2">
        <v>1744.3000000000002</v>
      </c>
      <c r="D221" s="2">
        <v>269.5</v>
      </c>
      <c r="E221" s="35">
        <f>SUM(All_India_Index_Upto_April23__1[[#This Row],[Transport and communication]])</f>
        <v>129.19999999999999</v>
      </c>
    </row>
    <row r="222" spans="1:5" x14ac:dyDescent="0.3">
      <c r="A222" s="34">
        <v>2019</v>
      </c>
      <c r="B222" t="s">
        <v>31</v>
      </c>
      <c r="C222" s="2">
        <v>1753.3999999999999</v>
      </c>
      <c r="D222" s="2">
        <v>277.89999999999998</v>
      </c>
      <c r="E222" s="35">
        <f>SUM(All_India_Index_Upto_April23__1[[#This Row],[Transport and communication]])</f>
        <v>119.2</v>
      </c>
    </row>
    <row r="223" spans="1:5" x14ac:dyDescent="0.3">
      <c r="A223" s="34">
        <v>2019</v>
      </c>
      <c r="B223" t="s">
        <v>34</v>
      </c>
      <c r="C223" s="2">
        <v>1759.8000000000002</v>
      </c>
      <c r="D223" s="2">
        <v>284.8</v>
      </c>
      <c r="E223" s="35">
        <f>SUM(All_India_Index_Upto_April23__1[[#This Row],[Transport and communication]])</f>
        <v>123.9</v>
      </c>
    </row>
    <row r="224" spans="1:5" x14ac:dyDescent="0.3">
      <c r="A224" s="34">
        <v>2019</v>
      </c>
      <c r="B224" t="s">
        <v>34</v>
      </c>
      <c r="C224" s="2">
        <v>1754.4</v>
      </c>
      <c r="D224" s="2">
        <v>271.5</v>
      </c>
      <c r="E224" s="35">
        <f>SUM(All_India_Index_Upto_April23__1[[#This Row],[Transport and communication]])</f>
        <v>129.9</v>
      </c>
    </row>
    <row r="225" spans="1:5" x14ac:dyDescent="0.3">
      <c r="A225" s="34">
        <v>2019</v>
      </c>
      <c r="B225" t="s">
        <v>34</v>
      </c>
      <c r="C225" s="2">
        <v>1757.1</v>
      </c>
      <c r="D225" s="2">
        <v>279.7</v>
      </c>
      <c r="E225" s="35">
        <f>SUM(All_India_Index_Upto_April23__1[[#This Row],[Transport and communication]])</f>
        <v>119.9</v>
      </c>
    </row>
    <row r="226" spans="1:5" x14ac:dyDescent="0.3">
      <c r="A226" s="34">
        <v>2019</v>
      </c>
      <c r="B226" t="s">
        <v>35</v>
      </c>
      <c r="C226" s="2">
        <v>1761.2000000000003</v>
      </c>
      <c r="D226" s="2">
        <v>284.39999999999998</v>
      </c>
      <c r="E226" s="35">
        <f>SUM(All_India_Index_Upto_April23__1[[#This Row],[Transport and communication]])</f>
        <v>124.6</v>
      </c>
    </row>
    <row r="227" spans="1:5" x14ac:dyDescent="0.3">
      <c r="A227" s="34">
        <v>2019</v>
      </c>
      <c r="B227" t="s">
        <v>35</v>
      </c>
      <c r="C227" s="2">
        <v>1768.4</v>
      </c>
      <c r="D227" s="2">
        <v>271.7</v>
      </c>
      <c r="E227" s="35">
        <f>SUM(All_India_Index_Upto_April23__1[[#This Row],[Transport and communication]])</f>
        <v>130.19999999999999</v>
      </c>
    </row>
    <row r="228" spans="1:5" x14ac:dyDescent="0.3">
      <c r="A228" s="34">
        <v>2019</v>
      </c>
      <c r="B228" t="s">
        <v>35</v>
      </c>
      <c r="C228" s="2">
        <v>1762.9</v>
      </c>
      <c r="D228" s="2">
        <v>279.60000000000002</v>
      </c>
      <c r="E228" s="35">
        <f>SUM(All_India_Index_Upto_April23__1[[#This Row],[Transport and communication]])</f>
        <v>120.1</v>
      </c>
    </row>
    <row r="229" spans="1:5" x14ac:dyDescent="0.3">
      <c r="A229" s="34">
        <v>2019</v>
      </c>
      <c r="B229" t="s">
        <v>37</v>
      </c>
      <c r="C229" s="2">
        <v>1782.1000000000001</v>
      </c>
      <c r="D229" s="2">
        <v>285.20000000000005</v>
      </c>
      <c r="E229" s="35">
        <f>SUM(All_India_Index_Upto_April23__1[[#This Row],[Transport and communication]])</f>
        <v>124.9</v>
      </c>
    </row>
    <row r="230" spans="1:5" x14ac:dyDescent="0.3">
      <c r="A230" s="34">
        <v>2019</v>
      </c>
      <c r="B230" t="s">
        <v>37</v>
      </c>
      <c r="C230" s="2">
        <v>1811.5000000000002</v>
      </c>
      <c r="D230" s="2">
        <v>272.39999999999998</v>
      </c>
      <c r="E230" s="35">
        <f>SUM(All_India_Index_Upto_April23__1[[#This Row],[Transport and communication]])</f>
        <v>130.19999999999999</v>
      </c>
    </row>
    <row r="231" spans="1:5" x14ac:dyDescent="0.3">
      <c r="A231" s="34">
        <v>2019</v>
      </c>
      <c r="B231" t="s">
        <v>37</v>
      </c>
      <c r="C231" s="2">
        <v>1791.9000000000003</v>
      </c>
      <c r="D231" s="2">
        <v>280.3</v>
      </c>
      <c r="E231" s="35">
        <f>SUM(All_India_Index_Upto_April23__1[[#This Row],[Transport and communication]])</f>
        <v>119.6</v>
      </c>
    </row>
    <row r="232" spans="1:5" x14ac:dyDescent="0.3">
      <c r="A232" s="34">
        <v>2019</v>
      </c>
      <c r="B232" t="s">
        <v>38</v>
      </c>
      <c r="C232" s="2">
        <v>1804.1999999999998</v>
      </c>
      <c r="D232" s="2">
        <v>286.5</v>
      </c>
      <c r="E232" s="35">
        <f>SUM(All_India_Index_Upto_April23__1[[#This Row],[Transport and communication]])</f>
        <v>124.6</v>
      </c>
    </row>
    <row r="233" spans="1:5" x14ac:dyDescent="0.3">
      <c r="A233" s="34">
        <v>2019</v>
      </c>
      <c r="B233" t="s">
        <v>38</v>
      </c>
      <c r="C233" s="2">
        <v>1833.2999999999997</v>
      </c>
      <c r="D233" s="2">
        <v>274</v>
      </c>
      <c r="E233" s="35">
        <f>SUM(All_India_Index_Upto_April23__1[[#This Row],[Transport and communication]])</f>
        <v>131.19999999999999</v>
      </c>
    </row>
    <row r="234" spans="1:5" x14ac:dyDescent="0.3">
      <c r="A234" s="34">
        <v>2019</v>
      </c>
      <c r="B234" t="s">
        <v>38</v>
      </c>
      <c r="C234" s="2">
        <v>1814.1000000000001</v>
      </c>
      <c r="D234" s="2">
        <v>281.70000000000005</v>
      </c>
      <c r="E234" s="35">
        <f>SUM(All_India_Index_Upto_April23__1[[#This Row],[Transport and communication]])</f>
        <v>120.6</v>
      </c>
    </row>
    <row r="235" spans="1:5" x14ac:dyDescent="0.3">
      <c r="A235" s="34">
        <v>2019</v>
      </c>
      <c r="B235" t="s">
        <v>39</v>
      </c>
      <c r="C235" s="2">
        <v>1826.8999999999999</v>
      </c>
      <c r="D235" s="2">
        <v>288.29999999999995</v>
      </c>
      <c r="E235" s="35">
        <f>SUM(All_India_Index_Upto_April23__1[[#This Row],[Transport and communication]])</f>
        <v>125.6</v>
      </c>
    </row>
    <row r="236" spans="1:5" x14ac:dyDescent="0.3">
      <c r="A236" s="34">
        <v>2019</v>
      </c>
      <c r="B236" t="s">
        <v>39</v>
      </c>
      <c r="C236" s="2">
        <v>1857.3999999999999</v>
      </c>
      <c r="D236" s="2">
        <v>275.89999999999998</v>
      </c>
      <c r="E236" s="35">
        <f>SUM(All_India_Index_Upto_April23__1[[#This Row],[Transport and communication]])</f>
        <v>131.4</v>
      </c>
    </row>
    <row r="237" spans="1:5" x14ac:dyDescent="0.3">
      <c r="A237" s="34">
        <v>2019</v>
      </c>
      <c r="B237" t="s">
        <v>39</v>
      </c>
      <c r="C237" s="2">
        <v>1837.5</v>
      </c>
      <c r="D237" s="2">
        <v>283.60000000000002</v>
      </c>
      <c r="E237" s="35">
        <f>SUM(All_India_Index_Upto_April23__1[[#This Row],[Transport and communication]])</f>
        <v>120.8</v>
      </c>
    </row>
    <row r="238" spans="1:5" x14ac:dyDescent="0.3">
      <c r="A238" s="34">
        <v>2019</v>
      </c>
      <c r="B238" t="s">
        <v>40</v>
      </c>
      <c r="C238" s="2">
        <v>1834.5000000000002</v>
      </c>
      <c r="D238" s="2">
        <v>291.5</v>
      </c>
      <c r="E238" s="35">
        <f>SUM(All_India_Index_Upto_April23__1[[#This Row],[Transport and communication]])</f>
        <v>125.8</v>
      </c>
    </row>
    <row r="239" spans="1:5" x14ac:dyDescent="0.3">
      <c r="A239" s="34">
        <v>2019</v>
      </c>
      <c r="B239" t="s">
        <v>40</v>
      </c>
      <c r="C239" s="2">
        <v>1869.1</v>
      </c>
      <c r="D239" s="2">
        <v>279.3</v>
      </c>
      <c r="E239" s="35">
        <f>SUM(All_India_Index_Upto_April23__1[[#This Row],[Transport and communication]])</f>
        <v>131.6</v>
      </c>
    </row>
    <row r="240" spans="1:5" x14ac:dyDescent="0.3">
      <c r="A240" s="34">
        <v>2019</v>
      </c>
      <c r="B240" t="s">
        <v>40</v>
      </c>
      <c r="C240" s="2">
        <v>1846.5</v>
      </c>
      <c r="D240" s="2">
        <v>286.89999999999998</v>
      </c>
      <c r="E240" s="35">
        <f>SUM(All_India_Index_Upto_April23__1[[#This Row],[Transport and communication]])</f>
        <v>121.2</v>
      </c>
    </row>
    <row r="241" spans="1:5" x14ac:dyDescent="0.3">
      <c r="A241" s="34">
        <v>2019</v>
      </c>
      <c r="B241" t="s">
        <v>41</v>
      </c>
      <c r="C241" s="2">
        <v>1848.7</v>
      </c>
      <c r="D241" s="2">
        <v>293.60000000000002</v>
      </c>
      <c r="E241" s="35">
        <f>SUM(All_India_Index_Upto_April23__1[[#This Row],[Transport and communication]])</f>
        <v>126.1</v>
      </c>
    </row>
    <row r="242" spans="1:5" x14ac:dyDescent="0.3">
      <c r="A242" s="34">
        <v>2019</v>
      </c>
      <c r="B242" t="s">
        <v>41</v>
      </c>
      <c r="C242" s="2">
        <v>1874.9</v>
      </c>
      <c r="D242" s="2">
        <v>280.89999999999998</v>
      </c>
      <c r="E242" s="35">
        <f>SUM(All_India_Index_Upto_April23__1[[#This Row],[Transport and communication]])</f>
        <v>131.69999999999999</v>
      </c>
    </row>
    <row r="243" spans="1:5" x14ac:dyDescent="0.3">
      <c r="A243" s="34">
        <v>2019</v>
      </c>
      <c r="B243" t="s">
        <v>41</v>
      </c>
      <c r="C243" s="2">
        <v>1857.6999999999998</v>
      </c>
      <c r="D243" s="2">
        <v>288.7</v>
      </c>
      <c r="E243" s="35">
        <f>SUM(All_India_Index_Upto_April23__1[[#This Row],[Transport and communication]])</f>
        <v>121.5</v>
      </c>
    </row>
    <row r="244" spans="1:5" x14ac:dyDescent="0.3">
      <c r="A244" s="34">
        <v>2019</v>
      </c>
      <c r="B244" t="s">
        <v>42</v>
      </c>
      <c r="C244" s="2">
        <v>1876.8999999999996</v>
      </c>
      <c r="D244" s="2">
        <v>294</v>
      </c>
      <c r="E244" s="35">
        <f>SUM(All_India_Index_Upto_April23__1[[#This Row],[Transport and communication]])</f>
        <v>126.3</v>
      </c>
    </row>
    <row r="245" spans="1:5" x14ac:dyDescent="0.3">
      <c r="A245" s="34">
        <v>2019</v>
      </c>
      <c r="B245" t="s">
        <v>42</v>
      </c>
      <c r="C245" s="2">
        <v>1902.6000000000001</v>
      </c>
      <c r="D245" s="2">
        <v>281.89999999999998</v>
      </c>
      <c r="E245" s="35">
        <f>SUM(All_India_Index_Upto_April23__1[[#This Row],[Transport and communication]])</f>
        <v>132.1</v>
      </c>
    </row>
    <row r="246" spans="1:5" x14ac:dyDescent="0.3">
      <c r="A246" s="34">
        <v>2019</v>
      </c>
      <c r="B246" t="s">
        <v>42</v>
      </c>
      <c r="C246" s="2">
        <v>1885.5999999999997</v>
      </c>
      <c r="D246" s="2">
        <v>289.39999999999998</v>
      </c>
      <c r="E246" s="35">
        <f>SUM(All_India_Index_Upto_April23__1[[#This Row],[Transport and communication]])</f>
        <v>121.7</v>
      </c>
    </row>
    <row r="247" spans="1:5" x14ac:dyDescent="0.3">
      <c r="A247" s="34">
        <v>2019</v>
      </c>
      <c r="B247" t="s">
        <v>44</v>
      </c>
      <c r="C247" s="2">
        <v>1904.6000000000001</v>
      </c>
      <c r="D247" s="2">
        <v>294.89999999999998</v>
      </c>
      <c r="E247" s="35">
        <f>SUM(All_India_Index_Upto_April23__1[[#This Row],[Transport and communication]])</f>
        <v>126.6</v>
      </c>
    </row>
    <row r="248" spans="1:5" x14ac:dyDescent="0.3">
      <c r="A248" s="34">
        <v>2019</v>
      </c>
      <c r="B248" t="s">
        <v>44</v>
      </c>
      <c r="C248" s="2">
        <v>1923.9999999999998</v>
      </c>
      <c r="D248" s="2">
        <v>282.60000000000002</v>
      </c>
      <c r="E248" s="35">
        <f>SUM(All_India_Index_Upto_April23__1[[#This Row],[Transport and communication]])</f>
        <v>135</v>
      </c>
    </row>
    <row r="249" spans="1:5" x14ac:dyDescent="0.3">
      <c r="A249" s="34">
        <v>2019</v>
      </c>
      <c r="B249" t="s">
        <v>44</v>
      </c>
      <c r="C249" s="2">
        <v>1910.9</v>
      </c>
      <c r="D249" s="2">
        <v>290.20000000000005</v>
      </c>
      <c r="E249" s="35">
        <f>SUM(All_India_Index_Upto_April23__1[[#This Row],[Transport and communication]])</f>
        <v>125.2</v>
      </c>
    </row>
    <row r="250" spans="1:5" x14ac:dyDescent="0.3">
      <c r="A250" s="34">
        <v>2019</v>
      </c>
      <c r="B250" t="s">
        <v>45</v>
      </c>
      <c r="C250" s="2">
        <v>1940.9999999999995</v>
      </c>
      <c r="D250" s="2">
        <v>295.39999999999998</v>
      </c>
      <c r="E250" s="35">
        <f>SUM(All_India_Index_Upto_April23__1[[#This Row],[Transport and communication]])</f>
        <v>129.80000000000001</v>
      </c>
    </row>
    <row r="251" spans="1:5" x14ac:dyDescent="0.3">
      <c r="A251" s="34">
        <v>2019</v>
      </c>
      <c r="B251" t="s">
        <v>45</v>
      </c>
      <c r="C251" s="2">
        <v>1956.7</v>
      </c>
      <c r="D251" s="2">
        <v>283.39999999999998</v>
      </c>
      <c r="E251" s="35">
        <f>SUM(All_India_Index_Upto_April23__1[[#This Row],[Transport and communication]])</f>
        <v>136.30000000000001</v>
      </c>
    </row>
    <row r="252" spans="1:5" x14ac:dyDescent="0.3">
      <c r="A252" s="34">
        <v>2019</v>
      </c>
      <c r="B252" t="s">
        <v>45</v>
      </c>
      <c r="C252" s="2">
        <v>1946.1000000000001</v>
      </c>
      <c r="D252" s="2">
        <v>290.8</v>
      </c>
      <c r="E252" s="35">
        <f>SUM(All_India_Index_Upto_April23__1[[#This Row],[Transport and communication]])</f>
        <v>126.1</v>
      </c>
    </row>
    <row r="253" spans="1:5" x14ac:dyDescent="0.3">
      <c r="A253" s="34">
        <v>2020</v>
      </c>
      <c r="B253" t="s">
        <v>31</v>
      </c>
      <c r="C253" s="2">
        <v>1938.6</v>
      </c>
      <c r="D253" s="2">
        <v>298.2</v>
      </c>
      <c r="E253" s="35">
        <f>SUM(All_India_Index_Upto_April23__1[[#This Row],[Transport and communication]])</f>
        <v>130.9</v>
      </c>
    </row>
    <row r="254" spans="1:5" x14ac:dyDescent="0.3">
      <c r="A254" s="34">
        <v>2020</v>
      </c>
      <c r="B254" t="s">
        <v>31</v>
      </c>
      <c r="C254" s="2">
        <v>1945.3999999999999</v>
      </c>
      <c r="D254" s="2">
        <v>285.89999999999998</v>
      </c>
      <c r="E254" s="35">
        <f>SUM(All_India_Index_Upto_April23__1[[#This Row],[Transport and communication]])</f>
        <v>136</v>
      </c>
    </row>
    <row r="255" spans="1:5" x14ac:dyDescent="0.3">
      <c r="A255" s="34">
        <v>2020</v>
      </c>
      <c r="B255" t="s">
        <v>31</v>
      </c>
      <c r="C255" s="2">
        <v>1940.3999999999999</v>
      </c>
      <c r="D255" s="2">
        <v>293.5</v>
      </c>
      <c r="E255" s="35">
        <f>SUM(All_India_Index_Upto_April23__1[[#This Row],[Transport and communication]])</f>
        <v>125.2</v>
      </c>
    </row>
    <row r="256" spans="1:5" x14ac:dyDescent="0.3">
      <c r="A256" s="34">
        <v>2020</v>
      </c>
      <c r="B256" t="s">
        <v>34</v>
      </c>
      <c r="C256" s="2">
        <v>1909.7999999999997</v>
      </c>
      <c r="D256" s="2">
        <v>299.60000000000002</v>
      </c>
      <c r="E256" s="35">
        <f>SUM(All_India_Index_Upto_April23__1[[#This Row],[Transport and communication]])</f>
        <v>130.30000000000001</v>
      </c>
    </row>
    <row r="257" spans="1:5" x14ac:dyDescent="0.3">
      <c r="A257" s="34">
        <v>2020</v>
      </c>
      <c r="B257" t="s">
        <v>34</v>
      </c>
      <c r="C257" s="2">
        <v>1916.6</v>
      </c>
      <c r="D257" s="2">
        <v>287.89999999999998</v>
      </c>
      <c r="E257" s="35">
        <f>SUM(All_India_Index_Upto_April23__1[[#This Row],[Transport and communication]])</f>
        <v>135.80000000000001</v>
      </c>
    </row>
    <row r="258" spans="1:5" x14ac:dyDescent="0.3">
      <c r="A258" s="36">
        <v>2020</v>
      </c>
      <c r="B258" s="37" t="s">
        <v>34</v>
      </c>
      <c r="C258" s="38">
        <v>1911.6</v>
      </c>
      <c r="D258" s="38">
        <v>295.10000000000002</v>
      </c>
      <c r="E258" s="39">
        <f>SUM(All_India_Index_Upto_April23__1[[#This Row],[Transport and communication]])</f>
        <v>124.6</v>
      </c>
    </row>
    <row r="259" spans="1:5" x14ac:dyDescent="0.3">
      <c r="C259" s="2"/>
      <c r="D259" s="2"/>
      <c r="E259" s="2"/>
    </row>
    <row r="260" spans="1:5" x14ac:dyDescent="0.3">
      <c r="C260" s="2"/>
      <c r="D260" s="2"/>
      <c r="E260" s="2"/>
    </row>
    <row r="261" spans="1:5" x14ac:dyDescent="0.3">
      <c r="C261" s="2"/>
      <c r="D261" s="2"/>
      <c r="E261" s="2"/>
    </row>
  </sheetData>
  <autoFilter ref="A3:E258" xr:uid="{98A63433-2EF6-4E06-9BB2-B0C92BB902A6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70DF-028F-405C-9B5F-64C63BD5E787}">
  <dimension ref="A3:O43"/>
  <sheetViews>
    <sheetView showGridLines="0" workbookViewId="0">
      <selection activeCell="J14" sqref="J14"/>
    </sheetView>
  </sheetViews>
  <sheetFormatPr defaultRowHeight="14.4" x14ac:dyDescent="0.3"/>
  <cols>
    <col min="1" max="1" width="10.109375" customWidth="1"/>
    <col min="2" max="2" width="13.21875" customWidth="1"/>
    <col min="3" max="3" width="16.109375" customWidth="1"/>
    <col min="4" max="4" width="7.5546875" bestFit="1" customWidth="1"/>
    <col min="5" max="8" width="7" bestFit="1" customWidth="1"/>
    <col min="9" max="9" width="8.33203125" bestFit="1" customWidth="1"/>
    <col min="10" max="10" width="12.77734375" bestFit="1" customWidth="1"/>
    <col min="11" max="11" width="9.5546875" bestFit="1" customWidth="1"/>
    <col min="12" max="12" width="12.109375" bestFit="1" customWidth="1"/>
    <col min="13" max="13" width="12.21875" bestFit="1" customWidth="1"/>
  </cols>
  <sheetData>
    <row r="3" spans="1:13" x14ac:dyDescent="0.3">
      <c r="A3" s="47" t="s">
        <v>98</v>
      </c>
    </row>
    <row r="5" spans="1:13" ht="18" x14ac:dyDescent="0.35">
      <c r="E5" s="3"/>
      <c r="F5" s="48" t="s">
        <v>99</v>
      </c>
      <c r="G5" s="48"/>
      <c r="H5" s="48"/>
    </row>
    <row r="6" spans="1:13" ht="18" x14ac:dyDescent="0.35">
      <c r="A6" s="50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x14ac:dyDescent="0.3">
      <c r="A7" s="52" t="s">
        <v>1</v>
      </c>
      <c r="B7" s="52" t="s">
        <v>2</v>
      </c>
      <c r="C7" s="52" t="s">
        <v>132</v>
      </c>
      <c r="D7" s="49"/>
      <c r="H7" s="49"/>
      <c r="I7" s="49"/>
      <c r="J7" s="49"/>
      <c r="K7" s="49"/>
      <c r="L7" s="49"/>
      <c r="M7" s="49"/>
    </row>
    <row r="8" spans="1:13" x14ac:dyDescent="0.3">
      <c r="A8" s="4">
        <v>2021</v>
      </c>
      <c r="B8" s="4" t="s">
        <v>31</v>
      </c>
      <c r="C8" s="9">
        <v>55.99</v>
      </c>
      <c r="D8" s="49"/>
      <c r="H8" s="49"/>
      <c r="I8" s="49"/>
      <c r="J8" s="49"/>
      <c r="K8" s="49"/>
      <c r="L8" s="49"/>
      <c r="M8" s="49"/>
    </row>
    <row r="9" spans="1:13" x14ac:dyDescent="0.3">
      <c r="A9" s="4">
        <v>2021</v>
      </c>
      <c r="B9" s="4" t="s">
        <v>34</v>
      </c>
      <c r="C9" s="9">
        <v>48.03</v>
      </c>
      <c r="D9" s="49"/>
      <c r="H9" s="49"/>
      <c r="I9" s="49"/>
      <c r="J9" s="49"/>
      <c r="K9" s="49"/>
      <c r="L9" s="49"/>
      <c r="M9" s="49"/>
    </row>
    <row r="10" spans="1:13" x14ac:dyDescent="0.3">
      <c r="A10" s="4">
        <v>2021</v>
      </c>
      <c r="B10" s="4" t="s">
        <v>35</v>
      </c>
      <c r="C10" s="9">
        <v>61.51</v>
      </c>
    </row>
    <row r="11" spans="1:13" x14ac:dyDescent="0.3">
      <c r="A11" s="4">
        <v>2021</v>
      </c>
      <c r="B11" s="4" t="s">
        <v>36</v>
      </c>
      <c r="C11" s="9">
        <v>63.3</v>
      </c>
    </row>
    <row r="12" spans="1:13" x14ac:dyDescent="0.3">
      <c r="A12" s="4">
        <v>2021</v>
      </c>
      <c r="B12" s="4" t="s">
        <v>37</v>
      </c>
      <c r="C12" s="9">
        <v>60.8</v>
      </c>
    </row>
    <row r="13" spans="1:13" x14ac:dyDescent="0.3">
      <c r="A13" s="4">
        <v>2021</v>
      </c>
      <c r="B13" s="4" t="s">
        <v>38</v>
      </c>
      <c r="C13" s="9">
        <v>61.07</v>
      </c>
    </row>
    <row r="14" spans="1:13" x14ac:dyDescent="0.3">
      <c r="A14" s="4">
        <v>2021</v>
      </c>
      <c r="B14" s="4" t="s">
        <v>39</v>
      </c>
      <c r="C14" s="9">
        <v>59.46</v>
      </c>
    </row>
    <row r="15" spans="1:13" x14ac:dyDescent="0.3">
      <c r="A15" s="4">
        <v>2021</v>
      </c>
      <c r="B15" s="4" t="s">
        <v>40</v>
      </c>
      <c r="C15" s="9">
        <v>67.31</v>
      </c>
    </row>
    <row r="16" spans="1:13" x14ac:dyDescent="0.3">
      <c r="A16" s="4">
        <v>2021</v>
      </c>
      <c r="B16" s="4" t="s">
        <v>41</v>
      </c>
      <c r="C16" s="9">
        <v>69.11</v>
      </c>
      <c r="E16" s="49"/>
      <c r="F16" s="49"/>
      <c r="G16" s="49"/>
    </row>
    <row r="17" spans="1:15" x14ac:dyDescent="0.3">
      <c r="A17" s="4">
        <v>2021</v>
      </c>
      <c r="B17" s="4" t="s">
        <v>42</v>
      </c>
      <c r="C17" s="9">
        <v>72.05</v>
      </c>
    </row>
    <row r="18" spans="1:15" x14ac:dyDescent="0.3">
      <c r="A18" s="4">
        <v>2021</v>
      </c>
      <c r="B18" s="4" t="s">
        <v>44</v>
      </c>
      <c r="C18" s="9">
        <v>79</v>
      </c>
    </row>
    <row r="19" spans="1:15" x14ac:dyDescent="0.3">
      <c r="A19" s="4">
        <v>2021</v>
      </c>
      <c r="B19" s="4" t="s">
        <v>45</v>
      </c>
      <c r="C19" s="9">
        <v>81.77</v>
      </c>
    </row>
    <row r="20" spans="1:15" x14ac:dyDescent="0.3">
      <c r="A20" s="4">
        <v>2022</v>
      </c>
      <c r="B20" s="4" t="s">
        <v>31</v>
      </c>
      <c r="C20" s="9">
        <v>86.69</v>
      </c>
      <c r="F20" s="49"/>
      <c r="G20" s="49"/>
      <c r="H20" s="49"/>
      <c r="I20" s="49"/>
      <c r="J20" s="49"/>
      <c r="K20" s="49"/>
      <c r="L20" s="49"/>
      <c r="M20" s="49"/>
      <c r="N20" s="49"/>
    </row>
    <row r="21" spans="1:15" x14ac:dyDescent="0.3">
      <c r="A21" s="4">
        <v>2022</v>
      </c>
      <c r="B21" s="4" t="s">
        <v>34</v>
      </c>
      <c r="C21" s="9">
        <v>87.44</v>
      </c>
    </row>
    <row r="22" spans="1:15" x14ac:dyDescent="0.3">
      <c r="A22" s="4">
        <v>2022</v>
      </c>
      <c r="B22" s="4" t="s">
        <v>35</v>
      </c>
      <c r="C22" s="9">
        <v>113.22</v>
      </c>
    </row>
    <row r="23" spans="1:15" x14ac:dyDescent="0.3">
      <c r="A23" s="4">
        <v>2022</v>
      </c>
      <c r="B23" s="4" t="s">
        <v>36</v>
      </c>
      <c r="C23" s="9">
        <v>128.80000000000001</v>
      </c>
    </row>
    <row r="24" spans="1:15" x14ac:dyDescent="0.3">
      <c r="A24" s="4">
        <v>2022</v>
      </c>
      <c r="B24" s="4" t="s">
        <v>37</v>
      </c>
      <c r="C24" s="9">
        <v>119.63</v>
      </c>
    </row>
    <row r="25" spans="1:15" x14ac:dyDescent="0.3">
      <c r="A25" s="4">
        <v>2022</v>
      </c>
      <c r="B25" s="4" t="s">
        <v>38</v>
      </c>
      <c r="C25" s="9">
        <v>121.89</v>
      </c>
    </row>
    <row r="26" spans="1:15" x14ac:dyDescent="0.3">
      <c r="A26" s="4">
        <v>2022</v>
      </c>
      <c r="B26" s="4" t="s">
        <v>39</v>
      </c>
      <c r="C26" s="9">
        <v>128.75</v>
      </c>
    </row>
    <row r="27" spans="1:15" x14ac:dyDescent="0.3">
      <c r="A27" s="4">
        <v>2022</v>
      </c>
      <c r="B27" s="4" t="s">
        <v>40</v>
      </c>
      <c r="C27" s="9">
        <v>104.56</v>
      </c>
    </row>
    <row r="28" spans="1:15" x14ac:dyDescent="0.3">
      <c r="A28" s="4">
        <v>2022</v>
      </c>
      <c r="B28" s="4" t="s">
        <v>41</v>
      </c>
      <c r="C28" s="9">
        <v>95.15</v>
      </c>
      <c r="G28" s="49"/>
      <c r="H28" s="49"/>
      <c r="I28" s="49"/>
      <c r="J28" s="49"/>
      <c r="K28" s="49"/>
      <c r="L28" s="49"/>
      <c r="M28" s="49"/>
      <c r="N28" s="49"/>
      <c r="O28" s="49"/>
    </row>
    <row r="29" spans="1:15" x14ac:dyDescent="0.3">
      <c r="A29" s="4">
        <v>2022</v>
      </c>
      <c r="B29" s="4" t="s">
        <v>42</v>
      </c>
      <c r="C29" s="9">
        <v>99.19</v>
      </c>
    </row>
    <row r="30" spans="1:15" x14ac:dyDescent="0.3">
      <c r="A30" s="4">
        <v>2022</v>
      </c>
      <c r="B30" s="4" t="s">
        <v>44</v>
      </c>
      <c r="C30" s="9">
        <v>100.25</v>
      </c>
      <c r="I30" s="49"/>
      <c r="J30" s="49"/>
      <c r="K30" s="49"/>
    </row>
    <row r="31" spans="1:15" x14ac:dyDescent="0.3">
      <c r="A31" s="4">
        <v>2022</v>
      </c>
      <c r="B31" s="4" t="s">
        <v>45</v>
      </c>
      <c r="C31" s="9">
        <v>94.25</v>
      </c>
    </row>
    <row r="32" spans="1:15" x14ac:dyDescent="0.3">
      <c r="A32" s="4">
        <v>2023</v>
      </c>
      <c r="B32" s="4" t="s">
        <v>31</v>
      </c>
      <c r="C32" s="9">
        <v>92.44</v>
      </c>
    </row>
    <row r="33" spans="1:3" x14ac:dyDescent="0.3">
      <c r="A33" s="4">
        <v>2023</v>
      </c>
      <c r="B33" s="4" t="s">
        <v>34</v>
      </c>
      <c r="C33" s="9">
        <v>85.79</v>
      </c>
    </row>
    <row r="34" spans="1:3" x14ac:dyDescent="0.3">
      <c r="A34" s="4">
        <v>2023</v>
      </c>
      <c r="B34" s="4" t="s">
        <v>35</v>
      </c>
      <c r="C34" s="9">
        <v>89.61</v>
      </c>
    </row>
    <row r="35" spans="1:3" x14ac:dyDescent="0.3">
      <c r="A35" s="4">
        <v>2023</v>
      </c>
      <c r="B35" s="4" t="s">
        <v>36</v>
      </c>
      <c r="C35" s="9">
        <v>89.11</v>
      </c>
    </row>
    <row r="36" spans="1:3" x14ac:dyDescent="0.3">
      <c r="A36" s="4">
        <v>2023</v>
      </c>
      <c r="B36" s="4" t="s">
        <v>37</v>
      </c>
      <c r="C36" s="9">
        <v>87.42</v>
      </c>
    </row>
    <row r="37" spans="1:3" x14ac:dyDescent="0.3">
      <c r="A37" s="4">
        <v>2023</v>
      </c>
      <c r="B37" s="4" t="s">
        <v>38</v>
      </c>
      <c r="C37" s="9">
        <v>82.58</v>
      </c>
    </row>
    <row r="38" spans="1:3" x14ac:dyDescent="0.3">
      <c r="A38" s="4">
        <v>2023</v>
      </c>
      <c r="B38" s="4" t="s">
        <v>39</v>
      </c>
      <c r="C38" s="9">
        <v>85.31</v>
      </c>
    </row>
    <row r="39" spans="1:3" x14ac:dyDescent="0.3">
      <c r="A39" s="4">
        <v>2023</v>
      </c>
      <c r="B39" s="4" t="s">
        <v>40</v>
      </c>
      <c r="C39" s="9">
        <v>90.47</v>
      </c>
    </row>
    <row r="40" spans="1:3" x14ac:dyDescent="0.3">
      <c r="A40" s="4">
        <v>2023</v>
      </c>
      <c r="B40" s="4" t="s">
        <v>41</v>
      </c>
      <c r="C40" s="9">
        <v>90.51</v>
      </c>
    </row>
    <row r="41" spans="1:3" x14ac:dyDescent="0.3">
      <c r="A41" s="4">
        <v>2023</v>
      </c>
      <c r="B41" s="4" t="s">
        <v>42</v>
      </c>
      <c r="C41" s="9">
        <v>98.75</v>
      </c>
    </row>
    <row r="42" spans="1:3" x14ac:dyDescent="0.3">
      <c r="A42" s="4">
        <v>2023</v>
      </c>
      <c r="B42" s="4" t="s">
        <v>44</v>
      </c>
      <c r="C42" s="9">
        <v>95.36</v>
      </c>
    </row>
    <row r="43" spans="1:3" x14ac:dyDescent="0.3">
      <c r="A43" s="4">
        <v>2023</v>
      </c>
      <c r="B43" s="4" t="s">
        <v>45</v>
      </c>
      <c r="C43" s="9">
        <v>94.75</v>
      </c>
    </row>
  </sheetData>
  <conditionalFormatting sqref="C8:C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B2A7-8CD3-4CEF-B16E-79F128D6B584}">
  <dimension ref="A1:J27"/>
  <sheetViews>
    <sheetView workbookViewId="0">
      <selection activeCell="E26" sqref="E26"/>
    </sheetView>
  </sheetViews>
  <sheetFormatPr defaultRowHeight="14.4" x14ac:dyDescent="0.3"/>
  <cols>
    <col min="1" max="1" width="26.44140625" bestFit="1" customWidth="1"/>
    <col min="2" max="2" width="17.33203125" bestFit="1" customWidth="1"/>
    <col min="3" max="3" width="18" bestFit="1" customWidth="1"/>
    <col min="4" max="4" width="14.109375" bestFit="1" customWidth="1"/>
    <col min="5" max="5" width="26.5546875" bestFit="1" customWidth="1"/>
    <col min="6" max="6" width="21.77734375" bestFit="1" customWidth="1"/>
    <col min="7" max="7" width="25.6640625" bestFit="1" customWidth="1"/>
    <col min="8" max="8" width="23.5546875" bestFit="1" customWidth="1"/>
    <col min="9" max="9" width="11" customWidth="1"/>
    <col min="10" max="10" width="11.109375" customWidth="1"/>
  </cols>
  <sheetData>
    <row r="1" spans="1:10" x14ac:dyDescent="0.3">
      <c r="A1" s="12" t="s">
        <v>77</v>
      </c>
      <c r="B1" s="11"/>
      <c r="C1" s="11"/>
      <c r="D1" s="11"/>
    </row>
    <row r="2" spans="1:10" x14ac:dyDescent="0.3">
      <c r="A2" s="10" t="s">
        <v>78</v>
      </c>
      <c r="B2" s="11"/>
      <c r="C2" s="11"/>
      <c r="D2" s="11"/>
      <c r="E2" s="11"/>
      <c r="F2" s="11"/>
      <c r="G2" s="11"/>
    </row>
    <row r="5" spans="1:10" x14ac:dyDescent="0.3">
      <c r="A5" s="4" t="s">
        <v>0</v>
      </c>
      <c r="B5" s="4" t="s">
        <v>53</v>
      </c>
      <c r="C5" s="4" t="s">
        <v>68</v>
      </c>
      <c r="D5" s="4" t="s">
        <v>69</v>
      </c>
      <c r="E5" s="4" t="s">
        <v>70</v>
      </c>
      <c r="F5" s="4" t="s">
        <v>71</v>
      </c>
      <c r="G5" s="4" t="s">
        <v>58</v>
      </c>
      <c r="H5" s="4" t="s">
        <v>59</v>
      </c>
      <c r="I5" s="4" t="s">
        <v>26</v>
      </c>
      <c r="J5" s="4" t="s">
        <v>28</v>
      </c>
    </row>
    <row r="6" spans="1:10" x14ac:dyDescent="0.3">
      <c r="A6" s="4" t="s">
        <v>30</v>
      </c>
      <c r="B6" s="9">
        <f>SUMIFS('Categorial data'!$D$2:$D$373,'Categorial data'!$A$2:$A$373,'Analysis-1'!A6)</f>
        <v>225820.30000000002</v>
      </c>
      <c r="C6" s="9">
        <f>SUMIFS('Categorial data'!$E$2:$E$373,'Categorial data'!$A$2:$A$373,'Analysis-1'!A6)</f>
        <v>53724.81666666668</v>
      </c>
      <c r="D6" s="9">
        <f>SUMIFS('Categorial data'!F2:$F$373,'Categorial data'!$A$2:$A$373,'Analysis-1'!A6)</f>
        <v>34696.222727272703</v>
      </c>
      <c r="E6" s="9">
        <f>SUMIFS('Categorial data'!$G$2:$G$373,'Categorial data'!$A$2:$A$373,'Analysis-1'!A6)</f>
        <v>17365.554426078965</v>
      </c>
      <c r="F6" s="9">
        <f>SUMIFS('Categorial data'!$H$2:$H$373,'Categorial data'!$A$2:$A$373,'Analysis-1'!A6)</f>
        <v>34118.08573002756</v>
      </c>
      <c r="G6" s="9">
        <f>SUMIFS('Categorial data'!$I$2:$I$373,'Categorial data'!$A$2:$A$373,'Analysis-1'!A6)</f>
        <v>16144.016134067957</v>
      </c>
      <c r="H6" s="9">
        <f>SUMIFS('Categorial data'!$J$2:$J$373,'Categorial data'!$A$2:$A$373,'Analysis-1'!A6)</f>
        <v>16965.929054178148</v>
      </c>
      <c r="I6" s="9">
        <f>SUMIFS('Categorial data'!$K$2:$K$373,'Categorial data'!$A$2:$A$373,'Analysis-1'!A6)</f>
        <v>17734.787676767683</v>
      </c>
      <c r="J6" s="9">
        <f>SUMIFS('Categorial data'!$L$2:$L$373,'Categorial data'!$A$2:$A$373,'Analysis-1'!A6)</f>
        <v>34434.494738292022</v>
      </c>
    </row>
    <row r="7" spans="1:10" x14ac:dyDescent="0.3">
      <c r="A7" s="4" t="s">
        <v>32</v>
      </c>
      <c r="B7" s="9">
        <f>SUMIFS('Categorial data'!$D$2:$D$373,'Categorial data'!$A$2:$A$373,'Analysis-1'!A7)</f>
        <v>227030.98666660005</v>
      </c>
      <c r="C7" s="9">
        <f>SUMIFS('Categorial data'!$E$2:$E$373,'Categorial data'!$A$2:$A$373,'Analysis-1'!A7)</f>
        <v>50297.828888888893</v>
      </c>
      <c r="D7" s="9">
        <f>SUMIFS('Categorial data'!$F$2:$F$373,'Categorial data'!$A$2:$A$373,'Analysis-1'!A7)</f>
        <v>33610.029999999992</v>
      </c>
      <c r="E7" s="9">
        <f>SUMIFS('Categorial data'!$G$2:$G$373,'Categorial data'!$A$2:$A$373,'Analysis-1'!A7)</f>
        <v>16519.337777777782</v>
      </c>
      <c r="F7" s="9">
        <f>SUMIFS('Categorial data'!$H$2:$H$373,'Categorial data'!$A$2:$A$373,'Analysis-1'!A7)</f>
        <v>33258.083333333343</v>
      </c>
      <c r="G7" s="9">
        <f>SUMIFS('Categorial data'!$I$2:$I$373,'Categorial data'!$A$2:$A$373,'Analysis-1'!A7)</f>
        <v>15410.847777777783</v>
      </c>
      <c r="H7" s="9">
        <f>SUMIFS('Categorial data'!$J$2:$J$373,'Categorial data'!$A$2:$A$373,'Analysis-1'!A7)</f>
        <v>16271.647777777782</v>
      </c>
      <c r="I7" s="9">
        <f>SUMIFS('Categorial data'!$K$2:$K$373,'Categorial data'!$A$2:$A$373,'Analysis-1'!A7)</f>
        <v>17292.884444444448</v>
      </c>
      <c r="J7" s="9">
        <f>SUMIFS('Categorial data'!$L$2:$L$373,'Categorial data'!$A$2:$A$373,'Analysis-1'!A7)</f>
        <v>33460.986666666657</v>
      </c>
    </row>
    <row r="8" spans="1:10" x14ac:dyDescent="0.3">
      <c r="A8" s="4" t="s">
        <v>33</v>
      </c>
      <c r="B8" s="9">
        <f>SUMIFS('Categorial data'!$D$2:$D$373,'Categorial data'!$A$2:$A$373,'Analysis-1'!A8)</f>
        <v>226195.36727269998</v>
      </c>
      <c r="C8" s="9">
        <f>SUMIFS('Categorial data'!$E$2:$E$373,'Categorial data'!$A$2:$A$373,'Analysis-1'!A8)</f>
        <v>52366.92363636363</v>
      </c>
      <c r="D8" s="9">
        <f>SUMIFS('Categorial data'!$F$2:$F$373,'Categorial data'!$A$2:$A$373,'Analysis-1'!A8)</f>
        <v>34285.270000000004</v>
      </c>
      <c r="E8" s="9">
        <f>SUMIFS('Categorial data'!$G$2:$G$373,'Categorial data'!$A$2:$A$373,'Analysis-1'!A8)</f>
        <v>16975.850909090906</v>
      </c>
      <c r="F8" s="9">
        <f>SUMIFS('Categorial data'!$H$2:$H$373,'Categorial data'!$A$2:$A$373,'Analysis-1'!A8)</f>
        <v>33796.086363636365</v>
      </c>
      <c r="G8" s="9">
        <f>SUMIFS('Categorial data'!$I$2:$I$373,'Categorial data'!$A$2:$A$373,'Analysis-1'!A8)</f>
        <v>15764.496363636363</v>
      </c>
      <c r="H8" s="9">
        <f>SUMIFS('Categorial data'!$J$2:$J$373,'Categorial data'!$A$2:$A$373,'Analysis-1'!A8)</f>
        <v>16586.301818181819</v>
      </c>
      <c r="I8" s="9">
        <f>SUMIFS('Categorial data'!$K$2:$K$373,'Categorial data'!$A$2:$A$373,'Analysis-1'!A8)</f>
        <v>17491.34</v>
      </c>
      <c r="J8" s="9">
        <f>SUMIFS('Categorial data'!$L$2:$L$373,'Categorial data'!$A$2:$A$373,'Analysis-1'!A8)</f>
        <v>33991.505454545462</v>
      </c>
    </row>
    <row r="9" spans="1:10" x14ac:dyDescent="0.3">
      <c r="A9" s="4" t="s">
        <v>72</v>
      </c>
      <c r="B9" s="9">
        <f>SUM(B6:B8)</f>
        <v>679046.65393929998</v>
      </c>
      <c r="C9" s="9">
        <f>SUM(C6:C8)</f>
        <v>156389.5691919192</v>
      </c>
      <c r="D9" s="9">
        <f t="shared" ref="D9:J9" si="0">SUM(D6:D8)</f>
        <v>102591.52272727269</v>
      </c>
      <c r="E9" s="9">
        <f t="shared" si="0"/>
        <v>50860.743112947654</v>
      </c>
      <c r="F9" s="9">
        <f t="shared" si="0"/>
        <v>101172.25542699726</v>
      </c>
      <c r="G9" s="9">
        <f t="shared" si="0"/>
        <v>47319.360275482104</v>
      </c>
      <c r="H9" s="9">
        <f t="shared" si="0"/>
        <v>49823.878650137747</v>
      </c>
      <c r="I9" s="9">
        <f t="shared" si="0"/>
        <v>52519.01212121213</v>
      </c>
      <c r="J9" s="9">
        <f t="shared" si="0"/>
        <v>101886.98685950413</v>
      </c>
    </row>
    <row r="13" spans="1:10" x14ac:dyDescent="0.3">
      <c r="A13" s="52" t="s">
        <v>73</v>
      </c>
      <c r="B13" s="91" t="s">
        <v>74</v>
      </c>
      <c r="C13" s="52" t="s">
        <v>75</v>
      </c>
      <c r="E13" s="52" t="str">
        <f>A13</f>
        <v>Categories</v>
      </c>
      <c r="F13" s="92" t="s">
        <v>76</v>
      </c>
    </row>
    <row r="14" spans="1:10" x14ac:dyDescent="0.3">
      <c r="A14" s="4" t="s">
        <v>53</v>
      </c>
      <c r="B14" s="8">
        <v>679046.65393929998</v>
      </c>
      <c r="C14" s="6">
        <v>0.51</v>
      </c>
      <c r="E14" s="4" t="str">
        <f t="shared" ref="E14:E22" si="1">A14</f>
        <v>Food and Beverages</v>
      </c>
      <c r="F14" s="7">
        <f t="shared" ref="F14:F22" si="2">C14</f>
        <v>0.51</v>
      </c>
    </row>
    <row r="15" spans="1:10" x14ac:dyDescent="0.3">
      <c r="A15" s="4" t="s">
        <v>68</v>
      </c>
      <c r="B15" s="8">
        <v>156389.5691919192</v>
      </c>
      <c r="C15" s="6">
        <v>0.12</v>
      </c>
      <c r="E15" s="4" t="str">
        <f t="shared" si="1"/>
        <v>Fashion</v>
      </c>
      <c r="F15" s="7">
        <f t="shared" si="2"/>
        <v>0.12</v>
      </c>
    </row>
    <row r="16" spans="1:10" x14ac:dyDescent="0.3">
      <c r="A16" s="4" t="s">
        <v>69</v>
      </c>
      <c r="B16" s="8">
        <v>102591.52272727269</v>
      </c>
      <c r="C16" s="6">
        <v>0.08</v>
      </c>
      <c r="E16" s="4" t="str">
        <f t="shared" si="1"/>
        <v>Housing Utilities</v>
      </c>
      <c r="F16" s="7">
        <f t="shared" si="2"/>
        <v>0.08</v>
      </c>
    </row>
    <row r="17" spans="1:10" x14ac:dyDescent="0.3">
      <c r="A17" s="4" t="s">
        <v>70</v>
      </c>
      <c r="B17" s="8">
        <v>50860.743112947654</v>
      </c>
      <c r="C17" s="6">
        <v>0.04</v>
      </c>
      <c r="E17" s="4" t="str">
        <f t="shared" si="1"/>
        <v>HouseHold Goods and Services</v>
      </c>
      <c r="F17" s="7">
        <f t="shared" si="2"/>
        <v>0.04</v>
      </c>
    </row>
    <row r="18" spans="1:10" x14ac:dyDescent="0.3">
      <c r="A18" s="4" t="s">
        <v>71</v>
      </c>
      <c r="B18" s="8">
        <v>101172.25542699726</v>
      </c>
      <c r="C18" s="6">
        <v>0.08</v>
      </c>
      <c r="E18" s="4" t="str">
        <f t="shared" si="1"/>
        <v>Health and Personal Care</v>
      </c>
      <c r="F18" s="7">
        <f t="shared" si="2"/>
        <v>0.08</v>
      </c>
    </row>
    <row r="19" spans="1:10" x14ac:dyDescent="0.3">
      <c r="A19" s="4" t="s">
        <v>58</v>
      </c>
      <c r="B19" s="8">
        <v>47319.360275482104</v>
      </c>
      <c r="C19" s="6">
        <v>0.04</v>
      </c>
      <c r="E19" s="4" t="str">
        <f t="shared" si="1"/>
        <v>Transport and Communication</v>
      </c>
      <c r="F19" s="7">
        <f t="shared" si="2"/>
        <v>0.04</v>
      </c>
    </row>
    <row r="20" spans="1:10" x14ac:dyDescent="0.3">
      <c r="A20" s="4" t="s">
        <v>59</v>
      </c>
      <c r="B20" s="8">
        <v>49823.878650137747</v>
      </c>
      <c r="C20" s="6">
        <v>0.04</v>
      </c>
      <c r="E20" s="4" t="str">
        <f t="shared" si="1"/>
        <v>Recreation and Amusement</v>
      </c>
      <c r="F20" s="7">
        <f t="shared" si="2"/>
        <v>0.04</v>
      </c>
    </row>
    <row r="21" spans="1:10" x14ac:dyDescent="0.3">
      <c r="A21" s="4" t="s">
        <v>26</v>
      </c>
      <c r="B21" s="8">
        <v>52519.01212121213</v>
      </c>
      <c r="C21" s="6">
        <v>0.04</v>
      </c>
      <c r="E21" s="4" t="str">
        <f t="shared" si="1"/>
        <v>Education</v>
      </c>
      <c r="F21" s="7">
        <f t="shared" si="2"/>
        <v>0.04</v>
      </c>
    </row>
    <row r="22" spans="1:10" x14ac:dyDescent="0.3">
      <c r="A22" s="4" t="s">
        <v>28</v>
      </c>
      <c r="B22" s="8">
        <v>101886.98685950413</v>
      </c>
      <c r="C22" s="6">
        <v>0.08</v>
      </c>
      <c r="E22" s="4" t="str">
        <f t="shared" si="1"/>
        <v>Miscellaneous</v>
      </c>
      <c r="F22" s="7">
        <f t="shared" si="2"/>
        <v>0.08</v>
      </c>
    </row>
    <row r="23" spans="1:10" x14ac:dyDescent="0.3">
      <c r="A23" s="4" t="s">
        <v>72</v>
      </c>
      <c r="B23" s="8">
        <f>SUM(B14:B22)</f>
        <v>1341609.9823047728</v>
      </c>
      <c r="C23" s="6">
        <v>1</v>
      </c>
    </row>
    <row r="26" spans="1:10" x14ac:dyDescent="0.3">
      <c r="G26" s="31" t="s">
        <v>135</v>
      </c>
      <c r="H26" s="32"/>
      <c r="I26" s="32"/>
      <c r="J26" s="33"/>
    </row>
    <row r="27" spans="1:10" x14ac:dyDescent="0.3">
      <c r="G27" s="36" t="s">
        <v>134</v>
      </c>
      <c r="H27" s="37"/>
      <c r="I27" s="37"/>
      <c r="J27" s="54"/>
    </row>
  </sheetData>
  <conditionalFormatting sqref="F14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882-94B5-48C2-812C-47563D287D39}">
  <dimension ref="A3:N31"/>
  <sheetViews>
    <sheetView showGridLines="0" zoomScale="85" zoomScaleNormal="85" workbookViewId="0">
      <selection activeCell="F25" sqref="F25"/>
    </sheetView>
  </sheetViews>
  <sheetFormatPr defaultRowHeight="14.4" x14ac:dyDescent="0.3"/>
  <cols>
    <col min="1" max="1" width="13" bestFit="1" customWidth="1"/>
    <col min="2" max="2" width="7.33203125" bestFit="1" customWidth="1"/>
    <col min="3" max="3" width="18.44140625" bestFit="1" customWidth="1"/>
    <col min="4" max="4" width="10" bestFit="1" customWidth="1"/>
    <col min="5" max="5" width="15.21875" bestFit="1" customWidth="1"/>
    <col min="6" max="6" width="28.109375" bestFit="1" customWidth="1"/>
    <col min="7" max="7" width="23.109375" bestFit="1" customWidth="1"/>
    <col min="8" max="8" width="27.44140625" bestFit="1" customWidth="1"/>
    <col min="9" max="9" width="25.21875" bestFit="1" customWidth="1"/>
    <col min="10" max="10" width="10" bestFit="1" customWidth="1"/>
    <col min="11" max="11" width="13.6640625" customWidth="1"/>
    <col min="12" max="12" width="15.5546875" bestFit="1" customWidth="1"/>
    <col min="13" max="13" width="16.33203125" customWidth="1"/>
  </cols>
  <sheetData>
    <row r="3" spans="1:14" x14ac:dyDescent="0.3">
      <c r="A3" s="13" t="s">
        <v>0</v>
      </c>
      <c r="B3" s="13" t="s">
        <v>1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s="23" t="s">
        <v>93</v>
      </c>
      <c r="M3" s="19"/>
    </row>
    <row r="4" spans="1:14" x14ac:dyDescent="0.3">
      <c r="A4" t="s">
        <v>33</v>
      </c>
      <c r="B4">
        <v>2016</v>
      </c>
      <c r="C4" s="17">
        <v>20829.7</v>
      </c>
      <c r="D4" s="17">
        <v>4718.3999999999996</v>
      </c>
      <c r="E4" s="17">
        <v>3001.2</v>
      </c>
      <c r="F4" s="17">
        <v>1520.2</v>
      </c>
      <c r="G4" s="17">
        <v>2927.5</v>
      </c>
      <c r="H4" s="17">
        <v>1360.7</v>
      </c>
      <c r="I4" s="17">
        <v>1464.7</v>
      </c>
      <c r="J4" s="17">
        <v>1558.3</v>
      </c>
      <c r="K4" s="17">
        <v>3007.4</v>
      </c>
      <c r="L4" s="17">
        <f>SUM(C4:K4)</f>
        <v>40388.1</v>
      </c>
      <c r="M4" s="19"/>
    </row>
    <row r="5" spans="1:14" x14ac:dyDescent="0.3">
      <c r="B5">
        <v>2017</v>
      </c>
      <c r="C5" s="17">
        <v>21047.3</v>
      </c>
      <c r="D5" s="17">
        <v>4923.7999999999993</v>
      </c>
      <c r="E5" s="17">
        <v>3170.2</v>
      </c>
      <c r="F5" s="17">
        <v>1582.4</v>
      </c>
      <c r="G5" s="17">
        <v>3044.2000000000003</v>
      </c>
      <c r="H5" s="17">
        <v>1408</v>
      </c>
      <c r="I5" s="17">
        <v>1518.6000000000001</v>
      </c>
      <c r="J5" s="17">
        <v>1632</v>
      </c>
      <c r="K5" s="17">
        <v>3117.0999999999995</v>
      </c>
      <c r="L5" s="17">
        <f t="shared" ref="L5:L12" si="0">SUM(C5:K5)</f>
        <v>41443.599999999999</v>
      </c>
      <c r="M5" s="19"/>
      <c r="N5" s="16"/>
    </row>
    <row r="6" spans="1:14" x14ac:dyDescent="0.3">
      <c r="B6">
        <v>2018</v>
      </c>
      <c r="C6" s="17">
        <v>21275.5</v>
      </c>
      <c r="D6" s="17">
        <v>5149.1000000000004</v>
      </c>
      <c r="E6" s="17">
        <v>3403.3999999999996</v>
      </c>
      <c r="F6" s="17">
        <v>1662.9000000000003</v>
      </c>
      <c r="G6" s="17">
        <v>3210.7000000000003</v>
      </c>
      <c r="H6" s="17">
        <v>1477.5</v>
      </c>
      <c r="I6" s="17">
        <v>1596.6999999999998</v>
      </c>
      <c r="J6" s="17">
        <v>1726.7</v>
      </c>
      <c r="K6" s="17">
        <v>3261.5</v>
      </c>
      <c r="L6" s="17">
        <f t="shared" si="0"/>
        <v>42763.999999999993</v>
      </c>
      <c r="M6" s="19"/>
      <c r="N6" s="16"/>
    </row>
    <row r="7" spans="1:14" x14ac:dyDescent="0.3">
      <c r="B7">
        <v>2019</v>
      </c>
      <c r="C7" s="17">
        <v>20163.699999999997</v>
      </c>
      <c r="D7" s="17">
        <v>4804.7000000000007</v>
      </c>
      <c r="E7" s="17">
        <v>3201.1</v>
      </c>
      <c r="F7" s="17">
        <v>1587.9999999999998</v>
      </c>
      <c r="G7" s="17">
        <v>3128.8</v>
      </c>
      <c r="H7" s="17">
        <v>1381.4999999999998</v>
      </c>
      <c r="I7" s="17">
        <v>1539.1</v>
      </c>
      <c r="J7" s="17">
        <v>1685.6000000000001</v>
      </c>
      <c r="K7" s="17">
        <v>3120</v>
      </c>
      <c r="L7" s="17">
        <f t="shared" si="0"/>
        <v>40612.499999999993</v>
      </c>
      <c r="M7" s="19"/>
      <c r="N7" s="16"/>
    </row>
    <row r="8" spans="1:14" x14ac:dyDescent="0.3">
      <c r="B8">
        <v>2020</v>
      </c>
      <c r="C8" s="17">
        <v>23717.867272699994</v>
      </c>
      <c r="D8" s="17">
        <v>5348.323636363637</v>
      </c>
      <c r="E8" s="17">
        <v>3576.2699999999995</v>
      </c>
      <c r="F8" s="17">
        <v>1760.6509090909094</v>
      </c>
      <c r="G8" s="17">
        <v>3638.886363636364</v>
      </c>
      <c r="H8" s="17">
        <v>1624.3963636363635</v>
      </c>
      <c r="I8" s="17">
        <v>1741.701818181818</v>
      </c>
      <c r="J8" s="17">
        <v>1869.84</v>
      </c>
      <c r="K8" s="17">
        <v>3582.9054545454546</v>
      </c>
      <c r="L8" s="17">
        <f t="shared" si="0"/>
        <v>46860.841818154549</v>
      </c>
      <c r="M8" s="19"/>
      <c r="N8" s="16"/>
    </row>
    <row r="9" spans="1:14" x14ac:dyDescent="0.3">
      <c r="B9">
        <v>2021</v>
      </c>
      <c r="C9" s="17">
        <v>25440.400000000001</v>
      </c>
      <c r="D9" s="17">
        <v>5706.2999999999993</v>
      </c>
      <c r="E9" s="17">
        <v>3846.4999999999995</v>
      </c>
      <c r="F9" s="17">
        <v>1862.1</v>
      </c>
      <c r="G9" s="17">
        <v>3895</v>
      </c>
      <c r="H9" s="17">
        <v>1806.6999999999998</v>
      </c>
      <c r="I9" s="17">
        <v>1867.1999999999998</v>
      </c>
      <c r="J9" s="17">
        <v>1945.4000000000003</v>
      </c>
      <c r="K9" s="17">
        <v>3828.7999999999993</v>
      </c>
      <c r="L9" s="17">
        <f t="shared" si="0"/>
        <v>50198.399999999994</v>
      </c>
      <c r="M9" s="19"/>
      <c r="N9" s="16"/>
    </row>
    <row r="10" spans="1:14" x14ac:dyDescent="0.3">
      <c r="B10">
        <v>2022</v>
      </c>
      <c r="C10" s="17">
        <v>26918.600000000006</v>
      </c>
      <c r="D10" s="17">
        <v>6280.8</v>
      </c>
      <c r="E10" s="17">
        <v>4118.2</v>
      </c>
      <c r="F10" s="17">
        <v>2000.6000000000001</v>
      </c>
      <c r="G10" s="17">
        <v>4145.6000000000004</v>
      </c>
      <c r="H10" s="17">
        <v>1933.1000000000001</v>
      </c>
      <c r="I10" s="17">
        <v>1988.3000000000002</v>
      </c>
      <c r="J10" s="17">
        <v>2037.8999999999999</v>
      </c>
      <c r="K10" s="17">
        <v>4079.2</v>
      </c>
      <c r="L10" s="17">
        <f t="shared" si="0"/>
        <v>53502.3</v>
      </c>
      <c r="M10" s="19"/>
      <c r="N10" s="16"/>
    </row>
    <row r="11" spans="1:14" x14ac:dyDescent="0.3">
      <c r="B11">
        <v>2023</v>
      </c>
      <c r="C11" s="17">
        <v>11447.499999999998</v>
      </c>
      <c r="D11" s="17">
        <v>2751.2</v>
      </c>
      <c r="E11" s="17">
        <v>1780.4</v>
      </c>
      <c r="F11" s="17">
        <v>871.09999999999991</v>
      </c>
      <c r="G11" s="17">
        <v>1831.6</v>
      </c>
      <c r="H11" s="17">
        <v>821.3</v>
      </c>
      <c r="I11" s="17">
        <v>852</v>
      </c>
      <c r="J11" s="17">
        <v>877.8</v>
      </c>
      <c r="K11" s="17">
        <v>1759.8</v>
      </c>
      <c r="L11" s="17">
        <f t="shared" si="0"/>
        <v>22992.699999999993</v>
      </c>
      <c r="M11" s="19"/>
      <c r="N11" s="16"/>
    </row>
    <row r="12" spans="1:14" x14ac:dyDescent="0.3">
      <c r="A12" t="s">
        <v>72</v>
      </c>
      <c r="C12" s="17">
        <v>170840.56727269999</v>
      </c>
      <c r="D12" s="17">
        <v>39682.623636363634</v>
      </c>
      <c r="E12" s="17">
        <v>26097.27</v>
      </c>
      <c r="F12" s="17">
        <v>12847.95090909091</v>
      </c>
      <c r="G12" s="17">
        <v>25822.286363636362</v>
      </c>
      <c r="H12" s="17">
        <v>11813.196363636363</v>
      </c>
      <c r="I12" s="17">
        <v>12568.301818181819</v>
      </c>
      <c r="J12" s="17">
        <v>13333.539999999999</v>
      </c>
      <c r="K12" s="17">
        <v>25756.705454545452</v>
      </c>
      <c r="L12" s="24">
        <f t="shared" si="0"/>
        <v>338762.44181815448</v>
      </c>
      <c r="M12" s="2"/>
    </row>
    <row r="14" spans="1:14" x14ac:dyDescent="0.3">
      <c r="B14" s="28" t="s">
        <v>1</v>
      </c>
      <c r="C14" s="28" t="s">
        <v>93</v>
      </c>
      <c r="D14" s="28" t="s">
        <v>92</v>
      </c>
      <c r="F14" s="28" t="s">
        <v>1</v>
      </c>
      <c r="G14" s="28" t="s">
        <v>92</v>
      </c>
    </row>
    <row r="15" spans="1:14" x14ac:dyDescent="0.3">
      <c r="B15" s="4">
        <v>2016</v>
      </c>
      <c r="C15" s="4">
        <v>40388.1</v>
      </c>
      <c r="D15" s="4"/>
      <c r="F15" s="4">
        <v>2017</v>
      </c>
      <c r="G15" s="7">
        <v>2.5468347344342675E-2</v>
      </c>
    </row>
    <row r="16" spans="1:14" x14ac:dyDescent="0.3">
      <c r="B16" s="4">
        <v>2017</v>
      </c>
      <c r="C16" s="25">
        <v>41443.599999999999</v>
      </c>
      <c r="D16" s="26">
        <f>(C16-C15)/C16</f>
        <v>2.5468347344342675E-2</v>
      </c>
      <c r="F16" s="4">
        <v>2018</v>
      </c>
      <c r="G16" s="29">
        <v>3.0876438125526012E-2</v>
      </c>
    </row>
    <row r="17" spans="1:13" x14ac:dyDescent="0.3">
      <c r="B17" s="4">
        <v>2018</v>
      </c>
      <c r="C17" s="27">
        <v>42763.999999999993</v>
      </c>
      <c r="D17" s="26">
        <f t="shared" ref="D17:D22" si="1">(C17-C16)/C17</f>
        <v>3.0876438125526012E-2</v>
      </c>
      <c r="F17" s="4">
        <v>2019</v>
      </c>
      <c r="G17" s="7">
        <v>-5.2976300400123126E-2</v>
      </c>
      <c r="H17" s="18"/>
    </row>
    <row r="18" spans="1:13" x14ac:dyDescent="0.3">
      <c r="B18" s="4">
        <v>2019</v>
      </c>
      <c r="C18" s="27">
        <v>40612.499999999993</v>
      </c>
      <c r="D18" s="26">
        <f t="shared" si="1"/>
        <v>-5.2976300400123126E-2</v>
      </c>
      <c r="F18" s="4">
        <v>2020</v>
      </c>
      <c r="G18" s="7">
        <v>0.13333823242871964</v>
      </c>
      <c r="H18" s="18"/>
    </row>
    <row r="19" spans="1:13" x14ac:dyDescent="0.3">
      <c r="B19" s="4">
        <v>2020</v>
      </c>
      <c r="C19" s="27">
        <v>46860.841818154549</v>
      </c>
      <c r="D19" s="26">
        <f t="shared" si="1"/>
        <v>0.13333823242871964</v>
      </c>
      <c r="F19" s="4">
        <v>2021</v>
      </c>
      <c r="G19" s="7">
        <v>6.6487341864390995E-2</v>
      </c>
      <c r="H19" s="18"/>
    </row>
    <row r="20" spans="1:13" x14ac:dyDescent="0.3">
      <c r="B20" s="4">
        <v>2021</v>
      </c>
      <c r="C20" s="27">
        <v>50198.399999999994</v>
      </c>
      <c r="D20" s="26">
        <f t="shared" si="1"/>
        <v>6.6487341864390995E-2</v>
      </c>
      <c r="F20" s="4">
        <v>2022</v>
      </c>
      <c r="G20" s="7">
        <v>6.1752485407169572E-2</v>
      </c>
      <c r="H20" s="18"/>
    </row>
    <row r="21" spans="1:13" x14ac:dyDescent="0.3">
      <c r="B21" s="4">
        <v>2022</v>
      </c>
      <c r="C21" s="27">
        <v>53502.3</v>
      </c>
      <c r="D21" s="26">
        <f t="shared" si="1"/>
        <v>6.1752485407169572E-2</v>
      </c>
      <c r="F21" s="4">
        <v>2023</v>
      </c>
      <c r="G21" s="7">
        <v>-1.3269255024420803</v>
      </c>
      <c r="H21" s="18"/>
    </row>
    <row r="22" spans="1:13" x14ac:dyDescent="0.3">
      <c r="B22" s="4">
        <v>2023</v>
      </c>
      <c r="C22" s="27">
        <v>22992.699999999993</v>
      </c>
      <c r="D22" s="26">
        <f t="shared" si="1"/>
        <v>-1.3269255024420803</v>
      </c>
      <c r="H22" s="18"/>
    </row>
    <row r="23" spans="1:13" x14ac:dyDescent="0.3">
      <c r="B23" s="20"/>
      <c r="C23" s="21"/>
      <c r="D23" s="22"/>
      <c r="H23" s="18"/>
    </row>
    <row r="24" spans="1:13" x14ac:dyDescent="0.3">
      <c r="B24" s="20"/>
      <c r="C24" s="21"/>
      <c r="D24" s="22"/>
    </row>
    <row r="28" spans="1:13" x14ac:dyDescent="0.3">
      <c r="A28" s="60"/>
      <c r="B28" s="60"/>
      <c r="C28" s="60"/>
      <c r="D28" s="60"/>
      <c r="E28" s="60"/>
      <c r="F28" s="60"/>
    </row>
    <row r="29" spans="1:13" x14ac:dyDescent="0.3">
      <c r="A29" s="60"/>
      <c r="B29" s="60"/>
      <c r="C29" s="60"/>
      <c r="D29" s="60"/>
      <c r="E29" s="60"/>
      <c r="F29" s="60"/>
      <c r="H29" s="56" t="s">
        <v>101</v>
      </c>
      <c r="I29" s="57"/>
      <c r="J29" s="57"/>
      <c r="K29" s="57"/>
      <c r="L29" s="57"/>
      <c r="M29" s="58"/>
    </row>
    <row r="30" spans="1:13" x14ac:dyDescent="0.3">
      <c r="A30" s="60"/>
      <c r="B30" s="60"/>
      <c r="C30" s="60"/>
      <c r="D30" s="60"/>
      <c r="E30" s="60"/>
      <c r="F30" s="60"/>
      <c r="H30" s="59" t="s">
        <v>102</v>
      </c>
      <c r="I30" s="60"/>
      <c r="J30" s="60"/>
      <c r="K30" s="60"/>
      <c r="L30" s="60"/>
      <c r="M30" s="61"/>
    </row>
    <row r="31" spans="1:13" x14ac:dyDescent="0.3">
      <c r="H31" s="62" t="s">
        <v>103</v>
      </c>
      <c r="I31" s="63"/>
      <c r="J31" s="63"/>
      <c r="K31" s="63"/>
      <c r="L31" s="63"/>
      <c r="M31" s="64"/>
    </row>
  </sheetData>
  <conditionalFormatting sqref="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E0C5-9B7D-4FF8-BCD6-C94706721D13}">
  <dimension ref="A1:Y44"/>
  <sheetViews>
    <sheetView showGridLines="0" zoomScale="85" zoomScaleNormal="85" workbookViewId="0">
      <selection activeCell="F6" sqref="F6"/>
    </sheetView>
  </sheetViews>
  <sheetFormatPr defaultRowHeight="14.4" x14ac:dyDescent="0.3"/>
  <cols>
    <col min="4" max="4" width="13" bestFit="1" customWidth="1"/>
    <col min="6" max="6" width="19" bestFit="1" customWidth="1"/>
    <col min="7" max="9" width="12.6640625" bestFit="1" customWidth="1"/>
    <col min="10" max="10" width="11.33203125" bestFit="1" customWidth="1"/>
    <col min="11" max="11" width="10.5546875" bestFit="1" customWidth="1"/>
    <col min="13" max="13" width="13.88671875" bestFit="1" customWidth="1"/>
    <col min="14" max="14" width="8.109375" bestFit="1" customWidth="1"/>
    <col min="15" max="15" width="11.33203125" bestFit="1" customWidth="1"/>
    <col min="17" max="17" width="7.5546875" customWidth="1"/>
  </cols>
  <sheetData>
    <row r="1" spans="1:25" x14ac:dyDescent="0.3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5" x14ac:dyDescent="0.3">
      <c r="A2" s="3" t="s">
        <v>80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5" spans="1:25" x14ac:dyDescent="0.3">
      <c r="A5" s="84" t="s">
        <v>0</v>
      </c>
      <c r="B5" s="84" t="s">
        <v>1</v>
      </c>
      <c r="C5" s="84" t="s">
        <v>2</v>
      </c>
      <c r="D5" s="84" t="s">
        <v>81</v>
      </c>
      <c r="M5" s="67" t="s">
        <v>105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3"/>
    </row>
    <row r="6" spans="1:25" x14ac:dyDescent="0.3">
      <c r="A6" s="4" t="s">
        <v>30</v>
      </c>
      <c r="B6" s="4">
        <v>2022</v>
      </c>
      <c r="C6" s="4" t="s">
        <v>37</v>
      </c>
      <c r="D6" s="76">
        <v>2226.8000000000002</v>
      </c>
      <c r="M6" s="34" t="s">
        <v>110</v>
      </c>
      <c r="Y6" s="53"/>
    </row>
    <row r="7" spans="1:25" x14ac:dyDescent="0.3">
      <c r="A7" s="4" t="s">
        <v>32</v>
      </c>
      <c r="B7" s="4">
        <v>2022</v>
      </c>
      <c r="C7" s="4" t="s">
        <v>37</v>
      </c>
      <c r="D7" s="76">
        <v>2262.1999999999998</v>
      </c>
      <c r="M7" s="34" t="s">
        <v>109</v>
      </c>
      <c r="Y7" s="53"/>
    </row>
    <row r="8" spans="1:25" x14ac:dyDescent="0.3">
      <c r="A8" s="4" t="s">
        <v>33</v>
      </c>
      <c r="B8" s="4">
        <v>2022</v>
      </c>
      <c r="C8" s="4" t="s">
        <v>37</v>
      </c>
      <c r="D8" s="76">
        <v>2238.9</v>
      </c>
      <c r="M8" s="34" t="s">
        <v>111</v>
      </c>
      <c r="Y8" s="53"/>
    </row>
    <row r="9" spans="1:25" x14ac:dyDescent="0.3">
      <c r="A9" s="4" t="s">
        <v>30</v>
      </c>
      <c r="B9" s="4">
        <v>2022</v>
      </c>
      <c r="C9" s="4" t="s">
        <v>38</v>
      </c>
      <c r="D9" s="76">
        <v>2248.3000000000002</v>
      </c>
      <c r="M9" s="34" t="s">
        <v>112</v>
      </c>
      <c r="Y9" s="53"/>
    </row>
    <row r="10" spans="1:25" x14ac:dyDescent="0.3">
      <c r="A10" s="4" t="s">
        <v>32</v>
      </c>
      <c r="B10" s="4">
        <v>2022</v>
      </c>
      <c r="C10" s="4" t="s">
        <v>38</v>
      </c>
      <c r="D10" s="76">
        <v>2287.5</v>
      </c>
      <c r="F10" s="13" t="s">
        <v>82</v>
      </c>
      <c r="H10" s="13" t="s">
        <v>0</v>
      </c>
      <c r="M10" s="36" t="s">
        <v>106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54"/>
    </row>
    <row r="11" spans="1:25" x14ac:dyDescent="0.3">
      <c r="A11" s="4" t="s">
        <v>33</v>
      </c>
      <c r="B11" s="4">
        <v>2022</v>
      </c>
      <c r="C11" s="4" t="s">
        <v>38</v>
      </c>
      <c r="D11" s="76">
        <v>2261.9</v>
      </c>
      <c r="F11" s="13" t="s">
        <v>1</v>
      </c>
      <c r="G11" s="13" t="s">
        <v>2</v>
      </c>
      <c r="H11" t="s">
        <v>30</v>
      </c>
      <c r="I11" t="s">
        <v>33</v>
      </c>
      <c r="J11" t="s">
        <v>32</v>
      </c>
      <c r="K11" t="s">
        <v>72</v>
      </c>
    </row>
    <row r="12" spans="1:25" x14ac:dyDescent="0.3">
      <c r="A12" s="4" t="s">
        <v>30</v>
      </c>
      <c r="B12" s="4">
        <v>2022</v>
      </c>
      <c r="C12" s="4" t="s">
        <v>39</v>
      </c>
      <c r="D12" s="76">
        <v>2252.5</v>
      </c>
      <c r="F12">
        <v>2022</v>
      </c>
      <c r="G12" t="s">
        <v>37</v>
      </c>
      <c r="H12" s="2">
        <v>2226.8000000000002</v>
      </c>
      <c r="I12" s="2">
        <v>2238.9</v>
      </c>
      <c r="J12" s="2">
        <v>2262.1999999999998</v>
      </c>
      <c r="K12" s="2">
        <v>6727.9000000000005</v>
      </c>
      <c r="M12" s="15" t="s">
        <v>1</v>
      </c>
      <c r="N12" s="14" t="s">
        <v>30</v>
      </c>
      <c r="O12" s="14" t="s">
        <v>33</v>
      </c>
      <c r="P12" s="14" t="s">
        <v>32</v>
      </c>
    </row>
    <row r="13" spans="1:25" x14ac:dyDescent="0.3">
      <c r="A13" s="4" t="s">
        <v>32</v>
      </c>
      <c r="B13" s="4">
        <v>2022</v>
      </c>
      <c r="C13" s="4" t="s">
        <v>39</v>
      </c>
      <c r="D13" s="76">
        <v>2291.6</v>
      </c>
      <c r="F13">
        <v>2022</v>
      </c>
      <c r="G13" t="s">
        <v>38</v>
      </c>
      <c r="H13" s="2">
        <v>2248.3000000000002</v>
      </c>
      <c r="I13" s="2">
        <v>2261.9</v>
      </c>
      <c r="J13" s="2">
        <v>2287.5</v>
      </c>
      <c r="K13" s="2">
        <v>6797.7000000000007</v>
      </c>
      <c r="M13" s="4" t="str">
        <f>_xlfn.CONCAT(F13:G13)</f>
        <v>2022June</v>
      </c>
      <c r="N13" s="66">
        <f>(H13-H12)/H12*100</f>
        <v>0.96551104724268</v>
      </c>
      <c r="O13" s="66">
        <f t="shared" ref="O13:P13" si="0">(I13-I12)/I12*100</f>
        <v>1.0272901871454732</v>
      </c>
      <c r="P13" s="66">
        <f t="shared" si="0"/>
        <v>1.1183803377243473</v>
      </c>
      <c r="Q13" s="1"/>
    </row>
    <row r="14" spans="1:25" x14ac:dyDescent="0.3">
      <c r="A14" s="4" t="s">
        <v>33</v>
      </c>
      <c r="B14" s="4">
        <v>2022</v>
      </c>
      <c r="C14" s="4" t="s">
        <v>39</v>
      </c>
      <c r="D14" s="76">
        <v>2266.3000000000002</v>
      </c>
      <c r="F14">
        <v>2022</v>
      </c>
      <c r="G14" t="s">
        <v>39</v>
      </c>
      <c r="H14" s="2">
        <v>2252.5</v>
      </c>
      <c r="I14" s="2">
        <v>2266.3000000000002</v>
      </c>
      <c r="J14" s="2">
        <v>2291.6</v>
      </c>
      <c r="K14" s="2">
        <v>6810.4</v>
      </c>
      <c r="M14" s="4" t="str">
        <f t="shared" ref="M14:M24" si="1">_xlfn.CONCAT(F14:G14)</f>
        <v>2022July</v>
      </c>
      <c r="N14" s="66">
        <f t="shared" ref="N14:N24" si="2">(H14-H13)/H13*100</f>
        <v>0.18680781034558636</v>
      </c>
      <c r="O14" s="66">
        <f t="shared" ref="O14:O24" si="3">(I14-I13)/I13*100</f>
        <v>0.19452672531942572</v>
      </c>
      <c r="P14" s="66">
        <f t="shared" ref="P14:P24" si="4">(J14-J13)/J13*100</f>
        <v>0.17923497267759164</v>
      </c>
      <c r="Q14" s="1"/>
      <c r="U14" s="2"/>
    </row>
    <row r="15" spans="1:25" x14ac:dyDescent="0.3">
      <c r="A15" s="4" t="s">
        <v>30</v>
      </c>
      <c r="B15" s="4">
        <v>2022</v>
      </c>
      <c r="C15" s="4" t="s">
        <v>40</v>
      </c>
      <c r="D15" s="76">
        <v>2255.7999999999997</v>
      </c>
      <c r="F15">
        <v>2022</v>
      </c>
      <c r="G15" t="s">
        <v>40</v>
      </c>
      <c r="H15" s="2">
        <v>2255.7999999999997</v>
      </c>
      <c r="I15" s="2">
        <v>2269.2000000000003</v>
      </c>
      <c r="J15" s="2">
        <v>2293.6999999999998</v>
      </c>
      <c r="K15" s="2">
        <v>6818.7</v>
      </c>
      <c r="M15" s="4" t="str">
        <f t="shared" si="1"/>
        <v>2022August</v>
      </c>
      <c r="N15" s="66">
        <f t="shared" si="2"/>
        <v>0.1465038845726849</v>
      </c>
      <c r="O15" s="66">
        <f t="shared" si="3"/>
        <v>0.12796187618585758</v>
      </c>
      <c r="P15" s="66">
        <f t="shared" si="4"/>
        <v>9.1639029499036004E-2</v>
      </c>
      <c r="U15" s="2"/>
    </row>
    <row r="16" spans="1:25" x14ac:dyDescent="0.3">
      <c r="A16" s="4" t="s">
        <v>32</v>
      </c>
      <c r="B16" s="4">
        <v>2022</v>
      </c>
      <c r="C16" s="4" t="s">
        <v>40</v>
      </c>
      <c r="D16" s="76">
        <v>2293.6999999999998</v>
      </c>
      <c r="F16">
        <v>2022</v>
      </c>
      <c r="G16" t="s">
        <v>41</v>
      </c>
      <c r="H16" s="2">
        <v>2267.8000000000002</v>
      </c>
      <c r="I16" s="2">
        <v>2280.9</v>
      </c>
      <c r="J16" s="2">
        <v>2306.4</v>
      </c>
      <c r="K16" s="2">
        <v>6855.1</v>
      </c>
      <c r="M16" s="4" t="str">
        <f t="shared" si="1"/>
        <v>2022September</v>
      </c>
      <c r="N16" s="66">
        <f t="shared" si="2"/>
        <v>0.5319620533735463</v>
      </c>
      <c r="O16" s="66">
        <f t="shared" si="3"/>
        <v>0.51560021152828384</v>
      </c>
      <c r="P16" s="66">
        <f t="shared" si="4"/>
        <v>0.55369054366308901</v>
      </c>
      <c r="U16" s="2"/>
    </row>
    <row r="17" spans="1:16" x14ac:dyDescent="0.3">
      <c r="A17" s="4" t="s">
        <v>33</v>
      </c>
      <c r="B17" s="4">
        <v>2022</v>
      </c>
      <c r="C17" s="4" t="s">
        <v>40</v>
      </c>
      <c r="D17" s="76">
        <v>2269.2000000000003</v>
      </c>
      <c r="F17">
        <v>2022</v>
      </c>
      <c r="G17" t="s">
        <v>42</v>
      </c>
      <c r="H17" s="2">
        <v>2284.5</v>
      </c>
      <c r="I17" s="2">
        <v>2297.3000000000002</v>
      </c>
      <c r="J17" s="2">
        <v>2322.3000000000002</v>
      </c>
      <c r="K17" s="2">
        <v>6904.1</v>
      </c>
      <c r="M17" s="4" t="str">
        <f t="shared" si="1"/>
        <v>2022October</v>
      </c>
      <c r="N17" s="66">
        <f t="shared" si="2"/>
        <v>0.73639650762853059</v>
      </c>
      <c r="O17" s="66">
        <f t="shared" si="3"/>
        <v>0.7190144241308295</v>
      </c>
      <c r="P17" s="66">
        <f t="shared" si="4"/>
        <v>0.6893860561914712</v>
      </c>
    </row>
    <row r="18" spans="1:16" x14ac:dyDescent="0.3">
      <c r="A18" s="4" t="s">
        <v>30</v>
      </c>
      <c r="B18" s="4">
        <v>2022</v>
      </c>
      <c r="C18" s="4" t="s">
        <v>41</v>
      </c>
      <c r="D18" s="76">
        <v>2267.8000000000002</v>
      </c>
      <c r="F18">
        <v>2022</v>
      </c>
      <c r="G18" t="s">
        <v>44</v>
      </c>
      <c r="H18" s="2">
        <v>2287.6999999999998</v>
      </c>
      <c r="I18" s="2">
        <v>2296.8000000000002</v>
      </c>
      <c r="J18" s="2">
        <v>2314.4</v>
      </c>
      <c r="K18" s="2">
        <v>6898.9</v>
      </c>
      <c r="M18" s="4" t="str">
        <f t="shared" si="1"/>
        <v>2022November</v>
      </c>
      <c r="N18" s="66">
        <f t="shared" si="2"/>
        <v>0.14007441453271255</v>
      </c>
      <c r="O18" s="66">
        <f t="shared" si="3"/>
        <v>-2.1764680276846731E-2</v>
      </c>
      <c r="P18" s="66">
        <f t="shared" si="4"/>
        <v>-0.34017999397149767</v>
      </c>
    </row>
    <row r="19" spans="1:16" x14ac:dyDescent="0.3">
      <c r="A19" s="4" t="s">
        <v>32</v>
      </c>
      <c r="B19" s="4">
        <v>2022</v>
      </c>
      <c r="C19" s="4" t="s">
        <v>41</v>
      </c>
      <c r="D19" s="76">
        <v>2306.4</v>
      </c>
      <c r="F19">
        <v>2022</v>
      </c>
      <c r="G19" t="s">
        <v>45</v>
      </c>
      <c r="H19" s="2">
        <v>2277.1</v>
      </c>
      <c r="I19" s="2">
        <v>2283.4</v>
      </c>
      <c r="J19" s="2">
        <v>2295.7999999999997</v>
      </c>
      <c r="K19" s="2">
        <v>6856.2999999999993</v>
      </c>
      <c r="M19" s="4" t="str">
        <f t="shared" si="1"/>
        <v>2022December</v>
      </c>
      <c r="N19" s="66">
        <f t="shared" si="2"/>
        <v>-0.46334746688813699</v>
      </c>
      <c r="O19" s="66">
        <f t="shared" si="3"/>
        <v>-0.58342041100662179</v>
      </c>
      <c r="P19" s="66">
        <f t="shared" si="4"/>
        <v>-0.80366401659178899</v>
      </c>
    </row>
    <row r="20" spans="1:16" x14ac:dyDescent="0.3">
      <c r="A20" s="4" t="s">
        <v>33</v>
      </c>
      <c r="B20" s="4">
        <v>2022</v>
      </c>
      <c r="C20" s="4" t="s">
        <v>41</v>
      </c>
      <c r="D20" s="76">
        <v>2280.9</v>
      </c>
      <c r="F20">
        <v>2023</v>
      </c>
      <c r="G20" t="s">
        <v>31</v>
      </c>
      <c r="H20" s="2">
        <v>2283.2000000000003</v>
      </c>
      <c r="I20" s="2">
        <v>2292.6999999999998</v>
      </c>
      <c r="J20" s="2">
        <v>2310.2000000000003</v>
      </c>
      <c r="K20" s="2">
        <v>6886.1</v>
      </c>
      <c r="M20" s="4" t="str">
        <f t="shared" si="1"/>
        <v>2023January</v>
      </c>
      <c r="N20" s="66">
        <f t="shared" si="2"/>
        <v>0.26788459004876219</v>
      </c>
      <c r="O20" s="66">
        <f t="shared" si="3"/>
        <v>0.40728737847068963</v>
      </c>
      <c r="P20" s="66">
        <f t="shared" si="4"/>
        <v>0.6272323373116363</v>
      </c>
    </row>
    <row r="21" spans="1:16" x14ac:dyDescent="0.3">
      <c r="A21" s="4" t="s">
        <v>30</v>
      </c>
      <c r="B21" s="4">
        <v>2022</v>
      </c>
      <c r="C21" s="4" t="s">
        <v>42</v>
      </c>
      <c r="D21" s="76">
        <v>2284.5</v>
      </c>
      <c r="F21">
        <v>2023</v>
      </c>
      <c r="G21" t="s">
        <v>34</v>
      </c>
      <c r="H21" s="2">
        <v>2265.6999999999998</v>
      </c>
      <c r="I21" s="2">
        <v>2279.1</v>
      </c>
      <c r="J21" s="2">
        <v>2303.1999999999998</v>
      </c>
      <c r="K21" s="2">
        <v>6847.9999999999991</v>
      </c>
      <c r="M21" s="4" t="str">
        <f t="shared" si="1"/>
        <v>2023February</v>
      </c>
      <c r="N21" s="66">
        <f t="shared" si="2"/>
        <v>-0.76646811492643885</v>
      </c>
      <c r="O21" s="66">
        <f t="shared" si="3"/>
        <v>-0.59318707201116194</v>
      </c>
      <c r="P21" s="66">
        <f t="shared" si="4"/>
        <v>-0.30300406891180215</v>
      </c>
    </row>
    <row r="22" spans="1:16" x14ac:dyDescent="0.3">
      <c r="A22" s="4" t="s">
        <v>32</v>
      </c>
      <c r="B22" s="4">
        <v>2022</v>
      </c>
      <c r="C22" s="4" t="s">
        <v>42</v>
      </c>
      <c r="D22" s="76">
        <v>2322.3000000000002</v>
      </c>
      <c r="F22">
        <v>2023</v>
      </c>
      <c r="G22" t="s">
        <v>35</v>
      </c>
      <c r="H22" s="2">
        <v>2265.8000000000002</v>
      </c>
      <c r="I22" s="2">
        <v>2279.1999999999998</v>
      </c>
      <c r="J22" s="2">
        <v>2303.4</v>
      </c>
      <c r="K22" s="2">
        <v>6848.4</v>
      </c>
      <c r="M22" s="4" t="str">
        <f t="shared" si="1"/>
        <v>2023March</v>
      </c>
      <c r="N22" s="66">
        <f t="shared" si="2"/>
        <v>4.413646996529276E-3</v>
      </c>
      <c r="O22" s="66">
        <f t="shared" si="3"/>
        <v>4.3876968978943031E-3</v>
      </c>
      <c r="P22" s="66">
        <f t="shared" si="4"/>
        <v>8.6835706842772163E-3</v>
      </c>
    </row>
    <row r="23" spans="1:16" x14ac:dyDescent="0.3">
      <c r="A23" s="4" t="s">
        <v>33</v>
      </c>
      <c r="B23" s="4">
        <v>2022</v>
      </c>
      <c r="C23" s="4" t="s">
        <v>42</v>
      </c>
      <c r="D23" s="76">
        <v>2297.3000000000002</v>
      </c>
      <c r="F23">
        <v>2023</v>
      </c>
      <c r="G23" t="s">
        <v>36</v>
      </c>
      <c r="H23" s="2">
        <v>2274.1999999999998</v>
      </c>
      <c r="I23" s="2">
        <v>2289.6000000000004</v>
      </c>
      <c r="J23" s="2">
        <v>2317.7000000000003</v>
      </c>
      <c r="K23" s="2">
        <v>6881.5</v>
      </c>
      <c r="M23" s="4" t="str">
        <f t="shared" si="1"/>
        <v>2023April</v>
      </c>
      <c r="N23" s="66">
        <f t="shared" si="2"/>
        <v>0.37072998499424642</v>
      </c>
      <c r="O23" s="66">
        <f t="shared" si="3"/>
        <v>0.45630045630048033</v>
      </c>
      <c r="P23" s="66">
        <f t="shared" si="4"/>
        <v>0.62082139446037088</v>
      </c>
    </row>
    <row r="24" spans="1:16" x14ac:dyDescent="0.3">
      <c r="A24" s="4" t="s">
        <v>30</v>
      </c>
      <c r="B24" s="4">
        <v>2022</v>
      </c>
      <c r="C24" s="4" t="s">
        <v>44</v>
      </c>
      <c r="D24" s="76">
        <v>2287.6999999999998</v>
      </c>
      <c r="F24">
        <v>2023</v>
      </c>
      <c r="G24" t="s">
        <v>37</v>
      </c>
      <c r="H24" s="2">
        <v>2290.7000000000007</v>
      </c>
      <c r="I24" s="2">
        <v>2306.9</v>
      </c>
      <c r="J24" s="2">
        <v>2335.1</v>
      </c>
      <c r="K24" s="2">
        <v>6932.7000000000007</v>
      </c>
      <c r="M24" s="4" t="str">
        <f t="shared" si="1"/>
        <v>2023May</v>
      </c>
      <c r="N24" s="66">
        <f t="shared" si="2"/>
        <v>0.72552985665292902</v>
      </c>
      <c r="O24" s="66">
        <f t="shared" si="3"/>
        <v>0.75559049615652185</v>
      </c>
      <c r="P24" s="66">
        <f t="shared" si="4"/>
        <v>0.75074427233894092</v>
      </c>
    </row>
    <row r="25" spans="1:16" x14ac:dyDescent="0.3">
      <c r="A25" s="4" t="s">
        <v>32</v>
      </c>
      <c r="B25" s="4">
        <v>2022</v>
      </c>
      <c r="C25" s="4" t="s">
        <v>44</v>
      </c>
      <c r="D25" s="76">
        <v>2314.4</v>
      </c>
      <c r="F25" t="s">
        <v>72</v>
      </c>
      <c r="H25" s="2">
        <v>29480.100000000002</v>
      </c>
      <c r="I25" s="2">
        <v>29642.200000000004</v>
      </c>
      <c r="J25" s="2">
        <v>29943.500000000004</v>
      </c>
      <c r="K25" s="2">
        <v>89065.799999999988</v>
      </c>
    </row>
    <row r="26" spans="1:16" x14ac:dyDescent="0.3">
      <c r="A26" s="4" t="s">
        <v>33</v>
      </c>
      <c r="B26" s="4">
        <v>2022</v>
      </c>
      <c r="C26" s="4" t="s">
        <v>44</v>
      </c>
      <c r="D26" s="76">
        <v>2296.8000000000002</v>
      </c>
    </row>
    <row r="27" spans="1:16" x14ac:dyDescent="0.3">
      <c r="A27" s="4" t="s">
        <v>30</v>
      </c>
      <c r="B27" s="4">
        <v>2022</v>
      </c>
      <c r="C27" s="4" t="s">
        <v>45</v>
      </c>
      <c r="D27" s="76">
        <v>2277.1</v>
      </c>
    </row>
    <row r="28" spans="1:16" x14ac:dyDescent="0.3">
      <c r="A28" s="4" t="s">
        <v>32</v>
      </c>
      <c r="B28" s="4">
        <v>2022</v>
      </c>
      <c r="C28" s="4" t="s">
        <v>45</v>
      </c>
      <c r="D28" s="76">
        <v>2295.7999999999997</v>
      </c>
      <c r="F28" s="55"/>
      <c r="G28" s="55"/>
      <c r="H28" s="55"/>
      <c r="I28" s="55"/>
    </row>
    <row r="29" spans="1:16" x14ac:dyDescent="0.3">
      <c r="A29" s="4" t="s">
        <v>33</v>
      </c>
      <c r="B29" s="4">
        <v>2022</v>
      </c>
      <c r="C29" s="4" t="s">
        <v>45</v>
      </c>
      <c r="D29" s="76">
        <v>2283.4</v>
      </c>
      <c r="F29" s="20"/>
      <c r="G29" s="65"/>
      <c r="H29" s="65"/>
      <c r="I29" s="65"/>
      <c r="K29" s="2"/>
    </row>
    <row r="30" spans="1:16" x14ac:dyDescent="0.3">
      <c r="A30" s="4" t="s">
        <v>30</v>
      </c>
      <c r="B30" s="4">
        <v>2023</v>
      </c>
      <c r="C30" s="4" t="s">
        <v>31</v>
      </c>
      <c r="D30" s="76">
        <v>2283.2000000000003</v>
      </c>
      <c r="F30" s="20"/>
      <c r="G30" s="65"/>
      <c r="H30" s="65"/>
      <c r="I30" s="65"/>
      <c r="K30" s="2"/>
    </row>
    <row r="31" spans="1:16" x14ac:dyDescent="0.3">
      <c r="A31" s="4" t="s">
        <v>32</v>
      </c>
      <c r="B31" s="4">
        <v>2023</v>
      </c>
      <c r="C31" s="4" t="s">
        <v>31</v>
      </c>
      <c r="D31" s="76">
        <v>2310.2000000000003</v>
      </c>
      <c r="F31" s="20"/>
      <c r="G31" s="65"/>
      <c r="H31" s="65"/>
      <c r="I31" s="65"/>
      <c r="K31" s="2"/>
    </row>
    <row r="32" spans="1:16" x14ac:dyDescent="0.3">
      <c r="A32" s="4" t="s">
        <v>33</v>
      </c>
      <c r="B32" s="4">
        <v>2023</v>
      </c>
      <c r="C32" s="4" t="s">
        <v>31</v>
      </c>
      <c r="D32" s="76">
        <v>2292.6999999999998</v>
      </c>
      <c r="F32" s="20"/>
      <c r="G32" s="65"/>
      <c r="H32" s="65"/>
      <c r="I32" s="65"/>
      <c r="K32" s="2"/>
    </row>
    <row r="33" spans="1:25" x14ac:dyDescent="0.3">
      <c r="A33" s="4" t="s">
        <v>30</v>
      </c>
      <c r="B33" s="4">
        <v>2023</v>
      </c>
      <c r="C33" s="4" t="s">
        <v>34</v>
      </c>
      <c r="D33" s="76">
        <v>2265.6999999999998</v>
      </c>
      <c r="F33" s="20"/>
      <c r="G33" s="65"/>
      <c r="H33" s="65"/>
      <c r="I33" s="65"/>
      <c r="K33" s="2"/>
    </row>
    <row r="34" spans="1:25" x14ac:dyDescent="0.3">
      <c r="A34" s="4" t="s">
        <v>32</v>
      </c>
      <c r="B34" s="4">
        <v>2023</v>
      </c>
      <c r="C34" s="4" t="s">
        <v>34</v>
      </c>
      <c r="D34" s="76">
        <v>2303.1999999999998</v>
      </c>
      <c r="F34" s="20"/>
      <c r="G34" s="65"/>
      <c r="H34" s="65"/>
      <c r="I34" s="65"/>
      <c r="K34" s="2"/>
    </row>
    <row r="35" spans="1:25" x14ac:dyDescent="0.3">
      <c r="A35" s="4" t="s">
        <v>33</v>
      </c>
      <c r="B35" s="4">
        <v>2023</v>
      </c>
      <c r="C35" s="4" t="s">
        <v>34</v>
      </c>
      <c r="D35" s="76">
        <v>2279.1</v>
      </c>
      <c r="F35" s="20"/>
      <c r="G35" s="65"/>
      <c r="H35" s="65"/>
      <c r="I35" s="65"/>
      <c r="K35" s="2"/>
    </row>
    <row r="36" spans="1:25" x14ac:dyDescent="0.3">
      <c r="A36" s="4" t="s">
        <v>30</v>
      </c>
      <c r="B36" s="4">
        <v>2023</v>
      </c>
      <c r="C36" s="4" t="s">
        <v>35</v>
      </c>
      <c r="D36" s="76">
        <v>2265.8000000000002</v>
      </c>
      <c r="F36" s="20"/>
      <c r="G36" s="65"/>
      <c r="H36" s="65"/>
      <c r="I36" s="65"/>
      <c r="K36" s="2"/>
    </row>
    <row r="37" spans="1:25" x14ac:dyDescent="0.3">
      <c r="A37" s="4" t="s">
        <v>32</v>
      </c>
      <c r="B37" s="4">
        <v>2023</v>
      </c>
      <c r="C37" s="4" t="s">
        <v>35</v>
      </c>
      <c r="D37" s="76">
        <v>2303.4</v>
      </c>
      <c r="F37" s="20"/>
      <c r="G37" s="65"/>
      <c r="H37" s="65"/>
      <c r="I37" s="65"/>
      <c r="K37" s="2"/>
    </row>
    <row r="38" spans="1:25" x14ac:dyDescent="0.3">
      <c r="A38" s="4" t="s">
        <v>33</v>
      </c>
      <c r="B38" s="4">
        <v>2023</v>
      </c>
      <c r="C38" s="4" t="s">
        <v>35</v>
      </c>
      <c r="D38" s="76">
        <v>2279.1999999999998</v>
      </c>
      <c r="F38" s="20"/>
      <c r="G38" s="65"/>
      <c r="H38" s="65"/>
      <c r="I38" s="65"/>
      <c r="K38" s="2"/>
    </row>
    <row r="39" spans="1:25" x14ac:dyDescent="0.3">
      <c r="A39" s="4" t="s">
        <v>30</v>
      </c>
      <c r="B39" s="4">
        <v>2023</v>
      </c>
      <c r="C39" s="4" t="s">
        <v>36</v>
      </c>
      <c r="D39" s="76">
        <v>2274.1999999999998</v>
      </c>
      <c r="F39" s="20"/>
      <c r="G39" s="65"/>
      <c r="H39" s="65"/>
      <c r="I39" s="65"/>
      <c r="K39" s="2"/>
    </row>
    <row r="40" spans="1:25" x14ac:dyDescent="0.3">
      <c r="A40" s="4" t="s">
        <v>32</v>
      </c>
      <c r="B40" s="4">
        <v>2023</v>
      </c>
      <c r="C40" s="4" t="s">
        <v>36</v>
      </c>
      <c r="D40" s="76">
        <v>2317.7000000000003</v>
      </c>
      <c r="F40" s="20"/>
      <c r="G40" s="65"/>
      <c r="H40" s="65"/>
      <c r="I40" s="65"/>
      <c r="K40" s="2"/>
    </row>
    <row r="41" spans="1:25" x14ac:dyDescent="0.3">
      <c r="A41" s="4" t="s">
        <v>33</v>
      </c>
      <c r="B41" s="4">
        <v>2023</v>
      </c>
      <c r="C41" s="4" t="s">
        <v>36</v>
      </c>
      <c r="D41" s="76">
        <v>2289.6000000000004</v>
      </c>
    </row>
    <row r="42" spans="1:25" x14ac:dyDescent="0.3">
      <c r="A42" s="4" t="s">
        <v>30</v>
      </c>
      <c r="B42" s="4">
        <v>2023</v>
      </c>
      <c r="C42" s="4" t="s">
        <v>37</v>
      </c>
      <c r="D42" s="76">
        <v>2290.7000000000007</v>
      </c>
      <c r="F42" s="67" t="s">
        <v>107</v>
      </c>
      <c r="G42" s="68"/>
      <c r="H42" s="68"/>
      <c r="I42" s="68"/>
      <c r="J42" s="69"/>
      <c r="K42" s="67" t="s">
        <v>114</v>
      </c>
      <c r="L42" s="32"/>
      <c r="M42" s="32"/>
      <c r="N42" s="32"/>
      <c r="O42" s="32"/>
      <c r="P42" s="32"/>
      <c r="Q42" s="33"/>
      <c r="R42" s="67" t="s">
        <v>114</v>
      </c>
      <c r="S42" s="32"/>
      <c r="T42" s="32"/>
      <c r="U42" s="32"/>
      <c r="V42" s="32"/>
      <c r="W42" s="32"/>
      <c r="X42" s="32"/>
      <c r="Y42" s="33"/>
    </row>
    <row r="43" spans="1:25" x14ac:dyDescent="0.3">
      <c r="A43" s="4" t="s">
        <v>32</v>
      </c>
      <c r="B43" s="4">
        <v>2023</v>
      </c>
      <c r="C43" s="4" t="s">
        <v>37</v>
      </c>
      <c r="D43" s="76">
        <v>2335.1</v>
      </c>
      <c r="F43" s="70" t="s">
        <v>113</v>
      </c>
      <c r="G43" s="47"/>
      <c r="H43" s="47"/>
      <c r="I43" s="47"/>
      <c r="J43" s="71"/>
      <c r="K43" s="70" t="s">
        <v>113</v>
      </c>
      <c r="Q43" s="53"/>
      <c r="R43" s="70" t="s">
        <v>113</v>
      </c>
      <c r="Y43" s="53"/>
    </row>
    <row r="44" spans="1:25" x14ac:dyDescent="0.3">
      <c r="A44" s="4" t="s">
        <v>33</v>
      </c>
      <c r="B44" s="4">
        <v>2023</v>
      </c>
      <c r="C44" s="4" t="s">
        <v>37</v>
      </c>
      <c r="D44" s="76">
        <v>2306.9</v>
      </c>
      <c r="F44" s="72" t="s">
        <v>108</v>
      </c>
      <c r="G44" s="73"/>
      <c r="H44" s="73"/>
      <c r="I44" s="73"/>
      <c r="J44" s="74"/>
      <c r="K44" s="72" t="s">
        <v>115</v>
      </c>
      <c r="L44" s="37"/>
      <c r="M44" s="37"/>
      <c r="N44" s="37"/>
      <c r="O44" s="37"/>
      <c r="P44" s="37"/>
      <c r="Q44" s="54"/>
      <c r="R44" s="72" t="s">
        <v>116</v>
      </c>
      <c r="S44" s="37"/>
      <c r="T44" s="37"/>
      <c r="U44" s="37"/>
      <c r="V44" s="37"/>
      <c r="W44" s="37"/>
      <c r="X44" s="37"/>
      <c r="Y44" s="54"/>
    </row>
  </sheetData>
  <conditionalFormatting sqref="G29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Y o I + W l I p S 2 W l A A A A 9 g A A A B I A H A B D b 2 5 m a W c v U G F j a 2 F n Z S 5 4 b W w g o h g A K K A U A A A A A A A A A A A A A A A A A A A A A A A A A A A A h Y + x D o I w G I R f h X S n L b A Q 8 l M H J x M x J i b G t S k V G u H H 0 G J 5 N w c f y V c Q o 6 i b 4 9 1 9 l 9 z d r z d Y j G 0 T X H R v T Y c 5 i S g n g U b V l Q a r n A z u G K Z k I W A r 1 U l W O p h g t N l o T U 5 q 5 8 4 Z Y 9 5 7 6 h P a 9 R W L O Y / Y o V j v V K 1 b G R q 0 T q L S 5 N M q / 7 e I g P 1 r j I h p l K Q 0 S j n l w G Y T C o N f I J 7 2 P t M f E 5 Z D 4 4 Z e C 4 3 h a g N s l s D e H 8 Q D U E s D B B Q A A g A I A G K C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g j 5 a Y h + k X E U C A A C k B Q A A E w A c A E Z v c m 1 1 b G F z L 1 N l Y 3 R p b 2 4 x L m 0 g o h g A K K A U A A A A A A A A A A A A A A A A A A A A A A A A A A A A h V R L T 9 t A E L 5 H y n 9 Y m U s i u V G B t o e i H J C B w q E t N F C p I h W a r C f 2 i v W O t Y 9 A h P j v n b X T g t p N 4 4 O d z H z z / m Y c S q / I i F n / 3 T 8 a D o Y D V 4 P F U u x l x 1 r f X Z h S Q X z j 4 9 1 N 6 + n u u L V K H x y K 0 f 4 4 E 1 O h 0 Q 8 H g p 8 Z B S u R J Y V b T U 5 I h g a N H 5 0 p j Z O C j O c / b p Q V H + c 3 D q 2 b G 0 Q N 8 x N 6 M J q g d P N d o S b S r b J x f n u C W j X K o 5 1 m e Z a L g n R o j J s e v s 3 F q Z F U K l N N 9 w / e H + T i K p D H m V 9 r n L 7 8 n H w h g z / H e Z / y X n Z p q W F d K c 4 R S s 4 r V n Q N C w Z u N B v 5 q K 8 u F 7 c b O e c 7 k 6 D B u q m 3 4 b X L o g Z T s c f r d Y s v 7 q 4 t G L c k 2 / Q Z R 6 U b J e L n T 0 9 Z H A Z Z r s 4 z S n h 8 9 M + 5 e M p + I E T h h f E f 3 k 2 i g 0 7 6 m X t b / 4 M t 0 C J o J 8 C U o r V U B u n d b 5 A J z Q J t b 4 z g O 8 x S u T q h P 6 2 q l J X S 9 7 s 8 f 1 W b 6 E t I 6 s 9 s U E n F d 6 z Q x 5 a l l J d B O 9 x Z 1 S x U Y D s Q E 2 / Z M x v t O o V s l U w G Y p q 8 A S 2 p J q 2 k W O A K L V T p l C y 2 3 b o 0 s e G 5 c A b k f f w + I H o n 0 M t J q n y i s s v w v 6 7 B s J A W I C V 1 Y G U 8 P S o J J l l 2 o c n X z P 9 0 O P / Q 0 2 e b V T + s 7 b h z C u 6 V 8 z 9 M O w u o O 1 u t q t p v M U T u Y y k q L r o f H p + A 1 Z b O 8 y J o n + J i t 0 E t 2 Z 6 w k p o m G O 5 F H G 4 C / Q 0 l b 0 B 3 2 y I c G k 4 i H q Q U y Z l H 2 9 x c 8 k 6 S A S 0 k z 7 j z h M v I q O Q y K S d R a z D I F S f 0 n 5 B Z y K 5 U P H B / 6 Z / H w 4 E y y R N y 9 A t Q S w E C L Q A U A A I A C A B i g j 5 a U i l L Z a U A A A D 2 A A A A E g A A A A A A A A A A A A A A A A A A A A A A Q 2 9 u Z m l n L 1 B h Y 2 t h Z 2 U u e G 1 s U E s B A i 0 A F A A C A A g A Y o I + W g / K 6 a u k A A A A 6 Q A A A B M A A A A A A A A A A A A A A A A A 8 Q A A A F t D b 2 5 0 Z W 5 0 X 1 R 5 c G V z X S 5 4 b W x Q S w E C L Q A U A A I A C A B i g j 5 a Y h + k X E U C A A C k B Q A A E w A A A A A A A A A A A A A A A A D i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I g A A A A A A A B M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N W Q x M m Q 0 L T M w Z T E t N D A x N y 0 5 Y z F i L T Q z N W Q 4 Z G E z Y W I 1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D b 2 x 1 b W 5 U e X B l c y I g V m F s d W U 9 I n N C Z 0 1 H Q l F V R k J R V U Z C U V V G Q l F V R k J R V U Z C U V V H Q l F V R k J R V U Z C U V V G I i A v P j x F b n R y e S B U e X B l P S J G a W x s T G F z d F V w Z G F 0 Z W Q i I F Z h b H V l P S J k M j A y N S 0 w M S 0 z M F Q x M D o 0 O D o 1 O C 4 w M T U 4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Q 2 V y Z W F s c y B h b m Q g c H J v Z H V j d H M s M 3 0 m c X V v d D s s J n F 1 b 3 Q 7 U 2 V j d G l v b j E v Q W x s X 0 l u Z G l h X 0 l u Z G V 4 X 1 V w d G 9 f Q X B y a W w y M y A o M S k v Q X V 0 b 1 J l b W 9 2 Z W R D b 2 x 1 b W 5 z M S 5 7 T W V h d C B h b m Q g Z m l z a C w 0 f S Z x d W 9 0 O y w m c X V v d D t T Z W N 0 a W 9 u M S 9 B b G x f S W 5 k a W F f S W 5 k Z X h f V X B 0 b 1 9 B c H J p b D I z I C g x K S 9 B d X R v U m V t b 3 Z l Z E N v b H V t b n M x L n t F Z 2 c s N X 0 m c X V v d D s s J n F 1 b 3 Q 7 U 2 V j d G l v b j E v Q W x s X 0 l u Z G l h X 0 l u Z G V 4 X 1 V w d G 9 f Q X B y a W w y M y A o M S k v Q X V 0 b 1 J l b W 9 2 Z W R D b 2 x 1 b W 5 z M S 5 7 T W l s a y B h b m Q g c H J v Z H V j d H M s N n 0 m c X V v d D s s J n F 1 b 3 Q 7 U 2 V j d G l v b j E v Q W x s X 0 l u Z G l h X 0 l u Z G V 4 X 1 V w d G 9 f Q X B y a W w y M y A o M S k v Q X V 0 b 1 J l b W 9 2 Z W R D b 2 x 1 b W 5 z M S 5 7 T 2 l s c y B h b m Q g Z m F 0 c y w 3 f S Z x d W 9 0 O y w m c X V v d D t T Z W N 0 a W 9 u M S 9 B b G x f S W 5 k a W F f S W 5 k Z X h f V X B 0 b 1 9 B c H J p b D I z I C g x K S 9 B d X R v U m V t b 3 Z l Z E N v b H V t b n M x L n t G c n V p d H M s O H 0 m c X V v d D s s J n F 1 b 3 Q 7 U 2 V j d G l v b j E v Q W x s X 0 l u Z G l h X 0 l u Z G V 4 X 1 V w d G 9 f Q X B y a W w y M y A o M S k v Q X V 0 b 1 J l b W 9 2 Z W R D b 2 x 1 b W 5 z M S 5 7 V m V n Z X R h Y m x l c y w 5 f S Z x d W 9 0 O y w m c X V v d D t T Z W N 0 a W 9 u M S 9 B b G x f S W 5 k a W F f S W 5 k Z X h f V X B 0 b 1 9 B c H J p b D I z I C g x K S 9 B d X R v U m V t b 3 Z l Z E N v b H V t b n M x L n t Q d W x z Z X M g Y W 5 k I H B y b 2 R 1 Y 3 R z L D E w f S Z x d W 9 0 O y w m c X V v d D t T Z W N 0 a W 9 u M S 9 B b G x f S W 5 k a W F f S W 5 k Z X h f V X B 0 b 1 9 B c H J p b D I z I C g x K S 9 B d X R v U m V t b 3 Z l Z E N v b H V t b n M x L n t T d W d h c i B h b m Q g Q 2 9 u Z m V j d G l v b m V y e S w x M X 0 m c X V v d D s s J n F 1 b 3 Q 7 U 2 V j d G l v b j E v Q W x s X 0 l u Z G l h X 0 l u Z G V 4 X 1 V w d G 9 f Q X B y a W w y M y A o M S k v Q X V 0 b 1 J l b W 9 2 Z W R D b 2 x 1 b W 5 z M S 5 7 U 3 B p Y 2 V z L D E y f S Z x d W 9 0 O y w m c X V v d D t T Z W N 0 a W 9 u M S 9 B b G x f S W 5 k a W F f S W 5 k Z X h f V X B 0 b 1 9 B c H J p b D I z I C g x K S 9 B d X R v U m V t b 3 Z l Z E N v b H V t b n M x L n t O b 2 4 t Y W x j b 2 h v b G l j I G J l d m V y Y W d l c y w x M 3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g K D E p L 0 F 1 d G 9 S Z W 1 v d m V k Q 2 9 s d W 1 u c z E u e 0 Z v b 2 Q g Y W 5 k I G J l d m V y Y W d l c y w x N X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n 0 m c X V v d D s s J n F 1 b 3 Q 7 U 2 V j d G l v b j E v Q W x s X 0 l u Z G l h X 0 l u Z G V 4 X 1 V w d G 9 f Q X B y a W w y M y A o M S k v Q X V 0 b 1 J l b W 9 2 Z W R D b 2 x 1 b W 5 z M S 5 7 Q 2 x v d G h p b m c s M T d 9 J n F 1 b 3 Q 7 L C Z x d W 9 0 O 1 N l Y 3 R p b 2 4 x L 0 F s b F 9 J b m R p Y V 9 J b m R l e F 9 V c H R v X 0 F w c m l s M j M g K D E p L 0 F 1 d G 9 S Z W 1 v d m V k Q 2 9 s d W 1 u c z E u e 0 Z v b 3 R 3 Z W F y L D E 4 f S Z x d W 9 0 O y w m c X V v d D t T Z W N 0 a W 9 u M S 9 B b G x f S W 5 k a W F f S W 5 k Z X h f V X B 0 b 1 9 B c H J p b D I z I C g x K S 9 B d X R v U m V t b 3 Z l Z E N v b H V t b n M x L n t D b G 9 0 a G l u Z y B h b m Q g Z m 9 v d H d l Y X I s M T l 9 J n F 1 b 3 Q 7 L C Z x d W 9 0 O 1 N l Y 3 R p b 2 4 x L 0 F s b F 9 J b m R p Y V 9 J b m R l e F 9 V c H R v X 0 F w c m l s M j M g K D E p L 0 F 1 d G 9 S Z W 1 v d m V k Q 2 9 s d W 1 u c z E u e 0 h v d X N p b m c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b 4 o b n o r J I j Z T i I E L d y 6 k A A A A A A g A A A A A A E G Y A A A A B A A A g A A A A 3 s g 8 E p y A f M U R w e v m 7 Y B G S k m d z L 3 5 l d b Q V p S x 8 K L Z r e 8 A A A A A D o A A A A A C A A A g A A A A Q C M y Q T D h s t p M 3 G 3 W o l q d 2 D k N Z h C c 3 s C 9 A o 8 Y 8 P o W + r 1 Q A A A A m s o S V R x u 4 L X T L m 8 J K M 8 A n m C u W 0 1 4 B q l 2 5 4 d W r a H M H W T w d L M a T G C B i N 2 O n J r o G W y s 4 v x N M N 5 Y d r r W o e B F p 1 B B y S 7 Q N T x D 3 m r K 6 C O k t y 9 X W 2 F A A A A A / 7 m y Q x f M c t 2 6 k J r 7 i 0 Q g u L X L 8 u o K l q R q I t Y V t d X s v v 7 j d X P k L f Y 5 R d 2 q N d F 4 V f p k 3 S 7 5 2 v V m t z 3 t M 0 i E 4 J / I e Q = = < / D a t a M a s h u p > 
</file>

<file path=customXml/itemProps1.xml><?xml version="1.0" encoding="utf-8"?>
<ds:datastoreItem xmlns:ds="http://schemas.openxmlformats.org/officeDocument/2006/customXml" ds:itemID="{208D7D3E-4528-48B1-9F26-A198104AAB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All_India_Index_Upto_April23 (1</vt:lpstr>
      <vt:lpstr>Notes</vt:lpstr>
      <vt:lpstr>Categorial data</vt:lpstr>
      <vt:lpstr>Y-o-Y Data</vt:lpstr>
      <vt:lpstr>Covid Pandemic</vt:lpstr>
      <vt:lpstr>Crude Oil Price</vt:lpstr>
      <vt:lpstr>Analysis-1</vt:lpstr>
      <vt:lpstr>Analysis-2</vt:lpstr>
      <vt:lpstr>Analysis-3</vt:lpstr>
      <vt:lpstr>Analysis-4</vt:lpstr>
      <vt:lpstr>Analysis-5</vt:lpstr>
      <vt:lpstr>Analysis-6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Giddaluru</dc:creator>
  <cp:lastModifiedBy>Mahesh Giddaluru</cp:lastModifiedBy>
  <dcterms:created xsi:type="dcterms:W3CDTF">2025-01-10T15:22:55Z</dcterms:created>
  <dcterms:modified xsi:type="dcterms:W3CDTF">2025-01-31T08:24:20Z</dcterms:modified>
</cp:coreProperties>
</file>