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eja5\Desktop\pandu\excel_projects\"/>
    </mc:Choice>
  </mc:AlternateContent>
  <xr:revisionPtr revIDLastSave="0" documentId="13_ncr:1_{9F923C88-6AFB-4F4B-AB03-7135DAAEE0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s" sheetId="1" r:id="rId1"/>
    <sheet name="Sheet1" sheetId="6" r:id="rId2"/>
    <sheet name="financials" sheetId="2" r:id="rId3"/>
    <sheet name="actors" sheetId="3" r:id="rId4"/>
    <sheet name="movie_actor" sheetId="4" r:id="rId5"/>
    <sheet name="language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D6" i="6"/>
  <c r="D5" i="6"/>
  <c r="D3" i="6"/>
  <c r="D4" i="6"/>
  <c r="D2" i="6"/>
  <c r="B6" i="6"/>
  <c r="B4" i="6"/>
  <c r="B5" i="6" s="1"/>
  <c r="B3" i="6"/>
  <c r="B2" i="6"/>
  <c r="H55" i="1"/>
  <c r="O46" i="1"/>
  <c r="P46" i="1"/>
  <c r="Q46" i="1"/>
  <c r="H54" i="1"/>
  <c r="H53" i="1"/>
  <c r="H52" i="1"/>
  <c r="H51" i="1"/>
  <c r="H50" i="1"/>
  <c r="H49" i="1"/>
  <c r="I13" i="1"/>
  <c r="J13" i="1"/>
  <c r="K13" i="1"/>
  <c r="I7" i="1"/>
  <c r="J7" i="1"/>
  <c r="K7" i="1"/>
  <c r="H10" i="1"/>
  <c r="I10" i="1"/>
  <c r="H11" i="1"/>
  <c r="I11" i="1"/>
  <c r="H12" i="1"/>
  <c r="I12" i="1"/>
  <c r="H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3" i="1"/>
  <c r="I3" i="1"/>
  <c r="H4" i="1"/>
  <c r="I4" i="1"/>
  <c r="H5" i="1"/>
  <c r="I5" i="1"/>
  <c r="H6" i="1"/>
  <c r="I6" i="1"/>
  <c r="H7" i="1"/>
  <c r="H8" i="1"/>
  <c r="I8" i="1"/>
  <c r="H9" i="1"/>
  <c r="I9" i="1"/>
  <c r="I2" i="1"/>
  <c r="J2" i="1"/>
  <c r="K2" i="1"/>
  <c r="H2" i="1"/>
  <c r="J3" i="1"/>
  <c r="K3" i="1"/>
  <c r="J4" i="1"/>
  <c r="K4" i="1"/>
  <c r="J5" i="1"/>
  <c r="K5" i="1"/>
  <c r="J6" i="1"/>
  <c r="K6" i="1"/>
  <c r="J8" i="1"/>
  <c r="L8" i="1" s="1"/>
  <c r="K8" i="1"/>
  <c r="J9" i="1"/>
  <c r="L9" i="1" s="1"/>
  <c r="K9" i="1"/>
  <c r="J10" i="1"/>
  <c r="K10" i="1"/>
  <c r="J11" i="1"/>
  <c r="L11" i="1" s="1"/>
  <c r="K11" i="1"/>
  <c r="J12" i="1"/>
  <c r="K12" i="1"/>
  <c r="J14" i="1"/>
  <c r="K14" i="1"/>
  <c r="J15" i="1"/>
  <c r="M15" i="1" s="1"/>
  <c r="K15" i="1"/>
  <c r="O15" i="1" s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M40" i="1" s="1"/>
  <c r="Q40" i="1" s="1"/>
  <c r="K40" i="1"/>
  <c r="J41" i="1"/>
  <c r="K41" i="1"/>
  <c r="J42" i="1"/>
  <c r="K42" i="1"/>
  <c r="Q5" i="1" l="1"/>
  <c r="Q38" i="1"/>
  <c r="Q12" i="1"/>
  <c r="Q14" i="1"/>
  <c r="Q37" i="1"/>
  <c r="Q15" i="1"/>
  <c r="P9" i="1"/>
  <c r="P8" i="1"/>
  <c r="P11" i="1"/>
  <c r="P7" i="1"/>
  <c r="P4" i="1"/>
  <c r="P33" i="1"/>
  <c r="N9" i="1"/>
  <c r="L4" i="1"/>
  <c r="N4" i="1" s="1"/>
  <c r="L39" i="1"/>
  <c r="P39" i="1" s="1"/>
  <c r="L23" i="1"/>
  <c r="N23" i="1" s="1"/>
  <c r="N39" i="1"/>
  <c r="L31" i="1"/>
  <c r="N31" i="1" s="1"/>
  <c r="O40" i="1"/>
  <c r="L35" i="1"/>
  <c r="N35" i="1" s="1"/>
  <c r="L27" i="1"/>
  <c r="N27" i="1" s="1"/>
  <c r="L5" i="1"/>
  <c r="P5" i="1" s="1"/>
  <c r="M7" i="1"/>
  <c r="O7" i="1" s="1"/>
  <c r="L42" i="1"/>
  <c r="N42" i="1" s="1"/>
  <c r="L38" i="1"/>
  <c r="N38" i="1" s="1"/>
  <c r="L34" i="1"/>
  <c r="N34" i="1" s="1"/>
  <c r="L30" i="1"/>
  <c r="P30" i="1" s="1"/>
  <c r="L26" i="1"/>
  <c r="P26" i="1" s="1"/>
  <c r="L22" i="1"/>
  <c r="N22" i="1" s="1"/>
  <c r="L18" i="1"/>
  <c r="N18" i="1" s="1"/>
  <c r="N8" i="1"/>
  <c r="M13" i="1"/>
  <c r="O13" i="1" s="1"/>
  <c r="L41" i="1"/>
  <c r="N41" i="1" s="1"/>
  <c r="L33" i="1"/>
  <c r="N33" i="1" s="1"/>
  <c r="L25" i="1"/>
  <c r="N25" i="1" s="1"/>
  <c r="L17" i="1"/>
  <c r="N17" i="1" s="1"/>
  <c r="N30" i="1"/>
  <c r="L37" i="1"/>
  <c r="N37" i="1" s="1"/>
  <c r="L29" i="1"/>
  <c r="N29" i="1" s="1"/>
  <c r="L21" i="1"/>
  <c r="N21" i="1" s="1"/>
  <c r="N11" i="1"/>
  <c r="L6" i="1"/>
  <c r="N6" i="1" s="1"/>
  <c r="L14" i="1"/>
  <c r="N14" i="1" s="1"/>
  <c r="L10" i="1"/>
  <c r="N10" i="1" s="1"/>
  <c r="L12" i="1"/>
  <c r="N12" i="1" s="1"/>
  <c r="L40" i="1"/>
  <c r="P40" i="1" s="1"/>
  <c r="L36" i="1"/>
  <c r="N36" i="1" s="1"/>
  <c r="L32" i="1"/>
  <c r="P32" i="1" s="1"/>
  <c r="L28" i="1"/>
  <c r="N28" i="1" s="1"/>
  <c r="L24" i="1"/>
  <c r="P24" i="1" s="1"/>
  <c r="L20" i="1"/>
  <c r="N20" i="1" s="1"/>
  <c r="L16" i="1"/>
  <c r="P16" i="1" s="1"/>
  <c r="M32" i="1"/>
  <c r="M24" i="1"/>
  <c r="M16" i="1"/>
  <c r="M8" i="1"/>
  <c r="L3" i="1"/>
  <c r="N3" i="1" s="1"/>
  <c r="M41" i="1"/>
  <c r="O41" i="1" s="1"/>
  <c r="M33" i="1"/>
  <c r="O33" i="1" s="1"/>
  <c r="M25" i="1"/>
  <c r="O25" i="1" s="1"/>
  <c r="M17" i="1"/>
  <c r="O17" i="1" s="1"/>
  <c r="M9" i="1"/>
  <c r="O9" i="1" s="1"/>
  <c r="M39" i="1"/>
  <c r="O39" i="1" s="1"/>
  <c r="M31" i="1"/>
  <c r="O31" i="1" s="1"/>
  <c r="M23" i="1"/>
  <c r="O23" i="1" s="1"/>
  <c r="L2" i="1"/>
  <c r="N2" i="1" s="1"/>
  <c r="M38" i="1"/>
  <c r="O38" i="1" s="1"/>
  <c r="M30" i="1"/>
  <c r="O30" i="1" s="1"/>
  <c r="M22" i="1"/>
  <c r="O22" i="1" s="1"/>
  <c r="M14" i="1"/>
  <c r="O14" i="1" s="1"/>
  <c r="M6" i="1"/>
  <c r="O6" i="1" s="1"/>
  <c r="L19" i="1"/>
  <c r="N19" i="1" s="1"/>
  <c r="L15" i="1"/>
  <c r="N15" i="1" s="1"/>
  <c r="L7" i="1"/>
  <c r="N7" i="1" s="1"/>
  <c r="M37" i="1"/>
  <c r="O37" i="1" s="1"/>
  <c r="M29" i="1"/>
  <c r="O29" i="1" s="1"/>
  <c r="M21" i="1"/>
  <c r="O21" i="1" s="1"/>
  <c r="M5" i="1"/>
  <c r="O5" i="1" s="1"/>
  <c r="M36" i="1"/>
  <c r="O36" i="1" s="1"/>
  <c r="M28" i="1"/>
  <c r="O28" i="1" s="1"/>
  <c r="M20" i="1"/>
  <c r="O20" i="1" s="1"/>
  <c r="M12" i="1"/>
  <c r="O12" i="1" s="1"/>
  <c r="M4" i="1"/>
  <c r="O4" i="1" s="1"/>
  <c r="M35" i="1"/>
  <c r="O35" i="1" s="1"/>
  <c r="M27" i="1"/>
  <c r="O27" i="1" s="1"/>
  <c r="M19" i="1"/>
  <c r="O19" i="1" s="1"/>
  <c r="M11" i="1"/>
  <c r="O11" i="1" s="1"/>
  <c r="M3" i="1"/>
  <c r="O3" i="1" s="1"/>
  <c r="L13" i="1"/>
  <c r="N13" i="1" s="1"/>
  <c r="M42" i="1"/>
  <c r="O42" i="1" s="1"/>
  <c r="M34" i="1"/>
  <c r="O34" i="1" s="1"/>
  <c r="M26" i="1"/>
  <c r="O26" i="1" s="1"/>
  <c r="M18" i="1"/>
  <c r="O18" i="1" s="1"/>
  <c r="M10" i="1"/>
  <c r="O10" i="1" s="1"/>
  <c r="M2" i="1"/>
  <c r="O2" i="1" s="1"/>
  <c r="Q17" i="1" l="1"/>
  <c r="Q10" i="1"/>
  <c r="P22" i="1"/>
  <c r="Q22" i="1"/>
  <c r="Q29" i="1"/>
  <c r="Q39" i="1"/>
  <c r="Q19" i="1"/>
  <c r="O32" i="1"/>
  <c r="Q32" i="1"/>
  <c r="Q27" i="1"/>
  <c r="P29" i="1"/>
  <c r="Q30" i="1"/>
  <c r="Q33" i="1"/>
  <c r="Q13" i="1"/>
  <c r="Q23" i="1"/>
  <c r="P37" i="1"/>
  <c r="Q34" i="1"/>
  <c r="Q41" i="1"/>
  <c r="Q2" i="1"/>
  <c r="Q31" i="1"/>
  <c r="O8" i="1"/>
  <c r="Q8" i="1"/>
  <c r="Q3" i="1"/>
  <c r="Q42" i="1"/>
  <c r="Q9" i="1"/>
  <c r="Q4" i="1"/>
  <c r="Q6" i="1"/>
  <c r="O16" i="1"/>
  <c r="Q16" i="1"/>
  <c r="P14" i="1"/>
  <c r="Q21" i="1"/>
  <c r="Q35" i="1"/>
  <c r="Q18" i="1"/>
  <c r="Q28" i="1"/>
  <c r="Q11" i="1"/>
  <c r="O24" i="1"/>
  <c r="Q24" i="1"/>
  <c r="P6" i="1"/>
  <c r="Q25" i="1"/>
  <c r="Q36" i="1"/>
  <c r="Q26" i="1"/>
  <c r="Q7" i="1"/>
  <c r="Q20" i="1"/>
  <c r="N26" i="1"/>
  <c r="N5" i="1"/>
  <c r="N46" i="1" s="1"/>
  <c r="P38" i="1"/>
  <c r="P41" i="1"/>
  <c r="P18" i="1"/>
  <c r="P10" i="1"/>
  <c r="P28" i="1"/>
  <c r="P19" i="1"/>
  <c r="P3" i="1"/>
  <c r="P34" i="1"/>
  <c r="P36" i="1"/>
  <c r="P23" i="1"/>
  <c r="P12" i="1"/>
  <c r="P42" i="1"/>
  <c r="P27" i="1"/>
  <c r="P15" i="1"/>
  <c r="P21" i="1"/>
  <c r="P20" i="1"/>
  <c r="P31" i="1"/>
  <c r="P35" i="1"/>
  <c r="P17" i="1"/>
  <c r="P25" i="1"/>
  <c r="P13" i="1"/>
  <c r="P2" i="1"/>
  <c r="N16" i="1"/>
  <c r="N24" i="1"/>
  <c r="N40" i="1"/>
  <c r="N32" i="1"/>
</calcChain>
</file>

<file path=xl/sharedStrings.xml><?xml version="1.0" encoding="utf-8"?>
<sst xmlns="http://schemas.openxmlformats.org/spreadsheetml/2006/main" count="333" uniqueCount="185">
  <si>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</si>
  <si>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</si>
  <si>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</si>
  <si>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</si>
  <si>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</si>
  <si>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</si>
  <si>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</si>
  <si>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</si>
  <si>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</si>
  <si>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</si>
  <si>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</si>
  <si>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</si>
  <si>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</si>
  <si>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</si>
  <si>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</si>
  <si>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</si>
  <si>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</si>
  <si>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</si>
  <si>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</si>
  <si>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</si>
  <si>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</si>
  <si>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</si>
  <si>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</si>
  <si>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</si>
  <si>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</si>
  <si>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</si>
  <si>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</si>
  <si>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</si>
  <si>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</si>
  <si>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</si>
  <si>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</si>
  <si>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</si>
  <si>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</si>
  <si>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</si>
  <si>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</si>
  <si>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</si>
  <si>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</si>
  <si>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</si>
  <si>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</si>
  <si>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</si>
  <si>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</si>
  <si>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</si>
  <si>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</si>
  <si>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</si>
  <si>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</si>
  <si>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</si>
  <si>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</si>
  <si>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</si>
  <si>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</si>
  <si>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</si>
  <si>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</si>
  <si>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</si>
  <si>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</si>
  <si>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</si>
  <si>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</si>
  <si>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</si>
  <si>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</si>
  <si>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</si>
  <si>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</si>
  <si>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</si>
  <si>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</si>
  <si>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</si>
  <si>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</si>
  <si>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</si>
  <si>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</si>
  <si>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</si>
  <si>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</si>
  <si>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</si>
  <si>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</si>
  <si>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</si>
  <si>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</si>
  <si>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</si>
  <si>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</si>
  <si>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</si>
  <si>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</si>
  <si>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</si>
  <si>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</si>
  <si>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</si>
  <si>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</si>
  <si>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</si>
  <si>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</si>
  <si>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</si>
  <si>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</si>
  <si>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</si>
  <si>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</si>
  <si>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</si>
  <si>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</si>
  <si>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</si>
  <si>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</si>
  <si>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</si>
  <si>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</si>
  <si>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</si>
  <si>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</si>
  <si>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</si>
  <si>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</si>
  <si>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</si>
  <si>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</si>
  <si>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</si>
  <si>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</si>
  <si>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</si>
  <si>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</si>
  <si>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</si>
  <si>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</si>
  <si>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</si>
  <si>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</si>
  <si>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</si>
  <si>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</si>
  <si>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</si>
  <si>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</si>
  <si>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</si>
  <si>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</si>
  <si>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</si>
  <si>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</si>
  <si>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</si>
  <si>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Hombale Films</t>
  </si>
  <si>
    <t>Not Available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</si>
  <si>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</si>
  <si>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</si>
  <si>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</si>
  <si>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</si>
  <si>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</si>
  <si>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</si>
  <si>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</si>
  <si>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</si>
  <si>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</si>
  <si>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</si>
  <si>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</si>
  <si>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</si>
  <si>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</si>
  <si>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</si>
  <si>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</si>
  <si>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</si>
  <si>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</si>
  <si>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</si>
  <si>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</si>
  <si>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</si>
  <si>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</si>
  <si>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</si>
  <si>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</si>
  <si>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</si>
  <si>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</si>
  <si>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</si>
  <si>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</si>
  <si>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</si>
  <si>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</si>
  <si>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</si>
  <si>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</si>
  <si>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</si>
  <si>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</si>
  <si>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</si>
  <si>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</si>
  <si>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</si>
  <si>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</si>
  <si>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</si>
  <si>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</si>
  <si>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</si>
  <si>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</si>
  <si>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</si>
  <si>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>Revenue</t>
  </si>
  <si>
    <t>Unit</t>
  </si>
  <si>
    <t>Currency</t>
  </si>
  <si>
    <t>Budget (Mln)</t>
  </si>
  <si>
    <t>Revenue (Mln)</t>
  </si>
  <si>
    <t>Budget INR</t>
  </si>
  <si>
    <t>Revenue INR</t>
  </si>
  <si>
    <t>Budget USD</t>
  </si>
  <si>
    <t>Revenue USD</t>
  </si>
  <si>
    <t>Total No.of MOVIES</t>
  </si>
  <si>
    <t>BOLLYWOOD</t>
  </si>
  <si>
    <t xml:space="preserve">Total Bollywood Budget INR </t>
  </si>
  <si>
    <t xml:space="preserve">Total Bollywood Revenue INR </t>
  </si>
  <si>
    <t>Avg Bollywood Revenue INR</t>
  </si>
  <si>
    <t>% of revenue from INR</t>
  </si>
  <si>
    <t>Key Matric</t>
  </si>
  <si>
    <t>Marvel Consolidated  P&amp; L</t>
  </si>
  <si>
    <t>Profit /Loss</t>
  </si>
  <si>
    <t>Profit /Loss %</t>
  </si>
  <si>
    <t>Target</t>
  </si>
  <si>
    <t xml:space="preserve">Market share % </t>
  </si>
  <si>
    <t>Actual -Target</t>
  </si>
  <si>
    <t>mean</t>
  </si>
  <si>
    <t>median</t>
  </si>
  <si>
    <t>mode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</si>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</sst>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[$₹-4009]\ * #,##0.00_ ;_ [$₹-4009]\ * \-#,##0.00_ ;_ [$₹-4009]\ * &quot;-&quot;??_ ;_ @_ "/>
    <numFmt numFmtId="165" formatCode="0.0%"/>
    <numFmt numFmtId="166" formatCode="_-[$$-409]* #,##0.00_ ;_-[$$-409]* \-#,##0.00\ ;_-[$$-409]* &quot;-&quot;??_ ;_-@_ "/>
    <numFmt numFmtId="173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3" borderId="0" xfId="0" applyNumberFormat="1" applyFill="1"/>
    <xf numFmtId="9" fontId="0" fillId="0" borderId="0" xfId="1" applyFont="1"/>
    <xf numFmtId="0" fontId="0" fillId="4" borderId="0" xfId="0" applyFill="1"/>
    <xf numFmtId="165" fontId="0" fillId="0" borderId="0" xfId="1" applyNumberFormat="1" applyFont="1"/>
    <xf numFmtId="9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173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E865D905-63BF-4B86-9048-9FD28C52A2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Q42" totalsRowShown="0" headerRowDxfId="14">
  <autoFilter ref="A1:Q42" xr:uid="{6A7FE39D-5614-4A7F-89B7-C167ABC0A251}"/>
  <tableColumns count="17">
    <tableColumn id="1" xr3:uid="{5E453F0D-B27C-433C-BF11-BA3FE1A6822E}" name="movie_id"/>
    <tableColumn id="12" xr3:uid="{8D1CEF56-F5B4-4AE0-8193-885474479647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89A5598D-B7ED-44E0-8DBE-47762662E0ED}" name="Budget" dataDxfId="13">
      <calculatedColumnFormula>_xlfn.IFNA(INDEX(Financials[],MATCH(Movies[[#This Row],[movie_id]:[movie_id]],Financials[[movie_id]:[movie_id]],0),MATCH(Movies[[#Headers],[Budget]],Financials[#Headers],0)),"Not Avaliable")</calculatedColumnFormula>
    </tableColumn>
    <tableColumn id="8" xr3:uid="{473EABA1-3F76-44E5-A24D-53A4ACA005D1}" name="Revenue" dataDxfId="12">
      <calculatedColumnFormula>_xlfn.IFNA(INDEX(Financials[],MATCH(Movies[[#This Row],[movie_id]:[movie_id]],Financials[[movie_id]:[movie_id]],0),MATCH(Movies[[#Headers],[Revenue]],Financials[#Headers],0)),"Not Avaliable")</calculatedColumnFormula>
    </tableColumn>
    <tableColumn id="9" xr3:uid="{1E8B014C-D5D9-4BF1-929D-71F78B670B6B}" name="Unit" dataDxfId="11">
      <calculatedColumnFormula>INDEX(Financials[],MATCH(Movies[[#This Row],[movie_id]:[movie_id]],Financials[[movie_id]:[movie_id]],0),MATCH(Movies[[#Headers],[Unit]],Financials[#Headers],0))</calculatedColumnFormula>
    </tableColumn>
    <tableColumn id="10" xr3:uid="{E486CEF1-C490-4786-B2CB-B287BB24A8F2}" name="Currency" dataDxfId="10">
      <calculatedColumnFormula>INDEX(Financials[],MATCH(Movies[[#This Row],[movie_id]:[movie_id]],Financials[[movie_id]:[movie_id]],0),MATCH(Movies[[#Headers],[Currency]],Financials[#Headers],0))</calculatedColumnFormula>
    </tableColumn>
    <tableColumn id="11" xr3:uid="{CE44892E-0C5F-41BD-A7BC-C0527C21ACAB}" name="Budget (Mln)" dataDxfId="9">
      <calculatedColumnFormula>IF(Movies[[#This Row],[Unit]]="Billions",Movies[[#This Row],[Budget]]*1000,Movies[[#This Row],[Budget]])</calculatedColumnFormula>
    </tableColumn>
    <tableColumn id="13" xr3:uid="{EEE5E760-BC1E-443B-B835-FCE0F37DE9DD}" name="Revenue (Mln)" dataDxfId="8">
      <calculatedColumnFormula>IF(Movies[[#This Row],[Unit]]="Billions",Movies[[#This Row],[Revenue]]*1000,Movies[[#This Row],[Revenue]])</calculatedColumnFormula>
    </tableColumn>
    <tableColumn id="14" xr3:uid="{6B7E9C02-0D56-4E94-BB14-5B111EE97858}" name="Budget INR" dataDxfId="7">
      <calculatedColumnFormula>IF(Movies[[#This Row],[Currency]]="USD",Movies[[#This Row],[Budget (Mln)]]*80,Movies[[#This Row],[Budget (Mln)]])</calculatedColumnFormula>
    </tableColumn>
    <tableColumn id="15" xr3:uid="{1DCF0B2B-9786-419B-A03E-1CFC189A23DC}" name="Revenue INR" dataDxfId="6">
      <calculatedColumnFormula>IF(Movies[[#This Row],[Currency]]="USD",Movies[[#This Row],[Revenue (Mln)]]*80,Movies[[#This Row],[Revenue (Mln)]])</calculatedColumnFormula>
    </tableColumn>
    <tableColumn id="16" xr3:uid="{12F5994C-055D-4404-A746-96CBA3043F7F}" name="Budget USD" dataDxfId="5">
      <calculatedColumnFormula>IF(Movies[[#This Row],[Currency]]="INR",Movies[[#This Row],[Budget (Mln)]]/80,Movies[[#This Row],[Budget (Mln)]])</calculatedColumnFormula>
    </tableColumn>
    <tableColumn id="17" xr3:uid="{3C4CAA1F-9BC0-4D6F-A2AF-740949279501}" name="Revenue USD" dataDxfId="4">
      <calculatedColumnFormula>IF(Movies[[#This Row],[Currency]]="INR",Movies[[#This Row],[Revenue (Mln)]]/80,Movies[[#This Row],[Revenue 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zoomScale="50" zoomScaleNormal="175" workbookViewId="0">
      <selection activeCell="L48" sqref="L48"/>
    </sheetView>
  </sheetViews>
  <sheetFormatPr defaultRowHeight="14.4" x14ac:dyDescent="0.3"/>
  <cols>
    <col min="1" max="1" width="11" bestFit="1" customWidth="1"/>
    <col min="2" max="2" width="40.109375" bestFit="1" customWidth="1"/>
    <col min="3" max="3" width="14.6640625" customWidth="1"/>
    <col min="4" max="4" width="12.44140625" customWidth="1"/>
    <col min="5" max="5" width="13.44140625" bestFit="1" customWidth="1"/>
    <col min="6" max="6" width="25.5546875" bestFit="1" customWidth="1"/>
    <col min="7" max="7" width="26.44140625" bestFit="1" customWidth="1"/>
    <col min="8" max="8" width="13.6640625" bestFit="1" customWidth="1"/>
    <col min="9" max="11" width="12.33203125" bestFit="1" customWidth="1"/>
    <col min="12" max="12" width="13.109375" bestFit="1" customWidth="1"/>
    <col min="13" max="13" width="16.21875" bestFit="1" customWidth="1"/>
    <col min="14" max="14" width="13.77734375" bestFit="1" customWidth="1"/>
    <col min="15" max="15" width="14.77734375" bestFit="1" customWidth="1"/>
    <col min="16" max="16" width="13.77734375" bestFit="1" customWidth="1"/>
    <col min="17" max="17" width="15.21875" bestFit="1" customWidth="1"/>
  </cols>
  <sheetData>
    <row r="1" spans="1:1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</row>
    <row r="2" spans="1:1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114</v>
      </c>
      <c r="G2">
        <v>3</v>
      </c>
      <c r="H2">
        <f>_xlfn.IFNA(INDEX(Financials[],MATCH(Movies[[#This Row],[movie_id]:[movie_id]],Financials[[movie_id]:[movie_id]],0),MATCH(Movies[[#Headers],[Budget]],Financials[#Headers],0)),"Not Avaliable")</f>
        <v>1</v>
      </c>
      <c r="I2">
        <f>_xlfn.IFNA(INDEX(Financials[],MATCH(Movies[[#This Row],[movie_id]:[movie_id]],Financials[[movie_id]:[movie_id]],0),MATCH(Movies[[#Headers],[Revenue]],Financials[#Headers],0)),"Not Avaliable")</f>
        <v>12.5</v>
      </c>
      <c r="J2" t="str">
        <f>_xlfn.IFNA(INDEX(Financials[],MATCH(Movies[[#This Row],[movie_id]:[movie_id]],Financials[[movie_id]:[movie_id]],0),MATCH(Movies[[#Headers],[Unit]],Financials[#Headers],0)),"Not Avaliable")</f>
        <v>Billions</v>
      </c>
      <c r="K2" t="str">
        <f>_xlfn.IFNA(INDEX(Financials[],MATCH(Movies[[#This Row],[movie_id]:[movie_id]],Financials[[movie_id]:[movie_id]],0),MATCH(Movies[[#Headers],[Currency]],Financials[#Headers],0)),"Not Avaliable")</f>
        <v>INR</v>
      </c>
      <c r="L2">
        <f>IF(Movies[[#This Row],[Unit]]="Billions",Movies[[#This Row],[Budget]]*1000,Movies[[#This Row],[Budget]])</f>
        <v>1000</v>
      </c>
      <c r="M2">
        <f>IF(Movies[[#This Row],[Unit]]="Billions",Movies[[#This Row],[Revenue]]*1000,Movies[[#This Row],[Revenue]])</f>
        <v>12500</v>
      </c>
      <c r="N2">
        <f>IF(Movies[[#This Row],[Currency]]="USD",Movies[[#This Row],[Budget (Mln)]]*80,Movies[[#This Row],[Budget (Mln)]])</f>
        <v>1000</v>
      </c>
      <c r="O2">
        <f>IF(Movies[[#This Row],[Currency]]="USD",Movies[[#This Row],[Revenue (Mln)]]*80,Movies[[#This Row],[Revenue (Mln)]])</f>
        <v>12500</v>
      </c>
      <c r="P2">
        <f>IF(Movies[[#This Row],[Currency]]="INR",Movies[[#This Row],[Budget (Mln)]]/80,Movies[[#This Row],[Budget (Mln)]])</f>
        <v>12.5</v>
      </c>
      <c r="Q2">
        <f>IF(Movies[[#This Row],[Currency]]="INR",Movies[[#This Row],[Revenue (Mln)]]/80,Movies[[#This Row],[Revenue (Mln)]])</f>
        <v>156.25</v>
      </c>
    </row>
    <row r="3" spans="1:1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_xlfn.IFNA(INDEX(Financials[],MATCH(Movies[[#This Row],[movie_id]:[movie_id]],Financials[[movie_id]:[movie_id]],0),MATCH(Movies[[#Headers],[Budget]],Financials[#Headers],0)),"Not Avaliable")</f>
        <v>200</v>
      </c>
      <c r="I3">
        <f>_xlfn.IFNA(INDEX(Financials[],MATCH(Movies[[#This Row],[movie_id]:[movie_id]],Financials[[movie_id]:[movie_id]],0),MATCH(Movies[[#Headers],[Revenue]],Financials[#Headers],0)),"Not Avaliable")</f>
        <v>954.8</v>
      </c>
      <c r="J3" t="str">
        <f>INDEX(Financials[],MATCH(Movies[[#This Row],[movie_id]:[movie_id]],Financials[[movie_id]:[movie_id]],0),MATCH(Movies[[#Headers],[Unit]],Financials[#Headers],0))</f>
        <v>Millions</v>
      </c>
      <c r="K3" t="str">
        <f>INDEX(Financials[],MATCH(Movies[[#This Row],[movie_id]:[movie_id]],Financials[[movie_id]:[movie_id]],0),MATCH(Movies[[#Headers],[Currency]],Financials[#Headers],0))</f>
        <v>USD</v>
      </c>
      <c r="L3">
        <f>IF(Movies[[#This Row],[Unit]]="Billions",Movies[[#This Row],[Budget]]*1000,Movies[[#This Row],[Budget]])</f>
        <v>200</v>
      </c>
      <c r="M3">
        <f>IF(Movies[[#This Row],[Unit]]="Billions",Movies[[#This Row],[Revenue]]*1000,Movies[[#This Row],[Revenue]])</f>
        <v>954.8</v>
      </c>
      <c r="N3">
        <f>IF(Movies[[#This Row],[Currency]]="USD",Movies[[#This Row],[Budget (Mln)]]*80,Movies[[#This Row],[Budget (Mln)]])</f>
        <v>16000</v>
      </c>
      <c r="O3">
        <f>IF(Movies[[#This Row],[Currency]]="USD",Movies[[#This Row],[Revenue (Mln)]]*80,Movies[[#This Row],[Revenue (Mln)]])</f>
        <v>76384</v>
      </c>
      <c r="P3">
        <f>IF(Movies[[#This Row],[Currency]]="INR",Movies[[#This Row],[Budget (Mln)]]/80,Movies[[#This Row],[Budget (Mln)]])</f>
        <v>200</v>
      </c>
      <c r="Q3">
        <f>IF(Movies[[#This Row],[Currency]]="INR",Movies[[#This Row],[Revenue (Mln)]]/80,Movies[[#This Row],[Revenue (Mln)]])</f>
        <v>954.8</v>
      </c>
    </row>
    <row r="4" spans="1:1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_xlfn.IFNA(INDEX(Financials[],MATCH(Movies[[#This Row],[movie_id]:[movie_id]],Financials[[movie_id]:[movie_id]],0),MATCH(Movies[[#Headers],[Budget]],Financials[#Headers],0)),"Not Avaliable")</f>
        <v>165</v>
      </c>
      <c r="I4">
        <f>_xlfn.IFNA(INDEX(Financials[],MATCH(Movies[[#This Row],[movie_id]:[movie_id]],Financials[[movie_id]:[movie_id]],0),MATCH(Movies[[#Headers],[Revenue]],Financials[#Headers],0)),"Not Avaliable")</f>
        <v>644.79999999999995</v>
      </c>
      <c r="J4" t="str">
        <f>INDEX(Financials[],MATCH(Movies[[#This Row],[movie_id]:[movie_id]],Financials[[movie_id]:[movie_id]],0),MATCH(Movies[[#Headers],[Unit]],Financials[#Headers],0))</f>
        <v>Millions</v>
      </c>
      <c r="K4" t="str">
        <f>INDEX(Financials[],MATCH(Movies[[#This Row],[movie_id]:[movie_id]],Financials[[movie_id]:[movie_id]],0),MATCH(Movies[[#Headers],[Currency]],Financials[#Headers],0))</f>
        <v>USD</v>
      </c>
      <c r="L4">
        <f>IF(Movies[[#This Row],[Unit]]="Billions",Movies[[#This Row],[Budget]]*1000,Movies[[#This Row],[Budget]])</f>
        <v>165</v>
      </c>
      <c r="M4">
        <f>IF(Movies[[#This Row],[Unit]]="Billions",Movies[[#This Row],[Revenue]]*1000,Movies[[#This Row],[Revenue]])</f>
        <v>644.79999999999995</v>
      </c>
      <c r="N4">
        <f>IF(Movies[[#This Row],[Currency]]="USD",Movies[[#This Row],[Budget (Mln)]]*80,Movies[[#This Row],[Budget (Mln)]])</f>
        <v>13200</v>
      </c>
      <c r="O4">
        <f>IF(Movies[[#This Row],[Currency]]="USD",Movies[[#This Row],[Revenue (Mln)]]*80,Movies[[#This Row],[Revenue (Mln)]])</f>
        <v>51584</v>
      </c>
      <c r="P4">
        <f>IF(Movies[[#This Row],[Currency]]="INR",Movies[[#This Row],[Budget (Mln)]]/80,Movies[[#This Row],[Budget (Mln)]])</f>
        <v>165</v>
      </c>
      <c r="Q4">
        <f>IF(Movies[[#This Row],[Currency]]="INR",Movies[[#This Row],[Revenue (Mln)]]/80,Movies[[#This Row],[Revenue (Mln)]])</f>
        <v>644.79999999999995</v>
      </c>
    </row>
    <row r="5" spans="1:1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_xlfn.IFNA(INDEX(Financials[],MATCH(Movies[[#This Row],[movie_id]:[movie_id]],Financials[[movie_id]:[movie_id]],0),MATCH(Movies[[#Headers],[Budget]],Financials[#Headers],0)),"Not Avaliable")</f>
        <v>180</v>
      </c>
      <c r="I5">
        <f>_xlfn.IFNA(INDEX(Financials[],MATCH(Movies[[#This Row],[movie_id]:[movie_id]],Financials[[movie_id]:[movie_id]],0),MATCH(Movies[[#Headers],[Revenue]],Financials[#Headers],0)),"Not Avaliable")</f>
        <v>854</v>
      </c>
      <c r="J5" t="str">
        <f>INDEX(Financials[],MATCH(Movies[[#This Row],[movie_id]:[movie_id]],Financials[[movie_id]:[movie_id]],0),MATCH(Movies[[#Headers],[Unit]],Financials[#Headers],0))</f>
        <v>Millions</v>
      </c>
      <c r="K5" t="str">
        <f>INDEX(Financials[],MATCH(Movies[[#This Row],[movie_id]:[movie_id]],Financials[[movie_id]:[movie_id]],0),MATCH(Movies[[#Headers],[Currency]],Financials[#Headers],0))</f>
        <v>USD</v>
      </c>
      <c r="L5">
        <f>IF(Movies[[#This Row],[Unit]]="Billions",Movies[[#This Row],[Budget]]*1000,Movies[[#This Row],[Budget]])</f>
        <v>180</v>
      </c>
      <c r="M5">
        <f>IF(Movies[[#This Row],[Unit]]="Billions",Movies[[#This Row],[Revenue]]*1000,Movies[[#This Row],[Revenue]])</f>
        <v>854</v>
      </c>
      <c r="N5">
        <f>IF(Movies[[#This Row],[Currency]]="USD",Movies[[#This Row],[Budget (Mln)]]*80,Movies[[#This Row],[Budget (Mln)]])</f>
        <v>14400</v>
      </c>
      <c r="O5">
        <f>IF(Movies[[#This Row],[Currency]]="USD",Movies[[#This Row],[Revenue (Mln)]]*80,Movies[[#This Row],[Revenue (Mln)]])</f>
        <v>68320</v>
      </c>
      <c r="P5">
        <f>IF(Movies[[#This Row],[Currency]]="INR",Movies[[#This Row],[Budget (Mln)]]/80,Movies[[#This Row],[Budget (Mln)]])</f>
        <v>180</v>
      </c>
      <c r="Q5">
        <f>IF(Movies[[#This Row],[Currency]]="INR",Movies[[#This Row],[Revenue (Mln)]]/80,Movies[[#This Row],[Revenue (Mln)]])</f>
        <v>854</v>
      </c>
    </row>
    <row r="6" spans="1:1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_xlfn.IFNA(INDEX(Financials[],MATCH(Movies[[#This Row],[movie_id]:[movie_id]],Financials[[movie_id]:[movie_id]],0),MATCH(Movies[[#Headers],[Budget]],Financials[#Headers],0)),"Not Avaliable")</f>
        <v>250</v>
      </c>
      <c r="I6">
        <f>_xlfn.IFNA(INDEX(Financials[],MATCH(Movies[[#This Row],[movie_id]:[movie_id]],Financials[[movie_id]:[movie_id]],0),MATCH(Movies[[#Headers],[Revenue]],Financials[#Headers],0)),"Not Avaliable")</f>
        <v>670</v>
      </c>
      <c r="J6" t="str">
        <f>INDEX(Financials[],MATCH(Movies[[#This Row],[movie_id]:[movie_id]],Financials[[movie_id]:[movie_id]],0),MATCH(Movies[[#Headers],[Unit]],Financials[#Headers],0))</f>
        <v>Millions</v>
      </c>
      <c r="K6" t="str">
        <f>INDEX(Financials[],MATCH(Movies[[#This Row],[movie_id]:[movie_id]],Financials[[movie_id]:[movie_id]],0),MATCH(Movies[[#Headers],[Currency]],Financials[#Headers],0))</f>
        <v>USD</v>
      </c>
      <c r="L6">
        <f>IF(Movies[[#This Row],[Unit]]="Billions",Movies[[#This Row],[Budget]]*1000,Movies[[#This Row],[Budget]])</f>
        <v>250</v>
      </c>
      <c r="M6">
        <f>IF(Movies[[#This Row],[Unit]]="Billions",Movies[[#This Row],[Revenue]]*1000,Movies[[#This Row],[Revenue]])</f>
        <v>670</v>
      </c>
      <c r="N6">
        <f>IF(Movies[[#This Row],[Currency]]="USD",Movies[[#This Row],[Budget (Mln)]]*80,Movies[[#This Row],[Budget (Mln)]])</f>
        <v>20000</v>
      </c>
      <c r="O6">
        <f>IF(Movies[[#This Row],[Currency]]="USD",Movies[[#This Row],[Revenue (Mln)]]*80,Movies[[#This Row],[Revenue (Mln)]])</f>
        <v>53600</v>
      </c>
      <c r="P6">
        <f>IF(Movies[[#This Row],[Currency]]="INR",Movies[[#This Row],[Budget (Mln)]]/80,Movies[[#This Row],[Budget (Mln)]])</f>
        <v>250</v>
      </c>
      <c r="Q6">
        <f>IF(Movies[[#This Row],[Currency]]="INR",Movies[[#This Row],[Revenue (Mln)]]/80,Movies[[#This Row],[Revenue (Mln)]])</f>
        <v>670</v>
      </c>
    </row>
    <row r="7" spans="1:1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_xlfn.IFNA(INDEX(Financials[],MATCH(Movies[[#This Row],[movie_id]:[movie_id]],Financials[[movie_id]:[movie_id]],0),MATCH(Movies[[#Headers],[Budget]],Financials[#Headers],0)),"Not Avaliable")</f>
        <v>Not Avaliable</v>
      </c>
      <c r="I7" t="str">
        <f>_xlfn.IFNA(INDEX(Financials[],MATCH(Movies[[#This Row],[movie_id]:[movie_id]],Financials[[movie_id]:[movie_id]],0),MATCH(Movies[[#Headers],[Revenue]],Financials[#Headers],0)),"Not Avaliable")</f>
        <v>Not Avaliable</v>
      </c>
      <c r="J7" t="str">
        <f>_xlfn.IFNA(INDEX(Financials[],MATCH(Movies[[#This Row],[movie_id]:[movie_id]],Financials[[movie_id]:[movie_id]],0),MATCH(Movies[[#Headers],[Unit]],Financials[#Headers],0)),"Not Avaliable")</f>
        <v>Not Avaliable</v>
      </c>
      <c r="K7" t="str">
        <f>_xlfn.IFNA(INDEX(Financials[],MATCH(Movies[[#This Row],[movie_id]:[movie_id]],Financials[[movie_id]:[movie_id]],0),MATCH(Movies[[#Headers],[Currency]],Financials[#Headers],0)),"Not Avaliable")</f>
        <v>Not Avaliable</v>
      </c>
      <c r="L7" t="str">
        <f>IF(Movies[[#This Row],[Unit]]="Billions",Movies[[#This Row],[Budget]]*1000,Movies[[#This Row],[Budget]])</f>
        <v>Not Avaliable</v>
      </c>
      <c r="M7" t="str">
        <f>IF(Movies[[#This Row],[Unit]]="Billions",Movies[[#This Row],[Revenue]]*1000,Movies[[#This Row],[Revenue]])</f>
        <v>Not Avaliable</v>
      </c>
      <c r="N7" t="str">
        <f>IF(Movies[[#This Row],[Currency]]="USD",Movies[[#This Row],[Budget (Mln)]]*80,Movies[[#This Row],[Budget (Mln)]])</f>
        <v>Not Avaliable</v>
      </c>
      <c r="O7" t="str">
        <f>IF(Movies[[#This Row],[Currency]]="USD",Movies[[#This Row],[Revenue (Mln)]]*80,Movies[[#This Row],[Revenue (Mln)]])</f>
        <v>Not Avaliable</v>
      </c>
      <c r="P7" t="str">
        <f>IF(Movies[[#This Row],[Currency]]="INR",Movies[[#This Row],[Budget (Mln)]]/80,Movies[[#This Row],[Budget (Mln)]])</f>
        <v>Not Avaliable</v>
      </c>
      <c r="Q7" t="str">
        <f>IF(Movies[[#This Row],[Currency]]="INR",Movies[[#This Row],[Revenue (Mln)]]/80,Movies[[#This Row],[Revenue (Mln)]])</f>
        <v>Not Avaliable</v>
      </c>
    </row>
    <row r="8" spans="1:1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_xlfn.IFNA(INDEX(Financials[],MATCH(Movies[[#This Row],[movie_id]:[movie_id]],Financials[[movie_id]:[movie_id]],0),MATCH(Movies[[#Headers],[Budget]],Financials[#Headers],0)),"Not Avaliable")</f>
        <v>400</v>
      </c>
      <c r="I8">
        <f>_xlfn.IFNA(INDEX(Financials[],MATCH(Movies[[#This Row],[movie_id]:[movie_id]],Financials[[movie_id]:[movie_id]],0),MATCH(Movies[[#Headers],[Revenue]],Financials[#Headers],0)),"Not Avaliable")</f>
        <v>2000</v>
      </c>
      <c r="J8" t="str">
        <f>INDEX(Financials[],MATCH(Movies[[#This Row],[movie_id]:[movie_id]],Financials[[movie_id]:[movie_id]],0),MATCH(Movies[[#Headers],[Unit]],Financials[#Headers],0))</f>
        <v>Millions</v>
      </c>
      <c r="K8" t="str">
        <f>INDEX(Financials[],MATCH(Movies[[#This Row],[movie_id]:[movie_id]],Financials[[movie_id]:[movie_id]],0),MATCH(Movies[[#Headers],[Currency]],Financials[#Headers],0))</f>
        <v>INR</v>
      </c>
      <c r="L8">
        <f>IF(Movies[[#This Row],[Unit]]="Billions",Movies[[#This Row],[Budget]]*1000,Movies[[#This Row],[Budget]])</f>
        <v>400</v>
      </c>
      <c r="M8">
        <f>IF(Movies[[#This Row],[Unit]]="Billions",Movies[[#This Row],[Revenue]]*1000,Movies[[#This Row],[Revenue]])</f>
        <v>2000</v>
      </c>
      <c r="N8">
        <f>IF(Movies[[#This Row],[Currency]]="USD",Movies[[#This Row],[Budget (Mln)]]*80,Movies[[#This Row],[Budget (Mln)]])</f>
        <v>400</v>
      </c>
      <c r="O8">
        <f>IF(Movies[[#This Row],[Currency]]="USD",Movies[[#This Row],[Revenue (Mln)]]*80,Movies[[#This Row],[Revenue (Mln)]])</f>
        <v>2000</v>
      </c>
      <c r="P8">
        <f>IF(Movies[[#This Row],[Currency]]="INR",Movies[[#This Row],[Budget (Mln)]]/80,Movies[[#This Row],[Budget (Mln)]])</f>
        <v>5</v>
      </c>
      <c r="Q8">
        <f>IF(Movies[[#This Row],[Currency]]="INR",Movies[[#This Row],[Revenue (Mln)]]/80,Movies[[#This Row],[Revenue (Mln)]])</f>
        <v>25</v>
      </c>
    </row>
    <row r="9" spans="1:1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_xlfn.IFNA(INDEX(Financials[],MATCH(Movies[[#This Row],[movie_id]:[movie_id]],Financials[[movie_id]:[movie_id]],0),MATCH(Movies[[#Headers],[Budget]],Financials[#Headers],0)),"Not Avaliable")</f>
        <v>550</v>
      </c>
      <c r="I9">
        <f>_xlfn.IFNA(INDEX(Financials[],MATCH(Movies[[#This Row],[movie_id]:[movie_id]],Financials[[movie_id]:[movie_id]],0),MATCH(Movies[[#Headers],[Revenue]],Financials[#Headers],0)),"Not Avaliable")</f>
        <v>4000</v>
      </c>
      <c r="J9" t="str">
        <f>INDEX(Financials[],MATCH(Movies[[#This Row],[movie_id]:[movie_id]],Financials[[movie_id]:[movie_id]],0),MATCH(Movies[[#Headers],[Unit]],Financials[#Headers],0))</f>
        <v>Millions</v>
      </c>
      <c r="K9" t="str">
        <f>INDEX(Financials[],MATCH(Movies[[#This Row],[movie_id]:[movie_id]],Financials[[movie_id]:[movie_id]],0),MATCH(Movies[[#Headers],[Currency]],Financials[#Headers],0))</f>
        <v>INR</v>
      </c>
      <c r="L9">
        <f>IF(Movies[[#This Row],[Unit]]="Billions",Movies[[#This Row],[Budget]]*1000,Movies[[#This Row],[Budget]])</f>
        <v>550</v>
      </c>
      <c r="M9">
        <f>IF(Movies[[#This Row],[Unit]]="Billions",Movies[[#This Row],[Revenue]]*1000,Movies[[#This Row],[Revenue]])</f>
        <v>4000</v>
      </c>
      <c r="N9">
        <f>IF(Movies[[#This Row],[Currency]]="USD",Movies[[#This Row],[Budget (Mln)]]*80,Movies[[#This Row],[Budget (Mln)]])</f>
        <v>550</v>
      </c>
      <c r="O9">
        <f>IF(Movies[[#This Row],[Currency]]="USD",Movies[[#This Row],[Revenue (Mln)]]*80,Movies[[#This Row],[Revenue (Mln)]])</f>
        <v>4000</v>
      </c>
      <c r="P9">
        <f>IF(Movies[[#This Row],[Currency]]="INR",Movies[[#This Row],[Budget (Mln)]]/80,Movies[[#This Row],[Budget (Mln)]])</f>
        <v>6.875</v>
      </c>
      <c r="Q9">
        <f>IF(Movies[[#This Row],[Currency]]="INR",Movies[[#This Row],[Revenue (Mln)]]/80,Movies[[#This Row],[Revenue (Mln)]])</f>
        <v>50</v>
      </c>
    </row>
    <row r="10" spans="1:1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_xlfn.IFNA(INDEX(Financials[],MATCH(Movies[[#This Row],[movie_id]:[movie_id]],Financials[[movie_id]:[movie_id]],0),MATCH(Movies[[#Headers],[Budget]],Financials[#Headers],0)),"Not Avaliable")</f>
        <v>390</v>
      </c>
      <c r="I10">
        <f>_xlfn.IFNA(INDEX(Financials[],MATCH(Movies[[#This Row],[movie_id]:[movie_id]],Financials[[movie_id]:[movie_id]],0),MATCH(Movies[[#Headers],[Revenue]],Financials[#Headers],0)),"Not Avaliable")</f>
        <v>1360</v>
      </c>
      <c r="J10" t="str">
        <f>INDEX(Financials[],MATCH(Movies[[#This Row],[movie_id]:[movie_id]],Financials[[movie_id]:[movie_id]],0),MATCH(Movies[[#Headers],[Unit]],Financials[#Headers],0))</f>
        <v>Millions</v>
      </c>
      <c r="K10" t="str">
        <f>INDEX(Financials[],MATCH(Movies[[#This Row],[movie_id]:[movie_id]],Financials[[movie_id]:[movie_id]],0),MATCH(Movies[[#Headers],[Currency]],Financials[#Headers],0))</f>
        <v>INR</v>
      </c>
      <c r="L10">
        <f>IF(Movies[[#This Row],[Unit]]="Billions",Movies[[#This Row],[Budget]]*1000,Movies[[#This Row],[Budget]])</f>
        <v>390</v>
      </c>
      <c r="M10">
        <f>IF(Movies[[#This Row],[Unit]]="Billions",Movies[[#This Row],[Revenue]]*1000,Movies[[#This Row],[Revenue]])</f>
        <v>1360</v>
      </c>
      <c r="N10">
        <f>IF(Movies[[#This Row],[Currency]]="USD",Movies[[#This Row],[Budget (Mln)]]*80,Movies[[#This Row],[Budget (Mln)]])</f>
        <v>390</v>
      </c>
      <c r="O10">
        <f>IF(Movies[[#This Row],[Currency]]="USD",Movies[[#This Row],[Revenue (Mln)]]*80,Movies[[#This Row],[Revenue (Mln)]])</f>
        <v>1360</v>
      </c>
      <c r="P10">
        <f>IF(Movies[[#This Row],[Currency]]="INR",Movies[[#This Row],[Budget (Mln)]]/80,Movies[[#This Row],[Budget (Mln)]])</f>
        <v>4.875</v>
      </c>
      <c r="Q10">
        <f>IF(Movies[[#This Row],[Currency]]="INR",Movies[[#This Row],[Revenue (Mln)]]/80,Movies[[#This Row],[Revenue (Mln)]])</f>
        <v>17</v>
      </c>
    </row>
    <row r="11" spans="1:1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115</v>
      </c>
      <c r="G11">
        <v>1</v>
      </c>
      <c r="H11">
        <f>_xlfn.IFNA(INDEX(Financials[],MATCH(Movies[[#This Row],[movie_id]:[movie_id]],Financials[[movie_id]:[movie_id]],0),MATCH(Movies[[#Headers],[Budget]],Financials[#Headers],0)),"Not Avaliable")</f>
        <v>1.4</v>
      </c>
      <c r="I11">
        <f>_xlfn.IFNA(INDEX(Financials[],MATCH(Movies[[#This Row],[movie_id]:[movie_id]],Financials[[movie_id]:[movie_id]],0),MATCH(Movies[[#Headers],[Revenue]],Financials[#Headers],0)),"Not Avaliable")</f>
        <v>3.5</v>
      </c>
      <c r="J11" t="str">
        <f>INDEX(Financials[],MATCH(Movies[[#This Row],[movie_id]:[movie_id]],Financials[[movie_id]:[movie_id]],0),MATCH(Movies[[#Headers],[Unit]],Financials[#Headers],0))</f>
        <v>Billions</v>
      </c>
      <c r="K11" t="str">
        <f>INDEX(Financials[],MATCH(Movies[[#This Row],[movie_id]:[movie_id]],Financials[[movie_id]:[movie_id]],0),MATCH(Movies[[#Headers],[Currency]],Financials[#Headers],0))</f>
        <v>INR</v>
      </c>
      <c r="L11">
        <f>IF(Movies[[#This Row],[Unit]]="Billions",Movies[[#This Row],[Budget]]*1000,Movies[[#This Row],[Budget]])</f>
        <v>1400</v>
      </c>
      <c r="M11">
        <f>IF(Movies[[#This Row],[Unit]]="Billions",Movies[[#This Row],[Revenue]]*1000,Movies[[#This Row],[Revenue]])</f>
        <v>3500</v>
      </c>
      <c r="N11">
        <f>IF(Movies[[#This Row],[Currency]]="USD",Movies[[#This Row],[Budget (Mln)]]*80,Movies[[#This Row],[Budget (Mln)]])</f>
        <v>1400</v>
      </c>
      <c r="O11">
        <f>IF(Movies[[#This Row],[Currency]]="USD",Movies[[#This Row],[Revenue (Mln)]]*80,Movies[[#This Row],[Revenue (Mln)]])</f>
        <v>3500</v>
      </c>
      <c r="P11">
        <f>IF(Movies[[#This Row],[Currency]]="INR",Movies[[#This Row],[Budget (Mln)]]/80,Movies[[#This Row],[Budget (Mln)]])</f>
        <v>17.5</v>
      </c>
      <c r="Q11">
        <f>IF(Movies[[#This Row],[Currency]]="INR",Movies[[#This Row],[Revenue (Mln)]]/80,Movies[[#This Row],[Revenue (Mln)]])</f>
        <v>43.75</v>
      </c>
    </row>
    <row r="12" spans="1:1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_xlfn.IFNA(INDEX(Financials[],MATCH(Movies[[#This Row],[movie_id]:[movie_id]],Financials[[movie_id]:[movie_id]],0),MATCH(Movies[[#Headers],[Budget]],Financials[#Headers],0)),"Not Avaliable")</f>
        <v>25</v>
      </c>
      <c r="I12">
        <f>_xlfn.IFNA(INDEX(Financials[],MATCH(Movies[[#This Row],[movie_id]:[movie_id]],Financials[[movie_id]:[movie_id]],0),MATCH(Movies[[#Headers],[Revenue]],Financials[#Headers],0)),"Not Avaliable")</f>
        <v>73.3</v>
      </c>
      <c r="J12" t="str">
        <f>INDEX(Financials[],MATCH(Movies[[#This Row],[movie_id]:[movie_id]],Financials[[movie_id]:[movie_id]],0),MATCH(Movies[[#Headers],[Unit]],Financials[#Headers],0))</f>
        <v>Millions</v>
      </c>
      <c r="K12" t="str">
        <f>INDEX(Financials[],MATCH(Movies[[#This Row],[movie_id]:[movie_id]],Financials[[movie_id]:[movie_id]],0),MATCH(Movies[[#Headers],[Currency]],Financials[#Headers],0))</f>
        <v>USD</v>
      </c>
      <c r="L12">
        <f>IF(Movies[[#This Row],[Unit]]="Billions",Movies[[#This Row],[Budget]]*1000,Movies[[#This Row],[Budget]])</f>
        <v>25</v>
      </c>
      <c r="M12">
        <f>IF(Movies[[#This Row],[Unit]]="Billions",Movies[[#This Row],[Revenue]]*1000,Movies[[#This Row],[Revenue]])</f>
        <v>73.3</v>
      </c>
      <c r="N12">
        <f>IF(Movies[[#This Row],[Currency]]="USD",Movies[[#This Row],[Budget (Mln)]]*80,Movies[[#This Row],[Budget (Mln)]])</f>
        <v>2000</v>
      </c>
      <c r="O12">
        <f>IF(Movies[[#This Row],[Currency]]="USD",Movies[[#This Row],[Revenue (Mln)]]*80,Movies[[#This Row],[Revenue (Mln)]])</f>
        <v>5864</v>
      </c>
      <c r="P12">
        <f>IF(Movies[[#This Row],[Currency]]="INR",Movies[[#This Row],[Budget (Mln)]]/80,Movies[[#This Row],[Budget (Mln)]])</f>
        <v>25</v>
      </c>
      <c r="Q12">
        <f>IF(Movies[[#This Row],[Currency]]="INR",Movies[[#This Row],[Revenue (Mln)]]/80,Movies[[#This Row],[Revenue (Mln)]])</f>
        <v>73.3</v>
      </c>
    </row>
    <row r="13" spans="1:1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_xlfn.IFNA(INDEX(Financials[],MATCH(Movies[[#This Row],[movie_id]:[movie_id]],Financials[[movie_id]:[movie_id]],0),MATCH(Movies[[#Headers],[Budget]],Financials[#Headers],0)),"Not Avaliable")</f>
        <v>Not Avaliable</v>
      </c>
      <c r="I13" t="str">
        <f>_xlfn.IFNA(INDEX(Financials[],MATCH(Movies[[#This Row],[movie_id]:[movie_id]],Financials[[movie_id]:[movie_id]],0),MATCH(Movies[[#Headers],[Revenue]],Financials[#Headers],0)),"Not Avaliable")</f>
        <v>Not Avaliable</v>
      </c>
      <c r="J13" t="str">
        <f>_xlfn.IFNA(INDEX(Financials[],MATCH(Movies[[#This Row],[movie_id]:[movie_id]],Financials[[movie_id]:[movie_id]],0),MATCH(Movies[[#Headers],[Unit]],Financials[#Headers],0)),"Not Avaliable")</f>
        <v>Not Avaliable</v>
      </c>
      <c r="K13" t="str">
        <f>_xlfn.IFNA(INDEX(Financials[],MATCH(Movies[[#This Row],[movie_id]:[movie_id]],Financials[[movie_id]:[movie_id]],0),MATCH(Movies[[#Headers],[Currency]],Financials[#Headers],0)),"Not Avaliable")</f>
        <v>Not Avaliable</v>
      </c>
      <c r="L13" t="str">
        <f>IF(Movies[[#This Row],[Unit]]="Billions",Movies[[#This Row],[Budget]]*1000,Movies[[#This Row],[Budget]])</f>
        <v>Not Avaliable</v>
      </c>
      <c r="M13" t="str">
        <f>IF(Movies[[#This Row],[Unit]]="Billions",Movies[[#This Row],[Revenue]]*1000,Movies[[#This Row],[Revenue]])</f>
        <v>Not Avaliable</v>
      </c>
      <c r="N13" t="str">
        <f>IF(Movies[[#This Row],[Currency]]="USD",Movies[[#This Row],[Budget (Mln)]]*80,Movies[[#This Row],[Budget (Mln)]])</f>
        <v>Not Avaliable</v>
      </c>
      <c r="O13" t="str">
        <f>IF(Movies[[#This Row],[Currency]]="USD",Movies[[#This Row],[Revenue (Mln)]]*80,Movies[[#This Row],[Revenue (Mln)]])</f>
        <v>Not Avaliable</v>
      </c>
      <c r="P13" t="str">
        <f>IF(Movies[[#This Row],[Currency]]="INR",Movies[[#This Row],[Budget (Mln)]]/80,Movies[[#This Row],[Budget (Mln)]])</f>
        <v>Not Avaliable</v>
      </c>
      <c r="Q13" t="str">
        <f>IF(Movies[[#This Row],[Currency]]="INR",Movies[[#This Row],[Revenue (Mln)]]/80,Movies[[#This Row],[Revenue (Mln)]])</f>
        <v>Not Avaliable</v>
      </c>
    </row>
    <row r="14" spans="1:1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_xlfn.IFNA(INDEX(Financials[],MATCH(Movies[[#This Row],[movie_id]:[movie_id]],Financials[[movie_id]:[movie_id]],0),MATCH(Movies[[#Headers],[Budget]],Financials[#Headers],0)),"Not Avaliable")</f>
        <v>165</v>
      </c>
      <c r="I14">
        <f>_xlfn.IFNA(INDEX(Financials[],MATCH(Movies[[#This Row],[movie_id]:[movie_id]],Financials[[movie_id]:[movie_id]],0),MATCH(Movies[[#Headers],[Revenue]],Financials[#Headers],0)),"Not Avaliable")</f>
        <v>701.8</v>
      </c>
      <c r="J14" t="str">
        <f>INDEX(Financials[],MATCH(Movies[[#This Row],[movie_id]:[movie_id]],Financials[[movie_id]:[movie_id]],0),MATCH(Movies[[#Headers],[Unit]],Financials[#Headers],0))</f>
        <v>Millions</v>
      </c>
      <c r="K14" t="str">
        <f>INDEX(Financials[],MATCH(Movies[[#This Row],[movie_id]:[movie_id]],Financials[[movie_id]:[movie_id]],0),MATCH(Movies[[#Headers],[Currency]],Financials[#Headers],0))</f>
        <v>USD</v>
      </c>
      <c r="L14">
        <f>IF(Movies[[#This Row],[Unit]]="Billions",Movies[[#This Row],[Budget]]*1000,Movies[[#This Row],[Budget]])</f>
        <v>165</v>
      </c>
      <c r="M14">
        <f>IF(Movies[[#This Row],[Unit]]="Billions",Movies[[#This Row],[Revenue]]*1000,Movies[[#This Row],[Revenue]])</f>
        <v>701.8</v>
      </c>
      <c r="N14">
        <f>IF(Movies[[#This Row],[Currency]]="USD",Movies[[#This Row],[Budget (Mln)]]*80,Movies[[#This Row],[Budget (Mln)]])</f>
        <v>13200</v>
      </c>
      <c r="O14">
        <f>IF(Movies[[#This Row],[Currency]]="USD",Movies[[#This Row],[Revenue (Mln)]]*80,Movies[[#This Row],[Revenue (Mln)]])</f>
        <v>56144</v>
      </c>
      <c r="P14">
        <f>IF(Movies[[#This Row],[Currency]]="INR",Movies[[#This Row],[Budget (Mln)]]/80,Movies[[#This Row],[Budget (Mln)]])</f>
        <v>165</v>
      </c>
      <c r="Q14">
        <f>IF(Movies[[#This Row],[Currency]]="INR",Movies[[#This Row],[Revenue (Mln)]]/80,Movies[[#This Row],[Revenue (Mln)]])</f>
        <v>701.8</v>
      </c>
    </row>
    <row r="15" spans="1:1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_xlfn.IFNA(INDEX(Financials[],MATCH(Movies[[#This Row],[movie_id]:[movie_id]],Financials[[movie_id]:[movie_id]],0),MATCH(Movies[[#Headers],[Budget]],Financials[#Headers],0)),"Not Avaliable")</f>
        <v>55</v>
      </c>
      <c r="I15">
        <f>_xlfn.IFNA(INDEX(Financials[],MATCH(Movies[[#This Row],[movie_id]:[movie_id]],Financials[[movie_id]:[movie_id]],0),MATCH(Movies[[#Headers],[Revenue]],Financials[#Headers],0)),"Not Avaliable")</f>
        <v>307.10000000000002</v>
      </c>
      <c r="J15" t="str">
        <f>INDEX(Financials[],MATCH(Movies[[#This Row],[movie_id]:[movie_id]],Financials[[movie_id]:[movie_id]],0),MATCH(Movies[[#Headers],[Unit]],Financials[#Headers],0))</f>
        <v>Millions</v>
      </c>
      <c r="K15" t="str">
        <f>INDEX(Financials[],MATCH(Movies[[#This Row],[movie_id]:[movie_id]],Financials[[movie_id]:[movie_id]],0),MATCH(Movies[[#Headers],[Currency]],Financials[#Headers],0))</f>
        <v>USD</v>
      </c>
      <c r="L15">
        <f>IF(Movies[[#This Row],[Unit]]="Billions",Movies[[#This Row],[Budget]]*1000,Movies[[#This Row],[Budget]])</f>
        <v>55</v>
      </c>
      <c r="M15">
        <f>IF(Movies[[#This Row],[Unit]]="Billions",Movies[[#This Row],[Revenue]]*1000,Movies[[#This Row],[Revenue]])</f>
        <v>307.10000000000002</v>
      </c>
      <c r="N15">
        <f>IF(Movies[[#This Row],[Currency]]="USD",Movies[[#This Row],[Budget (Mln)]]*80,Movies[[#This Row],[Budget (Mln)]])</f>
        <v>4400</v>
      </c>
      <c r="O15">
        <f>IF(Movies[[#This Row],[Currency]]="USD",Movies[[#This Row],[Revenue (Mln)]]*80,Movies[[#This Row],[Revenue (Mln)]])</f>
        <v>24568</v>
      </c>
      <c r="P15">
        <f>IF(Movies[[#This Row],[Currency]]="INR",Movies[[#This Row],[Budget (Mln)]]/80,Movies[[#This Row],[Budget (Mln)]])</f>
        <v>55</v>
      </c>
      <c r="Q15">
        <f>IF(Movies[[#This Row],[Currency]]="INR",Movies[[#This Row],[Revenue (Mln)]]/80,Movies[[#This Row],[Revenue (Mln)]])</f>
        <v>307.10000000000002</v>
      </c>
    </row>
    <row r="16" spans="1:1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_xlfn.IFNA(INDEX(Financials[],MATCH(Movies[[#This Row],[movie_id]:[movie_id]],Financials[[movie_id]:[movie_id]],0),MATCH(Movies[[#Headers],[Budget]],Financials[#Headers],0)),"Not Avaliable")</f>
        <v>103</v>
      </c>
      <c r="I16">
        <f>_xlfn.IFNA(INDEX(Financials[],MATCH(Movies[[#This Row],[movie_id]:[movie_id]],Financials[[movie_id]:[movie_id]],0),MATCH(Movies[[#Headers],[Revenue]],Financials[#Headers],0)),"Not Avaliable")</f>
        <v>460.5</v>
      </c>
      <c r="J16" t="str">
        <f>INDEX(Financials[],MATCH(Movies[[#This Row],[movie_id]:[movie_id]],Financials[[movie_id]:[movie_id]],0),MATCH(Movies[[#Headers],[Unit]],Financials[#Headers],0))</f>
        <v>Millions</v>
      </c>
      <c r="K16" t="str">
        <f>INDEX(Financials[],MATCH(Movies[[#This Row],[movie_id]:[movie_id]],Financials[[movie_id]:[movie_id]],0),MATCH(Movies[[#Headers],[Currency]],Financials[#Headers],0))</f>
        <v>USD</v>
      </c>
      <c r="L16">
        <f>IF(Movies[[#This Row],[Unit]]="Billions",Movies[[#This Row],[Budget]]*1000,Movies[[#This Row],[Budget]])</f>
        <v>103</v>
      </c>
      <c r="M16">
        <f>IF(Movies[[#This Row],[Unit]]="Billions",Movies[[#This Row],[Revenue]]*1000,Movies[[#This Row],[Revenue]])</f>
        <v>460.5</v>
      </c>
      <c r="N16">
        <f>IF(Movies[[#This Row],[Currency]]="USD",Movies[[#This Row],[Budget (Mln)]]*80,Movies[[#This Row],[Budget (Mln)]])</f>
        <v>8240</v>
      </c>
      <c r="O16">
        <f>IF(Movies[[#This Row],[Currency]]="USD",Movies[[#This Row],[Revenue (Mln)]]*80,Movies[[#This Row],[Revenue (Mln)]])</f>
        <v>36840</v>
      </c>
      <c r="P16">
        <f>IF(Movies[[#This Row],[Currency]]="INR",Movies[[#This Row],[Budget (Mln)]]/80,Movies[[#This Row],[Budget (Mln)]])</f>
        <v>103</v>
      </c>
      <c r="Q16">
        <f>IF(Movies[[#This Row],[Currency]]="INR",Movies[[#This Row],[Revenue (Mln)]]/80,Movies[[#This Row],[Revenue (Mln)]])</f>
        <v>460.5</v>
      </c>
    </row>
    <row r="17" spans="1:1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_xlfn.IFNA(INDEX(Financials[],MATCH(Movies[[#This Row],[movie_id]:[movie_id]],Financials[[movie_id]:[movie_id]],0),MATCH(Movies[[#Headers],[Budget]],Financials[#Headers],0)),"Not Avaliable")</f>
        <v>200</v>
      </c>
      <c r="I17">
        <f>_xlfn.IFNA(INDEX(Financials[],MATCH(Movies[[#This Row],[movie_id]:[movie_id]],Financials[[movie_id]:[movie_id]],0),MATCH(Movies[[#Headers],[Revenue]],Financials[#Headers],0)),"Not Avaliable")</f>
        <v>2202</v>
      </c>
      <c r="J17" t="str">
        <f>INDEX(Financials[],MATCH(Movies[[#This Row],[movie_id]:[movie_id]],Financials[[movie_id]:[movie_id]],0),MATCH(Movies[[#Headers],[Unit]],Financials[#Headers],0))</f>
        <v>Millions</v>
      </c>
      <c r="K17" t="str">
        <f>INDEX(Financials[],MATCH(Movies[[#This Row],[movie_id]:[movie_id]],Financials[[movie_id]:[movie_id]],0),MATCH(Movies[[#Headers],[Currency]],Financials[#Headers],0))</f>
        <v>USD</v>
      </c>
      <c r="L17">
        <f>IF(Movies[[#This Row],[Unit]]="Billions",Movies[[#This Row],[Budget]]*1000,Movies[[#This Row],[Budget]])</f>
        <v>200</v>
      </c>
      <c r="M17">
        <f>IF(Movies[[#This Row],[Unit]]="Billions",Movies[[#This Row],[Revenue]]*1000,Movies[[#This Row],[Revenue]])</f>
        <v>2202</v>
      </c>
      <c r="N17">
        <f>IF(Movies[[#This Row],[Currency]]="USD",Movies[[#This Row],[Budget (Mln)]]*80,Movies[[#This Row],[Budget (Mln)]])</f>
        <v>16000</v>
      </c>
      <c r="O17">
        <f>IF(Movies[[#This Row],[Currency]]="USD",Movies[[#This Row],[Revenue (Mln)]]*80,Movies[[#This Row],[Revenue (Mln)]])</f>
        <v>176160</v>
      </c>
      <c r="P17">
        <f>IF(Movies[[#This Row],[Currency]]="INR",Movies[[#This Row],[Budget (Mln)]]/80,Movies[[#This Row],[Budget (Mln)]])</f>
        <v>200</v>
      </c>
      <c r="Q17">
        <f>IF(Movies[[#This Row],[Currency]]="INR",Movies[[#This Row],[Revenue (Mln)]]/80,Movies[[#This Row],[Revenue (Mln)]])</f>
        <v>2202</v>
      </c>
    </row>
    <row r="18" spans="1:1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_xlfn.IFNA(INDEX(Financials[],MATCH(Movies[[#This Row],[movie_id]:[movie_id]],Financials[[movie_id]:[movie_id]],0),MATCH(Movies[[#Headers],[Budget]],Financials[#Headers],0)),"Not Avaliable")</f>
        <v>3.18</v>
      </c>
      <c r="I18">
        <f>_xlfn.IFNA(INDEX(Financials[],MATCH(Movies[[#This Row],[movie_id]:[movie_id]],Financials[[movie_id]:[movie_id]],0),MATCH(Movies[[#Headers],[Revenue]],Financials[#Headers],0)),"Not Avaliable")</f>
        <v>3.3</v>
      </c>
      <c r="J18" t="str">
        <f>INDEX(Financials[],MATCH(Movies[[#This Row],[movie_id]:[movie_id]],Financials[[movie_id]:[movie_id]],0),MATCH(Movies[[#Headers],[Unit]],Financials[#Headers],0))</f>
        <v>Millions</v>
      </c>
      <c r="K18" t="str">
        <f>INDEX(Financials[],MATCH(Movies[[#This Row],[movie_id]:[movie_id]],Financials[[movie_id]:[movie_id]],0),MATCH(Movies[[#Headers],[Currency]],Financials[#Headers],0))</f>
        <v>USD</v>
      </c>
      <c r="L18">
        <f>IF(Movies[[#This Row],[Unit]]="Billions",Movies[[#This Row],[Budget]]*1000,Movies[[#This Row],[Budget]])</f>
        <v>3.18</v>
      </c>
      <c r="M18">
        <f>IF(Movies[[#This Row],[Unit]]="Billions",Movies[[#This Row],[Revenue]]*1000,Movies[[#This Row],[Revenue]])</f>
        <v>3.3</v>
      </c>
      <c r="N18">
        <f>IF(Movies[[#This Row],[Currency]]="USD",Movies[[#This Row],[Budget (Mln)]]*80,Movies[[#This Row],[Budget (Mln)]])</f>
        <v>254.4</v>
      </c>
      <c r="O18">
        <f>IF(Movies[[#This Row],[Currency]]="USD",Movies[[#This Row],[Revenue (Mln)]]*80,Movies[[#This Row],[Revenue (Mln)]])</f>
        <v>264</v>
      </c>
      <c r="P18">
        <f>IF(Movies[[#This Row],[Currency]]="INR",Movies[[#This Row],[Budget (Mln)]]/80,Movies[[#This Row],[Budget (Mln)]])</f>
        <v>3.18</v>
      </c>
      <c r="Q18">
        <f>IF(Movies[[#This Row],[Currency]]="INR",Movies[[#This Row],[Revenue (Mln)]]/80,Movies[[#This Row],[Revenue (Mln)]])</f>
        <v>3.3</v>
      </c>
    </row>
    <row r="19" spans="1:1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_xlfn.IFNA(INDEX(Financials[],MATCH(Movies[[#This Row],[movie_id]:[movie_id]],Financials[[movie_id]:[movie_id]],0),MATCH(Movies[[#Headers],[Budget]],Financials[#Headers],0)),"Not Avaliable")</f>
        <v>237</v>
      </c>
      <c r="I19">
        <f>_xlfn.IFNA(INDEX(Financials[],MATCH(Movies[[#This Row],[movie_id]:[movie_id]],Financials[[movie_id]:[movie_id]],0),MATCH(Movies[[#Headers],[Revenue]],Financials[#Headers],0)),"Not Avaliable")</f>
        <v>2847</v>
      </c>
      <c r="J19" t="str">
        <f>INDEX(Financials[],MATCH(Movies[[#This Row],[movie_id]:[movie_id]],Financials[[movie_id]:[movie_id]],0),MATCH(Movies[[#Headers],[Unit]],Financials[#Headers],0))</f>
        <v>Millions</v>
      </c>
      <c r="K19" t="str">
        <f>INDEX(Financials[],MATCH(Movies[[#This Row],[movie_id]:[movie_id]],Financials[[movie_id]:[movie_id]],0),MATCH(Movies[[#Headers],[Currency]],Financials[#Headers],0))</f>
        <v>USD</v>
      </c>
      <c r="L19">
        <f>IF(Movies[[#This Row],[Unit]]="Billions",Movies[[#This Row],[Budget]]*1000,Movies[[#This Row],[Budget]])</f>
        <v>237</v>
      </c>
      <c r="M19">
        <f>IF(Movies[[#This Row],[Unit]]="Billions",Movies[[#This Row],[Revenue]]*1000,Movies[[#This Row],[Revenue]])</f>
        <v>2847</v>
      </c>
      <c r="N19">
        <f>IF(Movies[[#This Row],[Currency]]="USD",Movies[[#This Row],[Budget (Mln)]]*80,Movies[[#This Row],[Budget (Mln)]])</f>
        <v>18960</v>
      </c>
      <c r="O19">
        <f>IF(Movies[[#This Row],[Currency]]="USD",Movies[[#This Row],[Revenue (Mln)]]*80,Movies[[#This Row],[Revenue (Mln)]])</f>
        <v>227760</v>
      </c>
      <c r="P19">
        <f>IF(Movies[[#This Row],[Currency]]="INR",Movies[[#This Row],[Budget (Mln)]]/80,Movies[[#This Row],[Budget (Mln)]])</f>
        <v>237</v>
      </c>
      <c r="Q19">
        <f>IF(Movies[[#This Row],[Currency]]="INR",Movies[[#This Row],[Revenue (Mln)]]/80,Movies[[#This Row],[Revenue (Mln)]])</f>
        <v>2847</v>
      </c>
    </row>
    <row r="20" spans="1:1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_xlfn.IFNA(INDEX(Financials[],MATCH(Movies[[#This Row],[movie_id]:[movie_id]],Financials[[movie_id]:[movie_id]],0),MATCH(Movies[[#Headers],[Budget]],Financials[#Headers],0)),"Not Avaliable")</f>
        <v>7.2</v>
      </c>
      <c r="I20">
        <f>_xlfn.IFNA(INDEX(Financials[],MATCH(Movies[[#This Row],[movie_id]:[movie_id]],Financials[[movie_id]:[movie_id]],0),MATCH(Movies[[#Headers],[Revenue]],Financials[#Headers],0)),"Not Avaliable")</f>
        <v>291</v>
      </c>
      <c r="J20" t="str">
        <f>INDEX(Financials[],MATCH(Movies[[#This Row],[movie_id]:[movie_id]],Financials[[movie_id]:[movie_id]],0),MATCH(Movies[[#Headers],[Unit]],Financials[#Headers],0))</f>
        <v>Millions</v>
      </c>
      <c r="K20" t="str">
        <f>INDEX(Financials[],MATCH(Movies[[#This Row],[movie_id]:[movie_id]],Financials[[movie_id]:[movie_id]],0),MATCH(Movies[[#Headers],[Currency]],Financials[#Headers],0))</f>
        <v>USD</v>
      </c>
      <c r="L20">
        <f>IF(Movies[[#This Row],[Unit]]="Billions",Movies[[#This Row],[Budget]]*1000,Movies[[#This Row],[Budget]])</f>
        <v>7.2</v>
      </c>
      <c r="M20">
        <f>IF(Movies[[#This Row],[Unit]]="Billions",Movies[[#This Row],[Revenue]]*1000,Movies[[#This Row],[Revenue]])</f>
        <v>291</v>
      </c>
      <c r="N20">
        <f>IF(Movies[[#This Row],[Currency]]="USD",Movies[[#This Row],[Budget (Mln)]]*80,Movies[[#This Row],[Budget (Mln)]])</f>
        <v>576</v>
      </c>
      <c r="O20">
        <f>IF(Movies[[#This Row],[Currency]]="USD",Movies[[#This Row],[Revenue (Mln)]]*80,Movies[[#This Row],[Revenue (Mln)]])</f>
        <v>23280</v>
      </c>
      <c r="P20">
        <f>IF(Movies[[#This Row],[Currency]]="INR",Movies[[#This Row],[Budget (Mln)]]/80,Movies[[#This Row],[Budget (Mln)]])</f>
        <v>7.2</v>
      </c>
      <c r="Q20">
        <f>IF(Movies[[#This Row],[Currency]]="INR",Movies[[#This Row],[Revenue (Mln)]]/80,Movies[[#This Row],[Revenue (Mln)]])</f>
        <v>291</v>
      </c>
    </row>
    <row r="21" spans="1:1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_xlfn.IFNA(INDEX(Financials[],MATCH(Movies[[#This Row],[movie_id]:[movie_id]],Financials[[movie_id]:[movie_id]],0),MATCH(Movies[[#Headers],[Budget]],Financials[#Headers],0)),"Not Avaliable")</f>
        <v>185</v>
      </c>
      <c r="I21">
        <f>_xlfn.IFNA(INDEX(Financials[],MATCH(Movies[[#This Row],[movie_id]:[movie_id]],Financials[[movie_id]:[movie_id]],0),MATCH(Movies[[#Headers],[Revenue]],Financials[#Headers],0)),"Not Avaliable")</f>
        <v>1006</v>
      </c>
      <c r="J21" t="str">
        <f>INDEX(Financials[],MATCH(Movies[[#This Row],[movie_id]:[movie_id]],Financials[[movie_id]:[movie_id]],0),MATCH(Movies[[#Headers],[Unit]],Financials[#Headers],0))</f>
        <v>Millions</v>
      </c>
      <c r="K21" t="str">
        <f>INDEX(Financials[],MATCH(Movies[[#This Row],[movie_id]:[movie_id]],Financials[[movie_id]:[movie_id]],0),MATCH(Movies[[#Headers],[Currency]],Financials[#Headers],0))</f>
        <v>USD</v>
      </c>
      <c r="L21">
        <f>IF(Movies[[#This Row],[Unit]]="Billions",Movies[[#This Row],[Budget]]*1000,Movies[[#This Row],[Budget]])</f>
        <v>185</v>
      </c>
      <c r="M21">
        <f>IF(Movies[[#This Row],[Unit]]="Billions",Movies[[#This Row],[Revenue]]*1000,Movies[[#This Row],[Revenue]])</f>
        <v>1006</v>
      </c>
      <c r="N21">
        <f>IF(Movies[[#This Row],[Currency]]="USD",Movies[[#This Row],[Budget (Mln)]]*80,Movies[[#This Row],[Budget (Mln)]])</f>
        <v>14800</v>
      </c>
      <c r="O21">
        <f>IF(Movies[[#This Row],[Currency]]="USD",Movies[[#This Row],[Revenue (Mln)]]*80,Movies[[#This Row],[Revenue (Mln)]])</f>
        <v>80480</v>
      </c>
      <c r="P21">
        <f>IF(Movies[[#This Row],[Currency]]="INR",Movies[[#This Row],[Budget (Mln)]]/80,Movies[[#This Row],[Budget (Mln)]])</f>
        <v>185</v>
      </c>
      <c r="Q21">
        <f>IF(Movies[[#This Row],[Currency]]="INR",Movies[[#This Row],[Revenue (Mln)]]/80,Movies[[#This Row],[Revenue (Mln)]])</f>
        <v>1006</v>
      </c>
    </row>
    <row r="22" spans="1:1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_xlfn.IFNA(INDEX(Financials[],MATCH(Movies[[#This Row],[movie_id]:[movie_id]],Financials[[movie_id]:[movie_id]],0),MATCH(Movies[[#Headers],[Budget]],Financials[#Headers],0)),"Not Avaliable")</f>
        <v>22</v>
      </c>
      <c r="I22">
        <f>_xlfn.IFNA(INDEX(Financials[],MATCH(Movies[[#This Row],[movie_id]:[movie_id]],Financials[[movie_id]:[movie_id]],0),MATCH(Movies[[#Headers],[Revenue]],Financials[#Headers],0)),"Not Avaliable")</f>
        <v>322.2</v>
      </c>
      <c r="J22" t="str">
        <f>INDEX(Financials[],MATCH(Movies[[#This Row],[movie_id]:[movie_id]],Financials[[movie_id]:[movie_id]],0),MATCH(Movies[[#Headers],[Unit]],Financials[#Headers],0))</f>
        <v>Millions</v>
      </c>
      <c r="K22" t="str">
        <f>INDEX(Financials[],MATCH(Movies[[#This Row],[movie_id]:[movie_id]],Financials[[movie_id]:[movie_id]],0),MATCH(Movies[[#Headers],[Currency]],Financials[#Headers],0))</f>
        <v>USD</v>
      </c>
      <c r="L22">
        <f>IF(Movies[[#This Row],[Unit]]="Billions",Movies[[#This Row],[Budget]]*1000,Movies[[#This Row],[Budget]])</f>
        <v>22</v>
      </c>
      <c r="M22">
        <f>IF(Movies[[#This Row],[Unit]]="Billions",Movies[[#This Row],[Revenue]]*1000,Movies[[#This Row],[Revenue]])</f>
        <v>322.2</v>
      </c>
      <c r="N22">
        <f>IF(Movies[[#This Row],[Currency]]="USD",Movies[[#This Row],[Budget (Mln)]]*80,Movies[[#This Row],[Budget (Mln)]])</f>
        <v>1760</v>
      </c>
      <c r="O22">
        <f>IF(Movies[[#This Row],[Currency]]="USD",Movies[[#This Row],[Revenue (Mln)]]*80,Movies[[#This Row],[Revenue (Mln)]])</f>
        <v>25776</v>
      </c>
      <c r="P22">
        <f>IF(Movies[[#This Row],[Currency]]="INR",Movies[[#This Row],[Budget (Mln)]]/80,Movies[[#This Row],[Budget (Mln)]])</f>
        <v>22</v>
      </c>
      <c r="Q22">
        <f>IF(Movies[[#This Row],[Currency]]="INR",Movies[[#This Row],[Revenue (Mln)]]/80,Movies[[#This Row],[Revenue (Mln)]])</f>
        <v>322.2</v>
      </c>
    </row>
    <row r="23" spans="1:1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_xlfn.IFNA(INDEX(Financials[],MATCH(Movies[[#This Row],[movie_id]:[movie_id]],Financials[[movie_id]:[movie_id]],0),MATCH(Movies[[#Headers],[Budget]],Financials[#Headers],0)),"Not Avaliable")</f>
        <v>63</v>
      </c>
      <c r="I23">
        <f>_xlfn.IFNA(INDEX(Financials[],MATCH(Movies[[#This Row],[movie_id]:[movie_id]],Financials[[movie_id]:[movie_id]],0),MATCH(Movies[[#Headers],[Revenue]],Financials[#Headers],0)),"Not Avaliable")</f>
        <v>1046</v>
      </c>
      <c r="J23" t="str">
        <f>INDEX(Financials[],MATCH(Movies[[#This Row],[movie_id]:[movie_id]],Financials[[movie_id]:[movie_id]],0),MATCH(Movies[[#Headers],[Unit]],Financials[#Headers],0))</f>
        <v>Millions</v>
      </c>
      <c r="K23" t="str">
        <f>INDEX(Financials[],MATCH(Movies[[#This Row],[movie_id]:[movie_id]],Financials[[movie_id]:[movie_id]],0),MATCH(Movies[[#Headers],[Currency]],Financials[#Headers],0))</f>
        <v>USD</v>
      </c>
      <c r="L23">
        <f>IF(Movies[[#This Row],[Unit]]="Billions",Movies[[#This Row],[Budget]]*1000,Movies[[#This Row],[Budget]])</f>
        <v>63</v>
      </c>
      <c r="M23">
        <f>IF(Movies[[#This Row],[Unit]]="Billions",Movies[[#This Row],[Revenue]]*1000,Movies[[#This Row],[Revenue]])</f>
        <v>1046</v>
      </c>
      <c r="N23">
        <f>IF(Movies[[#This Row],[Currency]]="USD",Movies[[#This Row],[Budget (Mln)]]*80,Movies[[#This Row],[Budget (Mln)]])</f>
        <v>5040</v>
      </c>
      <c r="O23">
        <f>IF(Movies[[#This Row],[Currency]]="USD",Movies[[#This Row],[Revenue (Mln)]]*80,Movies[[#This Row],[Revenue (Mln)]])</f>
        <v>83680</v>
      </c>
      <c r="P23">
        <f>IF(Movies[[#This Row],[Currency]]="INR",Movies[[#This Row],[Budget (Mln)]]/80,Movies[[#This Row],[Budget (Mln)]])</f>
        <v>63</v>
      </c>
      <c r="Q23">
        <f>IF(Movies[[#This Row],[Currency]]="INR",Movies[[#This Row],[Revenue (Mln)]]/80,Movies[[#This Row],[Revenue (Mln)]])</f>
        <v>1046</v>
      </c>
    </row>
    <row r="24" spans="1:1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115</v>
      </c>
      <c r="G24">
        <v>5</v>
      </c>
      <c r="H24">
        <f>_xlfn.IFNA(INDEX(Financials[],MATCH(Movies[[#This Row],[movie_id]:[movie_id]],Financials[[movie_id]:[movie_id]],0),MATCH(Movies[[#Headers],[Budget]],Financials[#Headers],0)),"Not Avaliable")</f>
        <v>15.5</v>
      </c>
      <c r="I24">
        <f>_xlfn.IFNA(INDEX(Financials[],MATCH(Movies[[#This Row],[movie_id]:[movie_id]],Financials[[movie_id]:[movie_id]],0),MATCH(Movies[[#Headers],[Revenue]],Financials[#Headers],0)),"Not Avaliable")</f>
        <v>263.10000000000002</v>
      </c>
      <c r="J24" t="str">
        <f>INDEX(Financials[],MATCH(Movies[[#This Row],[movie_id]:[movie_id]],Financials[[movie_id]:[movie_id]],0),MATCH(Movies[[#Headers],[Unit]],Financials[#Headers],0))</f>
        <v>Millions</v>
      </c>
      <c r="K24" t="str">
        <f>INDEX(Financials[],MATCH(Movies[[#This Row],[movie_id]:[movie_id]],Financials[[movie_id]:[movie_id]],0),MATCH(Movies[[#Headers],[Currency]],Financials[#Headers],0))</f>
        <v>USD</v>
      </c>
      <c r="L24">
        <f>IF(Movies[[#This Row],[Unit]]="Billions",Movies[[#This Row],[Budget]]*1000,Movies[[#This Row],[Budget]])</f>
        <v>15.5</v>
      </c>
      <c r="M24">
        <f>IF(Movies[[#This Row],[Unit]]="Billions",Movies[[#This Row],[Revenue]]*1000,Movies[[#This Row],[Revenue]])</f>
        <v>263.10000000000002</v>
      </c>
      <c r="N24">
        <f>IF(Movies[[#This Row],[Currency]]="USD",Movies[[#This Row],[Budget (Mln)]]*80,Movies[[#This Row],[Budget (Mln)]])</f>
        <v>1240</v>
      </c>
      <c r="O24">
        <f>IF(Movies[[#This Row],[Currency]]="USD",Movies[[#This Row],[Revenue (Mln)]]*80,Movies[[#This Row],[Revenue (Mln)]])</f>
        <v>21048</v>
      </c>
      <c r="P24">
        <f>IF(Movies[[#This Row],[Currency]]="INR",Movies[[#This Row],[Budget (Mln)]]/80,Movies[[#This Row],[Budget (Mln)]])</f>
        <v>15.5</v>
      </c>
      <c r="Q24">
        <f>IF(Movies[[#This Row],[Currency]]="INR",Movies[[#This Row],[Revenue (Mln)]]/80,Movies[[#This Row],[Revenue (Mln)]])</f>
        <v>263.10000000000002</v>
      </c>
    </row>
    <row r="25" spans="1:1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_xlfn.IFNA(INDEX(Financials[],MATCH(Movies[[#This Row],[movie_id]:[movie_id]],Financials[[movie_id]:[movie_id]],0),MATCH(Movies[[#Headers],[Budget]],Financials[#Headers],0)),"Not Avaliable")</f>
        <v>400</v>
      </c>
      <c r="I25">
        <f>_xlfn.IFNA(INDEX(Financials[],MATCH(Movies[[#This Row],[movie_id]:[movie_id]],Financials[[movie_id]:[movie_id]],0),MATCH(Movies[[#Headers],[Revenue]],Financials[#Headers],0)),"Not Avaliable")</f>
        <v>2798</v>
      </c>
      <c r="J25" t="str">
        <f>INDEX(Financials[],MATCH(Movies[[#This Row],[movie_id]:[movie_id]],Financials[[movie_id]:[movie_id]],0),MATCH(Movies[[#Headers],[Unit]],Financials[#Headers],0))</f>
        <v>Millions</v>
      </c>
      <c r="K25" t="str">
        <f>INDEX(Financials[],MATCH(Movies[[#This Row],[movie_id]:[movie_id]],Financials[[movie_id]:[movie_id]],0),MATCH(Movies[[#Headers],[Currency]],Financials[#Headers],0))</f>
        <v>USD</v>
      </c>
      <c r="L25">
        <f>IF(Movies[[#This Row],[Unit]]="Billions",Movies[[#This Row],[Budget]]*1000,Movies[[#This Row],[Budget]])</f>
        <v>400</v>
      </c>
      <c r="M25">
        <f>IF(Movies[[#This Row],[Unit]]="Billions",Movies[[#This Row],[Revenue]]*1000,Movies[[#This Row],[Revenue]])</f>
        <v>2798</v>
      </c>
      <c r="N25">
        <f>IF(Movies[[#This Row],[Currency]]="USD",Movies[[#This Row],[Budget (Mln)]]*80,Movies[[#This Row],[Budget (Mln)]])</f>
        <v>32000</v>
      </c>
      <c r="O25">
        <f>IF(Movies[[#This Row],[Currency]]="USD",Movies[[#This Row],[Revenue (Mln)]]*80,Movies[[#This Row],[Revenue (Mln)]])</f>
        <v>223840</v>
      </c>
      <c r="P25">
        <f>IF(Movies[[#This Row],[Currency]]="INR",Movies[[#This Row],[Budget (Mln)]]/80,Movies[[#This Row],[Budget (Mln)]])</f>
        <v>400</v>
      </c>
      <c r="Q25">
        <f>IF(Movies[[#This Row],[Currency]]="INR",Movies[[#This Row],[Revenue (Mln)]]/80,Movies[[#This Row],[Revenue (Mln)]])</f>
        <v>2798</v>
      </c>
    </row>
    <row r="26" spans="1:1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_xlfn.IFNA(INDEX(Financials[],MATCH(Movies[[#This Row],[movie_id]:[movie_id]],Financials[[movie_id]:[movie_id]],0),MATCH(Movies[[#Headers],[Budget]],Financials[#Headers],0)),"Not Avaliable")</f>
        <v>400</v>
      </c>
      <c r="I26">
        <f>_xlfn.IFNA(INDEX(Financials[],MATCH(Movies[[#This Row],[movie_id]:[movie_id]],Financials[[movie_id]:[movie_id]],0),MATCH(Movies[[#Headers],[Revenue]],Financials[#Headers],0)),"Not Avaliable")</f>
        <v>2048</v>
      </c>
      <c r="J26" t="str">
        <f>INDEX(Financials[],MATCH(Movies[[#This Row],[movie_id]:[movie_id]],Financials[[movie_id]:[movie_id]],0),MATCH(Movies[[#Headers],[Unit]],Financials[#Headers],0))</f>
        <v>Millions</v>
      </c>
      <c r="K26" t="str">
        <f>INDEX(Financials[],MATCH(Movies[[#This Row],[movie_id]:[movie_id]],Financials[[movie_id]:[movie_id]],0),MATCH(Movies[[#Headers],[Currency]],Financials[#Headers],0))</f>
        <v>USD</v>
      </c>
      <c r="L26">
        <f>IF(Movies[[#This Row],[Unit]]="Billions",Movies[[#This Row],[Budget]]*1000,Movies[[#This Row],[Budget]])</f>
        <v>400</v>
      </c>
      <c r="M26">
        <f>IF(Movies[[#This Row],[Unit]]="Billions",Movies[[#This Row],[Revenue]]*1000,Movies[[#This Row],[Revenue]])</f>
        <v>2048</v>
      </c>
      <c r="N26">
        <f>IF(Movies[[#This Row],[Currency]]="USD",Movies[[#This Row],[Budget (Mln)]]*80,Movies[[#This Row],[Budget (Mln)]])</f>
        <v>32000</v>
      </c>
      <c r="O26">
        <f>IF(Movies[[#This Row],[Currency]]="USD",Movies[[#This Row],[Revenue (Mln)]]*80,Movies[[#This Row],[Revenue (Mln)]])</f>
        <v>163840</v>
      </c>
      <c r="P26">
        <f>IF(Movies[[#This Row],[Currency]]="INR",Movies[[#This Row],[Budget (Mln)]]/80,Movies[[#This Row],[Budget (Mln)]])</f>
        <v>400</v>
      </c>
      <c r="Q26">
        <f>IF(Movies[[#This Row],[Currency]]="INR",Movies[[#This Row],[Revenue (Mln)]]/80,Movies[[#This Row],[Revenue (Mln)]])</f>
        <v>2048</v>
      </c>
    </row>
    <row r="27" spans="1:1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_xlfn.IFNA(INDEX(Financials[],MATCH(Movies[[#This Row],[movie_id]:[movie_id]],Financials[[movie_id]:[movie_id]],0),MATCH(Movies[[#Headers],[Budget]],Financials[#Headers],0)),"Not Avaliable")</f>
        <v>70</v>
      </c>
      <c r="I27">
        <f>_xlfn.IFNA(INDEX(Financials[],MATCH(Movies[[#This Row],[movie_id]:[movie_id]],Financials[[movie_id]:[movie_id]],0),MATCH(Movies[[#Headers],[Revenue]],Financials[#Headers],0)),"Not Avaliable")</f>
        <v>100</v>
      </c>
      <c r="J27" t="str">
        <f>INDEX(Financials[],MATCH(Movies[[#This Row],[movie_id]:[movie_id]],Financials[[movie_id]:[movie_id]],0),MATCH(Movies[[#Headers],[Unit]],Financials[#Headers],0))</f>
        <v>Millions</v>
      </c>
      <c r="K27" t="str">
        <f>INDEX(Financials[],MATCH(Movies[[#This Row],[movie_id]:[movie_id]],Financials[[movie_id]:[movie_id]],0),MATCH(Movies[[#Headers],[Currency]],Financials[#Headers],0))</f>
        <v>INR</v>
      </c>
      <c r="L27">
        <f>IF(Movies[[#This Row],[Unit]]="Billions",Movies[[#This Row],[Budget]]*1000,Movies[[#This Row],[Budget]])</f>
        <v>70</v>
      </c>
      <c r="M27">
        <f>IF(Movies[[#This Row],[Unit]]="Billions",Movies[[#This Row],[Revenue]]*1000,Movies[[#This Row],[Revenue]])</f>
        <v>100</v>
      </c>
      <c r="N27">
        <f>IF(Movies[[#This Row],[Currency]]="USD",Movies[[#This Row],[Budget (Mln)]]*80,Movies[[#This Row],[Budget (Mln)]])</f>
        <v>70</v>
      </c>
      <c r="O27">
        <f>IF(Movies[[#This Row],[Currency]]="USD",Movies[[#This Row],[Revenue (Mln)]]*80,Movies[[#This Row],[Revenue (Mln)]])</f>
        <v>100</v>
      </c>
      <c r="P27">
        <f>IF(Movies[[#This Row],[Currency]]="INR",Movies[[#This Row],[Budget (Mln)]]/80,Movies[[#This Row],[Budget (Mln)]])</f>
        <v>0.875</v>
      </c>
      <c r="Q27">
        <f>IF(Movies[[#This Row],[Currency]]="INR",Movies[[#This Row],[Revenue (Mln)]]/80,Movies[[#This Row],[Revenue (Mln)]])</f>
        <v>1.25</v>
      </c>
    </row>
    <row r="28" spans="1:1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115</v>
      </c>
      <c r="G28">
        <v>1</v>
      </c>
      <c r="H28">
        <f>_xlfn.IFNA(INDEX(Financials[],MATCH(Movies[[#This Row],[movie_id]:[movie_id]],Financials[[movie_id]:[movie_id]],0),MATCH(Movies[[#Headers],[Budget]],Financials[#Headers],0)),"Not Avaliable")</f>
        <v>120</v>
      </c>
      <c r="I28">
        <f>_xlfn.IFNA(INDEX(Financials[],MATCH(Movies[[#This Row],[movie_id]:[movie_id]],Financials[[movie_id]:[movie_id]],0),MATCH(Movies[[#Headers],[Revenue]],Financials[#Headers],0)),"Not Avaliable")</f>
        <v>1350</v>
      </c>
      <c r="J28" t="str">
        <f>INDEX(Financials[],MATCH(Movies[[#This Row],[movie_id]:[movie_id]],Financials[[movie_id]:[movie_id]],0),MATCH(Movies[[#Headers],[Unit]],Financials[#Headers],0))</f>
        <v>Millions</v>
      </c>
      <c r="K28" t="str">
        <f>INDEX(Financials[],MATCH(Movies[[#This Row],[movie_id]:[movie_id]],Financials[[movie_id]:[movie_id]],0),MATCH(Movies[[#Headers],[Currency]],Financials[#Headers],0))</f>
        <v>INR</v>
      </c>
      <c r="L28">
        <f>IF(Movies[[#This Row],[Unit]]="Billions",Movies[[#This Row],[Budget]]*1000,Movies[[#This Row],[Budget]])</f>
        <v>120</v>
      </c>
      <c r="M28">
        <f>IF(Movies[[#This Row],[Unit]]="Billions",Movies[[#This Row],[Revenue]]*1000,Movies[[#This Row],[Revenue]])</f>
        <v>1350</v>
      </c>
      <c r="N28">
        <f>IF(Movies[[#This Row],[Currency]]="USD",Movies[[#This Row],[Budget (Mln)]]*80,Movies[[#This Row],[Budget (Mln)]])</f>
        <v>120</v>
      </c>
      <c r="O28">
        <f>IF(Movies[[#This Row],[Currency]]="USD",Movies[[#This Row],[Revenue (Mln)]]*80,Movies[[#This Row],[Revenue (Mln)]])</f>
        <v>1350</v>
      </c>
      <c r="P28">
        <f>IF(Movies[[#This Row],[Currency]]="INR",Movies[[#This Row],[Budget (Mln)]]/80,Movies[[#This Row],[Budget (Mln)]])</f>
        <v>1.5</v>
      </c>
      <c r="Q28">
        <f>IF(Movies[[#This Row],[Currency]]="INR",Movies[[#This Row],[Revenue (Mln)]]/80,Movies[[#This Row],[Revenue (Mln)]])</f>
        <v>16.875</v>
      </c>
    </row>
    <row r="29" spans="1:1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_xlfn.IFNA(INDEX(Financials[],MATCH(Movies[[#This Row],[movie_id]:[movie_id]],Financials[[movie_id]:[movie_id]],0),MATCH(Movies[[#Headers],[Budget]],Financials[#Headers],0)),"Not Avaliable")</f>
        <v>100</v>
      </c>
      <c r="I29">
        <f>_xlfn.IFNA(INDEX(Financials[],MATCH(Movies[[#This Row],[movie_id]:[movie_id]],Financials[[movie_id]:[movie_id]],0),MATCH(Movies[[#Headers],[Revenue]],Financials[#Headers],0)),"Not Avaliable")</f>
        <v>410</v>
      </c>
      <c r="J29" t="str">
        <f>INDEX(Financials[],MATCH(Movies[[#This Row],[movie_id]:[movie_id]],Financials[[movie_id]:[movie_id]],0),MATCH(Movies[[#Headers],[Unit]],Financials[#Headers],0))</f>
        <v>Millions</v>
      </c>
      <c r="K29" t="str">
        <f>INDEX(Financials[],MATCH(Movies[[#This Row],[movie_id]:[movie_id]],Financials[[movie_id]:[movie_id]],0),MATCH(Movies[[#Headers],[Currency]],Financials[#Headers],0))</f>
        <v>INR</v>
      </c>
      <c r="L29">
        <f>IF(Movies[[#This Row],[Unit]]="Billions",Movies[[#This Row],[Budget]]*1000,Movies[[#This Row],[Budget]])</f>
        <v>100</v>
      </c>
      <c r="M29">
        <f>IF(Movies[[#This Row],[Unit]]="Billions",Movies[[#This Row],[Revenue]]*1000,Movies[[#This Row],[Revenue]])</f>
        <v>410</v>
      </c>
      <c r="N29">
        <f>IF(Movies[[#This Row],[Currency]]="USD",Movies[[#This Row],[Budget (Mln)]]*80,Movies[[#This Row],[Budget (Mln)]])</f>
        <v>100</v>
      </c>
      <c r="O29">
        <f>IF(Movies[[#This Row],[Currency]]="USD",Movies[[#This Row],[Revenue (Mln)]]*80,Movies[[#This Row],[Revenue (Mln)]])</f>
        <v>410</v>
      </c>
      <c r="P29">
        <f>IF(Movies[[#This Row],[Currency]]="INR",Movies[[#This Row],[Budget (Mln)]]/80,Movies[[#This Row],[Budget (Mln)]])</f>
        <v>1.25</v>
      </c>
      <c r="Q29">
        <f>IF(Movies[[#This Row],[Currency]]="INR",Movies[[#This Row],[Revenue (Mln)]]/80,Movies[[#This Row],[Revenue (Mln)]])</f>
        <v>5.125</v>
      </c>
    </row>
    <row r="30" spans="1:17" x14ac:dyDescent="0.3">
      <c r="A30">
        <v>124</v>
      </c>
      <c r="B30" t="s">
        <v>139</v>
      </c>
      <c r="C30" t="s">
        <v>7</v>
      </c>
      <c r="D30">
        <v>2019</v>
      </c>
      <c r="E30">
        <v>8.5</v>
      </c>
      <c r="F30" t="s">
        <v>115</v>
      </c>
      <c r="G30">
        <v>5</v>
      </c>
      <c r="H30">
        <f>_xlfn.IFNA(INDEX(Financials[],MATCH(Movies[[#This Row],[movie_id]:[movie_id]],Financials[[movie_id]:[movie_id]],0),MATCH(Movies[[#Headers],[Budget]],Financials[#Headers],0)),"Not Avaliable")</f>
        <v>15.5</v>
      </c>
      <c r="I30">
        <f>_xlfn.IFNA(INDEX(Financials[],MATCH(Movies[[#This Row],[movie_id]:[movie_id]],Financials[[movie_id]:[movie_id]],0),MATCH(Movies[[#Headers],[Revenue]],Financials[#Headers],0)),"Not Avaliable")</f>
        <v>263.10000000000002</v>
      </c>
      <c r="J30" t="str">
        <f>INDEX(Financials[],MATCH(Movies[[#This Row],[movie_id]:[movie_id]],Financials[[movie_id]:[movie_id]],0),MATCH(Movies[[#Headers],[Unit]],Financials[#Headers],0))</f>
        <v>Millions</v>
      </c>
      <c r="K30" t="str">
        <f>INDEX(Financials[],MATCH(Movies[[#This Row],[movie_id]:[movie_id]],Financials[[movie_id]:[movie_id]],0),MATCH(Movies[[#Headers],[Currency]],Financials[#Headers],0))</f>
        <v>USD</v>
      </c>
      <c r="L30">
        <f>IF(Movies[[#This Row],[Unit]]="Billions",Movies[[#This Row],[Budget]]*1000,Movies[[#This Row],[Budget]])</f>
        <v>15.5</v>
      </c>
      <c r="M30">
        <f>IF(Movies[[#This Row],[Unit]]="Billions",Movies[[#This Row],[Revenue]]*1000,Movies[[#This Row],[Revenue]])</f>
        <v>263.10000000000002</v>
      </c>
      <c r="N30">
        <f>IF(Movies[[#This Row],[Currency]]="USD",Movies[[#This Row],[Budget (Mln)]]*80,Movies[[#This Row],[Budget (Mln)]])</f>
        <v>1240</v>
      </c>
      <c r="O30">
        <f>IF(Movies[[#This Row],[Currency]]="USD",Movies[[#This Row],[Revenue (Mln)]]*80,Movies[[#This Row],[Revenue (Mln)]])</f>
        <v>21048</v>
      </c>
      <c r="P30">
        <f>IF(Movies[[#This Row],[Currency]]="INR",Movies[[#This Row],[Budget (Mln)]]/80,Movies[[#This Row],[Budget (Mln)]])</f>
        <v>15.5</v>
      </c>
      <c r="Q30">
        <f>IF(Movies[[#This Row],[Currency]]="INR",Movies[[#This Row],[Revenue (Mln)]]/80,Movies[[#This Row],[Revenue (Mln)]])</f>
        <v>263.10000000000002</v>
      </c>
    </row>
    <row r="31" spans="1:17" x14ac:dyDescent="0.3">
      <c r="A31">
        <v>105</v>
      </c>
      <c r="B31" t="s">
        <v>121</v>
      </c>
      <c r="C31" t="s">
        <v>7</v>
      </c>
      <c r="D31">
        <v>2022</v>
      </c>
      <c r="E31">
        <v>6.8</v>
      </c>
      <c r="F31" t="s">
        <v>8</v>
      </c>
      <c r="G31">
        <v>5</v>
      </c>
      <c r="H31">
        <f>_xlfn.IFNA(INDEX(Financials[],MATCH(Movies[[#This Row],[movie_id]:[movie_id]],Financials[[movie_id]:[movie_id]],0),MATCH(Movies[[#Headers],[Budget]],Financials[#Headers],0)),"Not Avaliable")</f>
        <v>250</v>
      </c>
      <c r="I31">
        <f>_xlfn.IFNA(INDEX(Financials[],MATCH(Movies[[#This Row],[movie_id]:[movie_id]],Financials[[movie_id]:[movie_id]],0),MATCH(Movies[[#Headers],[Revenue]],Financials[#Headers],0)),"Not Avaliable")</f>
        <v>670</v>
      </c>
      <c r="J31" t="str">
        <f>INDEX(Financials[],MATCH(Movies[[#This Row],[movie_id]:[movie_id]],Financials[[movie_id]:[movie_id]],0),MATCH(Movies[[#Headers],[Unit]],Financials[#Headers],0))</f>
        <v>Millions</v>
      </c>
      <c r="K31" t="str">
        <f>INDEX(Financials[],MATCH(Movies[[#This Row],[movie_id]:[movie_id]],Financials[[movie_id]:[movie_id]],0),MATCH(Movies[[#Headers],[Currency]],Financials[#Headers],0))</f>
        <v>USD</v>
      </c>
      <c r="L31">
        <f>IF(Movies[[#This Row],[Unit]]="Billions",Movies[[#This Row],[Budget]]*1000,Movies[[#This Row],[Budget]])</f>
        <v>250</v>
      </c>
      <c r="M31">
        <f>IF(Movies[[#This Row],[Unit]]="Billions",Movies[[#This Row],[Revenue]]*1000,Movies[[#This Row],[Revenue]])</f>
        <v>670</v>
      </c>
      <c r="N31">
        <f>IF(Movies[[#This Row],[Currency]]="USD",Movies[[#This Row],[Budget (Mln)]]*80,Movies[[#This Row],[Budget (Mln)]])</f>
        <v>20000</v>
      </c>
      <c r="O31">
        <f>IF(Movies[[#This Row],[Currency]]="USD",Movies[[#This Row],[Revenue (Mln)]]*80,Movies[[#This Row],[Revenue (Mln)]])</f>
        <v>53600</v>
      </c>
      <c r="P31">
        <f>IF(Movies[[#This Row],[Currency]]="INR",Movies[[#This Row],[Budget (Mln)]]/80,Movies[[#This Row],[Budget (Mln)]])</f>
        <v>250</v>
      </c>
      <c r="Q31">
        <f>IF(Movies[[#This Row],[Currency]]="INR",Movies[[#This Row],[Revenue (Mln)]]/80,Movies[[#This Row],[Revenue (Mln)]])</f>
        <v>670</v>
      </c>
    </row>
    <row r="32" spans="1:17" x14ac:dyDescent="0.3">
      <c r="A32">
        <v>130</v>
      </c>
      <c r="B32" t="s">
        <v>145</v>
      </c>
      <c r="C32" t="s">
        <v>6</v>
      </c>
      <c r="D32">
        <v>2014</v>
      </c>
      <c r="E32">
        <v>8.1</v>
      </c>
      <c r="F32" t="s">
        <v>11</v>
      </c>
      <c r="G32">
        <v>1</v>
      </c>
      <c r="H32">
        <f>_xlfn.IFNA(INDEX(Financials[],MATCH(Movies[[#This Row],[movie_id]:[movie_id]],Financials[[movie_id]:[movie_id]],0),MATCH(Movies[[#Headers],[Budget]],Financials[#Headers],0)),"Not Avaliable")</f>
        <v>850</v>
      </c>
      <c r="I32">
        <f>_xlfn.IFNA(INDEX(Financials[],MATCH(Movies[[#This Row],[movie_id]:[movie_id]],Financials[[movie_id]:[movie_id]],0),MATCH(Movies[[#Headers],[Revenue]],Financials[#Headers],0)),"Not Avaliable")</f>
        <v>8540</v>
      </c>
      <c r="J32" t="str">
        <f>INDEX(Financials[],MATCH(Movies[[#This Row],[movie_id]:[movie_id]],Financials[[movie_id]:[movie_id]],0),MATCH(Movies[[#Headers],[Unit]],Financials[#Headers],0))</f>
        <v>Millions</v>
      </c>
      <c r="K32" t="str">
        <f>INDEX(Financials[],MATCH(Movies[[#This Row],[movie_id]:[movie_id]],Financials[[movie_id]:[movie_id]],0),MATCH(Movies[[#Headers],[Currency]],Financials[#Headers],0))</f>
        <v>INR</v>
      </c>
      <c r="L32">
        <f>IF(Movies[[#This Row],[Unit]]="Billions",Movies[[#This Row],[Budget]]*1000,Movies[[#This Row],[Budget]])</f>
        <v>850</v>
      </c>
      <c r="M32">
        <f>IF(Movies[[#This Row],[Unit]]="Billions",Movies[[#This Row],[Revenue]]*1000,Movies[[#This Row],[Revenue]])</f>
        <v>8540</v>
      </c>
      <c r="N32">
        <f>IF(Movies[[#This Row],[Currency]]="USD",Movies[[#This Row],[Budget (Mln)]]*80,Movies[[#This Row],[Budget (Mln)]])</f>
        <v>850</v>
      </c>
      <c r="O32">
        <f>IF(Movies[[#This Row],[Currency]]="USD",Movies[[#This Row],[Revenue (Mln)]]*80,Movies[[#This Row],[Revenue (Mln)]])</f>
        <v>8540</v>
      </c>
      <c r="P32">
        <f>IF(Movies[[#This Row],[Currency]]="INR",Movies[[#This Row],[Budget (Mln)]]/80,Movies[[#This Row],[Budget (Mln)]])</f>
        <v>10.625</v>
      </c>
      <c r="Q32">
        <f>IF(Movies[[#This Row],[Currency]]="INR",Movies[[#This Row],[Revenue (Mln)]]/80,Movies[[#This Row],[Revenue (Mln)]])</f>
        <v>106.75</v>
      </c>
    </row>
    <row r="33" spans="1:17" x14ac:dyDescent="0.3">
      <c r="A33">
        <v>131</v>
      </c>
      <c r="B33" t="s">
        <v>146</v>
      </c>
      <c r="C33" t="s">
        <v>6</v>
      </c>
      <c r="D33">
        <v>2018</v>
      </c>
      <c r="E33" t="s">
        <v>113</v>
      </c>
      <c r="F33" t="s">
        <v>11</v>
      </c>
      <c r="G33">
        <v>1</v>
      </c>
      <c r="H33">
        <f>_xlfn.IFNA(INDEX(Financials[],MATCH(Movies[[#This Row],[movie_id]:[movie_id]],Financials[[movie_id]:[movie_id]],0),MATCH(Movies[[#Headers],[Budget]],Financials[#Headers],0)),"Not Avaliable")</f>
        <v>1</v>
      </c>
      <c r="I33">
        <f>_xlfn.IFNA(INDEX(Financials[],MATCH(Movies[[#This Row],[movie_id]:[movie_id]],Financials[[movie_id]:[movie_id]],0),MATCH(Movies[[#Headers],[Revenue]],Financials[#Headers],0)),"Not Avaliable")</f>
        <v>5.9</v>
      </c>
      <c r="J33" t="str">
        <f>INDEX(Financials[],MATCH(Movies[[#This Row],[movie_id]:[movie_id]],Financials[[movie_id]:[movie_id]],0),MATCH(Movies[[#Headers],[Unit]],Financials[#Headers],0))</f>
        <v>Billions</v>
      </c>
      <c r="K33" t="str">
        <f>INDEX(Financials[],MATCH(Movies[[#This Row],[movie_id]:[movie_id]],Financials[[movie_id]:[movie_id]],0),MATCH(Movies[[#Headers],[Currency]],Financials[#Headers],0))</f>
        <v>INR</v>
      </c>
      <c r="L33">
        <f>IF(Movies[[#This Row],[Unit]]="Billions",Movies[[#This Row],[Budget]]*1000,Movies[[#This Row],[Budget]])</f>
        <v>1000</v>
      </c>
      <c r="M33">
        <f>IF(Movies[[#This Row],[Unit]]="Billions",Movies[[#This Row],[Revenue]]*1000,Movies[[#This Row],[Revenue]])</f>
        <v>5900</v>
      </c>
      <c r="N33">
        <f>IF(Movies[[#This Row],[Currency]]="USD",Movies[[#This Row],[Budget (Mln)]]*80,Movies[[#This Row],[Budget (Mln)]])</f>
        <v>1000</v>
      </c>
      <c r="O33">
        <f>IF(Movies[[#This Row],[Currency]]="USD",Movies[[#This Row],[Revenue (Mln)]]*80,Movies[[#This Row],[Revenue (Mln)]])</f>
        <v>5900</v>
      </c>
      <c r="P33">
        <f>IF(Movies[[#This Row],[Currency]]="INR",Movies[[#This Row],[Budget (Mln)]]/80,Movies[[#This Row],[Budget (Mln)]])</f>
        <v>12.5</v>
      </c>
      <c r="Q33">
        <f>IF(Movies[[#This Row],[Currency]]="INR",Movies[[#This Row],[Revenue (Mln)]]/80,Movies[[#This Row],[Revenue (Mln)]])</f>
        <v>73.75</v>
      </c>
    </row>
    <row r="34" spans="1:17" x14ac:dyDescent="0.3">
      <c r="A34">
        <v>132</v>
      </c>
      <c r="B34" t="s">
        <v>147</v>
      </c>
      <c r="C34" t="s">
        <v>6</v>
      </c>
      <c r="D34">
        <v>2021</v>
      </c>
      <c r="E34">
        <v>7.6</v>
      </c>
      <c r="F34" t="s">
        <v>22</v>
      </c>
      <c r="G34">
        <v>2</v>
      </c>
      <c r="H34">
        <f>_xlfn.IFNA(INDEX(Financials[],MATCH(Movies[[#This Row],[movie_id]:[movie_id]],Financials[[movie_id]:[movie_id]],0),MATCH(Movies[[#Headers],[Budget]],Financials[#Headers],0)),"Not Avaliable")</f>
        <v>2</v>
      </c>
      <c r="I34">
        <f>_xlfn.IFNA(INDEX(Financials[],MATCH(Movies[[#This Row],[movie_id]:[movie_id]],Financials[[movie_id]:[movie_id]],0),MATCH(Movies[[#Headers],[Revenue]],Financials[#Headers],0)),"Not Avaliable")</f>
        <v>3.6</v>
      </c>
      <c r="J34" t="str">
        <f>INDEX(Financials[],MATCH(Movies[[#This Row],[movie_id]:[movie_id]],Financials[[movie_id]:[movie_id]],0),MATCH(Movies[[#Headers],[Unit]],Financials[#Headers],0))</f>
        <v>Billions</v>
      </c>
      <c r="K34" t="str">
        <f>INDEX(Financials[],MATCH(Movies[[#This Row],[movie_id]:[movie_id]],Financials[[movie_id]:[movie_id]],0),MATCH(Movies[[#Headers],[Currency]],Financials[#Headers],0))</f>
        <v>INR</v>
      </c>
      <c r="L34">
        <f>IF(Movies[[#This Row],[Unit]]="Billions",Movies[[#This Row],[Budget]]*1000,Movies[[#This Row],[Budget]])</f>
        <v>2000</v>
      </c>
      <c r="M34">
        <f>IF(Movies[[#This Row],[Unit]]="Billions",Movies[[#This Row],[Revenue]]*1000,Movies[[#This Row],[Revenue]])</f>
        <v>3600</v>
      </c>
      <c r="N34">
        <f>IF(Movies[[#This Row],[Currency]]="USD",Movies[[#This Row],[Budget (Mln)]]*80,Movies[[#This Row],[Budget (Mln)]])</f>
        <v>2000</v>
      </c>
      <c r="O34">
        <f>IF(Movies[[#This Row],[Currency]]="USD",Movies[[#This Row],[Revenue (Mln)]]*80,Movies[[#This Row],[Revenue (Mln)]])</f>
        <v>3600</v>
      </c>
      <c r="P34">
        <f>IF(Movies[[#This Row],[Currency]]="INR",Movies[[#This Row],[Budget (Mln)]]/80,Movies[[#This Row],[Budget (Mln)]])</f>
        <v>25</v>
      </c>
      <c r="Q34">
        <f>IF(Movies[[#This Row],[Currency]]="INR",Movies[[#This Row],[Revenue (Mln)]]/80,Movies[[#This Row],[Revenue (Mln)]])</f>
        <v>45</v>
      </c>
    </row>
    <row r="35" spans="1:17" x14ac:dyDescent="0.3">
      <c r="A35">
        <v>133</v>
      </c>
      <c r="B35" t="s">
        <v>148</v>
      </c>
      <c r="C35" t="s">
        <v>6</v>
      </c>
      <c r="D35">
        <v>2022</v>
      </c>
      <c r="E35">
        <v>8</v>
      </c>
      <c r="F35" t="s">
        <v>23</v>
      </c>
      <c r="G35">
        <v>2</v>
      </c>
      <c r="H35">
        <f>_xlfn.IFNA(INDEX(Financials[],MATCH(Movies[[#This Row],[movie_id]:[movie_id]],Financials[[movie_id]:[movie_id]],0),MATCH(Movies[[#Headers],[Budget]],Financials[#Headers],0)),"Not Avaliable")</f>
        <v>5.5</v>
      </c>
      <c r="I35">
        <f>_xlfn.IFNA(INDEX(Financials[],MATCH(Movies[[#This Row],[movie_id]:[movie_id]],Financials[[movie_id]:[movie_id]],0),MATCH(Movies[[#Headers],[Revenue]],Financials[#Headers],0)),"Not Avaliable")</f>
        <v>12</v>
      </c>
      <c r="J35" t="str">
        <f>INDEX(Financials[],MATCH(Movies[[#This Row],[movie_id]:[movie_id]],Financials[[movie_id]:[movie_id]],0),MATCH(Movies[[#Headers],[Unit]],Financials[#Headers],0))</f>
        <v>Billions</v>
      </c>
      <c r="K35" t="str">
        <f>INDEX(Financials[],MATCH(Movies[[#This Row],[movie_id]:[movie_id]],Financials[[movie_id]:[movie_id]],0),MATCH(Movies[[#Headers],[Currency]],Financials[#Headers],0))</f>
        <v>INR</v>
      </c>
      <c r="L35">
        <f>IF(Movies[[#This Row],[Unit]]="Billions",Movies[[#This Row],[Budget]]*1000,Movies[[#This Row],[Budget]])</f>
        <v>5500</v>
      </c>
      <c r="M35">
        <f>IF(Movies[[#This Row],[Unit]]="Billions",Movies[[#This Row],[Revenue]]*1000,Movies[[#This Row],[Revenue]])</f>
        <v>12000</v>
      </c>
      <c r="N35">
        <f>IF(Movies[[#This Row],[Currency]]="USD",Movies[[#This Row],[Budget (Mln)]]*80,Movies[[#This Row],[Budget (Mln)]])</f>
        <v>5500</v>
      </c>
      <c r="O35">
        <f>IF(Movies[[#This Row],[Currency]]="USD",Movies[[#This Row],[Revenue (Mln)]]*80,Movies[[#This Row],[Revenue (Mln)]])</f>
        <v>12000</v>
      </c>
      <c r="P35">
        <f>IF(Movies[[#This Row],[Currency]]="INR",Movies[[#This Row],[Budget (Mln)]]/80,Movies[[#This Row],[Budget (Mln)]])</f>
        <v>68.75</v>
      </c>
      <c r="Q35">
        <f>IF(Movies[[#This Row],[Currency]]="INR",Movies[[#This Row],[Revenue (Mln)]]/80,Movies[[#This Row],[Revenue (Mln)]])</f>
        <v>150</v>
      </c>
    </row>
    <row r="36" spans="1:17" x14ac:dyDescent="0.3">
      <c r="A36">
        <v>134</v>
      </c>
      <c r="B36" t="s">
        <v>149</v>
      </c>
      <c r="C36" t="s">
        <v>6</v>
      </c>
      <c r="D36">
        <v>2015</v>
      </c>
      <c r="E36">
        <v>8</v>
      </c>
      <c r="F36" t="s">
        <v>24</v>
      </c>
      <c r="G36">
        <v>2</v>
      </c>
      <c r="H36">
        <f>_xlfn.IFNA(INDEX(Financials[],MATCH(Movies[[#This Row],[movie_id]:[movie_id]],Financials[[movie_id]:[movie_id]],0),MATCH(Movies[[#Headers],[Budget]],Financials[#Headers],0)),"Not Avaliable")</f>
        <v>1.8</v>
      </c>
      <c r="I36">
        <f>_xlfn.IFNA(INDEX(Financials[],MATCH(Movies[[#This Row],[movie_id]:[movie_id]],Financials[[movie_id]:[movie_id]],0),MATCH(Movies[[#Headers],[Revenue]],Financials[#Headers],0)),"Not Avaliable")</f>
        <v>6.5</v>
      </c>
      <c r="J36" t="str">
        <f>INDEX(Financials[],MATCH(Movies[[#This Row],[movie_id]:[movie_id]],Financials[[movie_id]:[movie_id]],0),MATCH(Movies[[#Headers],[Unit]],Financials[#Headers],0))</f>
        <v>Billions</v>
      </c>
      <c r="K36" t="str">
        <f>INDEX(Financials[],MATCH(Movies[[#This Row],[movie_id]:[movie_id]],Financials[[movie_id]:[movie_id]],0),MATCH(Movies[[#Headers],[Currency]],Financials[#Headers],0))</f>
        <v>INR</v>
      </c>
      <c r="L36">
        <f>IF(Movies[[#This Row],[Unit]]="Billions",Movies[[#This Row],[Budget]]*1000,Movies[[#This Row],[Budget]])</f>
        <v>1800</v>
      </c>
      <c r="M36">
        <f>IF(Movies[[#This Row],[Unit]]="Billions",Movies[[#This Row],[Revenue]]*1000,Movies[[#This Row],[Revenue]])</f>
        <v>6500</v>
      </c>
      <c r="N36">
        <f>IF(Movies[[#This Row],[Currency]]="USD",Movies[[#This Row],[Budget (Mln)]]*80,Movies[[#This Row],[Budget (Mln)]])</f>
        <v>1800</v>
      </c>
      <c r="O36">
        <f>IF(Movies[[#This Row],[Currency]]="USD",Movies[[#This Row],[Revenue (Mln)]]*80,Movies[[#This Row],[Revenue (Mln)]])</f>
        <v>6500</v>
      </c>
      <c r="P36">
        <f>IF(Movies[[#This Row],[Currency]]="INR",Movies[[#This Row],[Budget (Mln)]]/80,Movies[[#This Row],[Budget (Mln)]])</f>
        <v>22.5</v>
      </c>
      <c r="Q36">
        <f>IF(Movies[[#This Row],[Currency]]="INR",Movies[[#This Row],[Revenue (Mln)]]/80,Movies[[#This Row],[Revenue (Mln)]])</f>
        <v>81.25</v>
      </c>
    </row>
    <row r="37" spans="1:17" x14ac:dyDescent="0.3">
      <c r="A37">
        <v>135</v>
      </c>
      <c r="B37" t="s">
        <v>150</v>
      </c>
      <c r="C37" t="s">
        <v>6</v>
      </c>
      <c r="D37">
        <v>2022</v>
      </c>
      <c r="E37">
        <v>8.3000000000000007</v>
      </c>
      <c r="F37" t="s">
        <v>25</v>
      </c>
      <c r="G37">
        <v>1</v>
      </c>
      <c r="H37">
        <f>_xlfn.IFNA(INDEX(Financials[],MATCH(Movies[[#This Row],[movie_id]:[movie_id]],Financials[[movie_id]:[movie_id]],0),MATCH(Movies[[#Headers],[Budget]],Financials[#Headers],0)),"Not Avaliable")</f>
        <v>250</v>
      </c>
      <c r="I37">
        <f>_xlfn.IFNA(INDEX(Financials[],MATCH(Movies[[#This Row],[movie_id]:[movie_id]],Financials[[movie_id]:[movie_id]],0),MATCH(Movies[[#Headers],[Revenue]],Financials[#Headers],0)),"Not Avaliable")</f>
        <v>3409</v>
      </c>
      <c r="J37" t="str">
        <f>INDEX(Financials[],MATCH(Movies[[#This Row],[movie_id]:[movie_id]],Financials[[movie_id]:[movie_id]],0),MATCH(Movies[[#Headers],[Unit]],Financials[#Headers],0))</f>
        <v>Millions</v>
      </c>
      <c r="K37" t="str">
        <f>INDEX(Financials[],MATCH(Movies[[#This Row],[movie_id]:[movie_id]],Financials[[movie_id]:[movie_id]],0),MATCH(Movies[[#Headers],[Currency]],Financials[#Headers],0))</f>
        <v>INR</v>
      </c>
      <c r="L37">
        <f>IF(Movies[[#This Row],[Unit]]="Billions",Movies[[#This Row],[Budget]]*1000,Movies[[#This Row],[Budget]])</f>
        <v>250</v>
      </c>
      <c r="M37">
        <f>IF(Movies[[#This Row],[Unit]]="Billions",Movies[[#This Row],[Revenue]]*1000,Movies[[#This Row],[Revenue]])</f>
        <v>3409</v>
      </c>
      <c r="N37">
        <f>IF(Movies[[#This Row],[Currency]]="USD",Movies[[#This Row],[Budget (Mln)]]*80,Movies[[#This Row],[Budget (Mln)]])</f>
        <v>250</v>
      </c>
      <c r="O37">
        <f>IF(Movies[[#This Row],[Currency]]="USD",Movies[[#This Row],[Revenue (Mln)]]*80,Movies[[#This Row],[Revenue (Mln)]])</f>
        <v>3409</v>
      </c>
      <c r="P37">
        <f>IF(Movies[[#This Row],[Currency]]="INR",Movies[[#This Row],[Budget (Mln)]]/80,Movies[[#This Row],[Budget (Mln)]])</f>
        <v>3.125</v>
      </c>
      <c r="Q37">
        <f>IF(Movies[[#This Row],[Currency]]="INR",Movies[[#This Row],[Revenue (Mln)]]/80,Movies[[#This Row],[Revenue (Mln)]])</f>
        <v>42.612499999999997</v>
      </c>
    </row>
    <row r="38" spans="1:17" x14ac:dyDescent="0.3">
      <c r="A38">
        <v>136</v>
      </c>
      <c r="B38" t="s">
        <v>151</v>
      </c>
      <c r="C38" t="s">
        <v>6</v>
      </c>
      <c r="D38">
        <v>2015</v>
      </c>
      <c r="E38">
        <v>8.1</v>
      </c>
      <c r="F38" t="s">
        <v>26</v>
      </c>
      <c r="G38">
        <v>1</v>
      </c>
      <c r="H38">
        <f>_xlfn.IFNA(INDEX(Financials[],MATCH(Movies[[#This Row],[movie_id]:[movie_id]],Financials[[movie_id]:[movie_id]],0),MATCH(Movies[[#Headers],[Budget]],Financials[#Headers],0)),"Not Avaliable")</f>
        <v>900</v>
      </c>
      <c r="I38">
        <f>_xlfn.IFNA(INDEX(Financials[],MATCH(Movies[[#This Row],[movie_id]:[movie_id]],Financials[[movie_id]:[movie_id]],0),MATCH(Movies[[#Headers],[Revenue]],Financials[#Headers],0)),"Not Avaliable")</f>
        <v>11690</v>
      </c>
      <c r="J38" t="str">
        <f>INDEX(Financials[],MATCH(Movies[[#This Row],[movie_id]:[movie_id]],Financials[[movie_id]:[movie_id]],0),MATCH(Movies[[#Headers],[Unit]],Financials[#Headers],0))</f>
        <v>Millions</v>
      </c>
      <c r="K38" t="str">
        <f>INDEX(Financials[],MATCH(Movies[[#This Row],[movie_id]:[movie_id]],Financials[[movie_id]:[movie_id]],0),MATCH(Movies[[#Headers],[Currency]],Financials[#Headers],0))</f>
        <v>INR</v>
      </c>
      <c r="L38">
        <f>IF(Movies[[#This Row],[Unit]]="Billions",Movies[[#This Row],[Budget]]*1000,Movies[[#This Row],[Budget]])</f>
        <v>900</v>
      </c>
      <c r="M38">
        <f>IF(Movies[[#This Row],[Unit]]="Billions",Movies[[#This Row],[Revenue]]*1000,Movies[[#This Row],[Revenue]])</f>
        <v>11690</v>
      </c>
      <c r="N38">
        <f>IF(Movies[[#This Row],[Currency]]="USD",Movies[[#This Row],[Budget (Mln)]]*80,Movies[[#This Row],[Budget (Mln)]])</f>
        <v>900</v>
      </c>
      <c r="O38">
        <f>IF(Movies[[#This Row],[Currency]]="USD",Movies[[#This Row],[Revenue (Mln)]]*80,Movies[[#This Row],[Revenue (Mln)]])</f>
        <v>11690</v>
      </c>
      <c r="P38">
        <f>IF(Movies[[#This Row],[Currency]]="INR",Movies[[#This Row],[Budget (Mln)]]/80,Movies[[#This Row],[Budget (Mln)]])</f>
        <v>11.25</v>
      </c>
      <c r="Q38">
        <f>IF(Movies[[#This Row],[Currency]]="INR",Movies[[#This Row],[Revenue (Mln)]]/80,Movies[[#This Row],[Revenue (Mln)]])</f>
        <v>146.125</v>
      </c>
    </row>
    <row r="39" spans="1:17" x14ac:dyDescent="0.3">
      <c r="A39">
        <v>137</v>
      </c>
      <c r="B39" t="s">
        <v>152</v>
      </c>
      <c r="C39" t="s">
        <v>7</v>
      </c>
      <c r="D39">
        <v>2011</v>
      </c>
      <c r="E39">
        <v>6.9</v>
      </c>
      <c r="F39" t="s">
        <v>8</v>
      </c>
      <c r="G39">
        <v>5</v>
      </c>
      <c r="H39">
        <f>_xlfn.IFNA(INDEX(Financials[],MATCH(Movies[[#This Row],[movie_id]:[movie_id]],Financials[[movie_id]:[movie_id]],0),MATCH(Movies[[#Headers],[Budget]],Financials[#Headers],0)),"Not Avaliable")</f>
        <v>216.7</v>
      </c>
      <c r="I39">
        <f>_xlfn.IFNA(INDEX(Financials[],MATCH(Movies[[#This Row],[movie_id]:[movie_id]],Financials[[movie_id]:[movie_id]],0),MATCH(Movies[[#Headers],[Revenue]],Financials[#Headers],0)),"Not Avaliable")</f>
        <v>370.6</v>
      </c>
      <c r="J39" t="str">
        <f>INDEX(Financials[],MATCH(Movies[[#This Row],[movie_id]:[movie_id]],Financials[[movie_id]:[movie_id]],0),MATCH(Movies[[#Headers],[Unit]],Financials[#Headers],0))</f>
        <v>Millions</v>
      </c>
      <c r="K39" t="str">
        <f>INDEX(Financials[],MATCH(Movies[[#This Row],[movie_id]:[movie_id]],Financials[[movie_id]:[movie_id]],0),MATCH(Movies[[#Headers],[Currency]],Financials[#Headers],0))</f>
        <v>USD</v>
      </c>
      <c r="L39">
        <f>IF(Movies[[#This Row],[Unit]]="Billions",Movies[[#This Row],[Budget]]*1000,Movies[[#This Row],[Budget]])</f>
        <v>216.7</v>
      </c>
      <c r="M39">
        <f>IF(Movies[[#This Row],[Unit]]="Billions",Movies[[#This Row],[Revenue]]*1000,Movies[[#This Row],[Revenue]])</f>
        <v>370.6</v>
      </c>
      <c r="N39">
        <f>IF(Movies[[#This Row],[Currency]]="USD",Movies[[#This Row],[Budget (Mln)]]*80,Movies[[#This Row],[Budget (Mln)]])</f>
        <v>17336</v>
      </c>
      <c r="O39">
        <f>IF(Movies[[#This Row],[Currency]]="USD",Movies[[#This Row],[Revenue (Mln)]]*80,Movies[[#This Row],[Revenue (Mln)]])</f>
        <v>29648</v>
      </c>
      <c r="P39">
        <f>IF(Movies[[#This Row],[Currency]]="INR",Movies[[#This Row],[Budget (Mln)]]/80,Movies[[#This Row],[Budget (Mln)]])</f>
        <v>216.7</v>
      </c>
      <c r="Q39">
        <f>IF(Movies[[#This Row],[Currency]]="INR",Movies[[#This Row],[Revenue (Mln)]]/80,Movies[[#This Row],[Revenue (Mln)]])</f>
        <v>370.6</v>
      </c>
    </row>
    <row r="40" spans="1:17" x14ac:dyDescent="0.3">
      <c r="A40">
        <v>138</v>
      </c>
      <c r="B40" t="s">
        <v>153</v>
      </c>
      <c r="C40" t="s">
        <v>7</v>
      </c>
      <c r="D40">
        <v>2014</v>
      </c>
      <c r="E40">
        <v>7.8</v>
      </c>
      <c r="F40" t="s">
        <v>8</v>
      </c>
      <c r="G40">
        <v>5</v>
      </c>
      <c r="H40">
        <f>_xlfn.IFNA(INDEX(Financials[],MATCH(Movies[[#This Row],[movie_id]:[movie_id]],Financials[[movie_id]:[movie_id]],0),MATCH(Movies[[#Headers],[Budget]],Financials[#Headers],0)),"Not Avaliable")</f>
        <v>177</v>
      </c>
      <c r="I40">
        <f>_xlfn.IFNA(INDEX(Financials[],MATCH(Movies[[#This Row],[movie_id]:[movie_id]],Financials[[movie_id]:[movie_id]],0),MATCH(Movies[[#Headers],[Revenue]],Financials[#Headers],0)),"Not Avaliable")</f>
        <v>714.4</v>
      </c>
      <c r="J40" t="str">
        <f>INDEX(Financials[],MATCH(Movies[[#This Row],[movie_id]:[movie_id]],Financials[[movie_id]:[movie_id]],0),MATCH(Movies[[#Headers],[Unit]],Financials[#Headers],0))</f>
        <v>Millions</v>
      </c>
      <c r="K40" t="str">
        <f>INDEX(Financials[],MATCH(Movies[[#This Row],[movie_id]:[movie_id]],Financials[[movie_id]:[movie_id]],0),MATCH(Movies[[#Headers],[Currency]],Financials[#Headers],0))</f>
        <v>USD</v>
      </c>
      <c r="L40">
        <f>IF(Movies[[#This Row],[Unit]]="Billions",Movies[[#This Row],[Budget]]*1000,Movies[[#This Row],[Budget]])</f>
        <v>177</v>
      </c>
      <c r="M40">
        <f>IF(Movies[[#This Row],[Unit]]="Billions",Movies[[#This Row],[Revenue]]*1000,Movies[[#This Row],[Revenue]])</f>
        <v>714.4</v>
      </c>
      <c r="N40">
        <f>IF(Movies[[#This Row],[Currency]]="USD",Movies[[#This Row],[Budget (Mln)]]*80,Movies[[#This Row],[Budget (Mln)]])</f>
        <v>14160</v>
      </c>
      <c r="O40">
        <f>IF(Movies[[#This Row],[Currency]]="USD",Movies[[#This Row],[Revenue (Mln)]]*80,Movies[[#This Row],[Revenue (Mln)]])</f>
        <v>57152</v>
      </c>
      <c r="P40">
        <f>IF(Movies[[#This Row],[Currency]]="INR",Movies[[#This Row],[Budget (Mln)]]/80,Movies[[#This Row],[Budget (Mln)]])</f>
        <v>177</v>
      </c>
      <c r="Q40">
        <f>IF(Movies[[#This Row],[Currency]]="INR",Movies[[#This Row],[Revenue (Mln)]]/80,Movies[[#This Row],[Revenue (Mln)]])</f>
        <v>714.4</v>
      </c>
    </row>
    <row r="41" spans="1:17" x14ac:dyDescent="0.3">
      <c r="A41">
        <v>139</v>
      </c>
      <c r="B41" t="s">
        <v>154</v>
      </c>
      <c r="C41" t="s">
        <v>6</v>
      </c>
      <c r="D41">
        <v>2018</v>
      </c>
      <c r="E41">
        <v>1.9</v>
      </c>
      <c r="F41" t="s">
        <v>26</v>
      </c>
      <c r="G41">
        <v>1</v>
      </c>
      <c r="H41">
        <f>_xlfn.IFNA(INDEX(Financials[],MATCH(Movies[[#This Row],[movie_id]:[movie_id]],Financials[[movie_id]:[movie_id]],0),MATCH(Movies[[#Headers],[Budget]],Financials[#Headers],0)),"Not Avaliable")</f>
        <v>1.8</v>
      </c>
      <c r="I41">
        <f>_xlfn.IFNA(INDEX(Financials[],MATCH(Movies[[#This Row],[movie_id]:[movie_id]],Financials[[movie_id]:[movie_id]],0),MATCH(Movies[[#Headers],[Revenue]],Financials[#Headers],0)),"Not Avaliable")</f>
        <v>3.1</v>
      </c>
      <c r="J41" t="str">
        <f>INDEX(Financials[],MATCH(Movies[[#This Row],[movie_id]:[movie_id]],Financials[[movie_id]:[movie_id]],0),MATCH(Movies[[#Headers],[Unit]],Financials[#Headers],0))</f>
        <v>Billions</v>
      </c>
      <c r="K41" t="str">
        <f>INDEX(Financials[],MATCH(Movies[[#This Row],[movie_id]:[movie_id]],Financials[[movie_id]:[movie_id]],0),MATCH(Movies[[#Headers],[Currency]],Financials[#Headers],0))</f>
        <v>INR</v>
      </c>
      <c r="L41">
        <f>IF(Movies[[#This Row],[Unit]]="Billions",Movies[[#This Row],[Budget]]*1000,Movies[[#This Row],[Budget]])</f>
        <v>1800</v>
      </c>
      <c r="M41">
        <f>IF(Movies[[#This Row],[Unit]]="Billions",Movies[[#This Row],[Revenue]]*1000,Movies[[#This Row],[Revenue]])</f>
        <v>3100</v>
      </c>
      <c r="N41">
        <f>IF(Movies[[#This Row],[Currency]]="USD",Movies[[#This Row],[Budget (Mln)]]*80,Movies[[#This Row],[Budget (Mln)]])</f>
        <v>1800</v>
      </c>
      <c r="O41">
        <f>IF(Movies[[#This Row],[Currency]]="USD",Movies[[#This Row],[Revenue (Mln)]]*80,Movies[[#This Row],[Revenue (Mln)]])</f>
        <v>3100</v>
      </c>
      <c r="P41">
        <f>IF(Movies[[#This Row],[Currency]]="INR",Movies[[#This Row],[Budget (Mln)]]/80,Movies[[#This Row],[Budget (Mln)]])</f>
        <v>22.5</v>
      </c>
      <c r="Q41">
        <f>IF(Movies[[#This Row],[Currency]]="INR",Movies[[#This Row],[Revenue (Mln)]]/80,Movies[[#This Row],[Revenue (Mln)]])</f>
        <v>38.75</v>
      </c>
    </row>
    <row r="42" spans="1:17" x14ac:dyDescent="0.3">
      <c r="A42">
        <v>140</v>
      </c>
      <c r="B42" t="s">
        <v>155</v>
      </c>
      <c r="C42" t="s">
        <v>6</v>
      </c>
      <c r="D42">
        <v>2021</v>
      </c>
      <c r="E42">
        <v>8.4</v>
      </c>
      <c r="F42" t="s">
        <v>12</v>
      </c>
      <c r="G42">
        <v>1</v>
      </c>
      <c r="H42">
        <f>_xlfn.IFNA(INDEX(Financials[],MATCH(Movies[[#This Row],[movie_id]:[movie_id]],Financials[[movie_id]:[movie_id]],0),MATCH(Movies[[#Headers],[Budget]],Financials[#Headers],0)),"Not Avaliable")</f>
        <v>500</v>
      </c>
      <c r="I42">
        <f>_xlfn.IFNA(INDEX(Financials[],MATCH(Movies[[#This Row],[movie_id]:[movie_id]],Financials[[movie_id]:[movie_id]],0),MATCH(Movies[[#Headers],[Revenue]],Financials[#Headers],0)),"Not Avaliable")</f>
        <v>950</v>
      </c>
      <c r="J42" t="str">
        <f>INDEX(Financials[],MATCH(Movies[[#This Row],[movie_id]:[movie_id]],Financials[[movie_id]:[movie_id]],0),MATCH(Movies[[#Headers],[Unit]],Financials[#Headers],0))</f>
        <v>Millions</v>
      </c>
      <c r="K42" t="str">
        <f>INDEX(Financials[],MATCH(Movies[[#This Row],[movie_id]:[movie_id]],Financials[[movie_id]:[movie_id]],0),MATCH(Movies[[#Headers],[Currency]],Financials[#Headers],0))</f>
        <v>INR</v>
      </c>
      <c r="L42">
        <f>IF(Movies[[#This Row],[Unit]]="Billions",Movies[[#This Row],[Budget]]*1000,Movies[[#This Row],[Budget]])</f>
        <v>500</v>
      </c>
      <c r="M42">
        <f>IF(Movies[[#This Row],[Unit]]="Billions",Movies[[#This Row],[Revenue]]*1000,Movies[[#This Row],[Revenue]])</f>
        <v>950</v>
      </c>
      <c r="N42">
        <f>IF(Movies[[#This Row],[Currency]]="USD",Movies[[#This Row],[Budget (Mln)]]*80,Movies[[#This Row],[Budget (Mln)]])</f>
        <v>500</v>
      </c>
      <c r="O42">
        <f>IF(Movies[[#This Row],[Currency]]="USD",Movies[[#This Row],[Revenue (Mln)]]*80,Movies[[#This Row],[Revenue (Mln)]])</f>
        <v>950</v>
      </c>
      <c r="P42">
        <f>IF(Movies[[#This Row],[Currency]]="INR",Movies[[#This Row],[Budget (Mln)]]/80,Movies[[#This Row],[Budget (Mln)]])</f>
        <v>6.25</v>
      </c>
      <c r="Q42">
        <f>IF(Movies[[#This Row],[Currency]]="INR",Movies[[#This Row],[Revenue (Mln)]]/80,Movies[[#This Row],[Revenue (Mln)]])</f>
        <v>11.875</v>
      </c>
    </row>
    <row r="45" spans="1:17" x14ac:dyDescent="0.3">
      <c r="N45" t="s">
        <v>163</v>
      </c>
      <c r="O45" t="s">
        <v>164</v>
      </c>
      <c r="P45" t="s">
        <v>165</v>
      </c>
      <c r="Q45" t="s">
        <v>166</v>
      </c>
    </row>
    <row r="46" spans="1:17" x14ac:dyDescent="0.3">
      <c r="N46" s="3">
        <f>SUM(Movies[Budget INR])</f>
        <v>285436.40000000002</v>
      </c>
      <c r="O46" s="3">
        <f>SUM(Movies[Revenue INR])</f>
        <v>1641789</v>
      </c>
      <c r="P46" s="3">
        <f>SUM(Movies[Budget USD])</f>
        <v>3567.9549999999999</v>
      </c>
      <c r="Q46" s="3">
        <f>SUM(Movies[Revenue USD])</f>
        <v>20522.362499999999</v>
      </c>
    </row>
    <row r="49" spans="7:8" x14ac:dyDescent="0.3">
      <c r="G49" t="s">
        <v>167</v>
      </c>
      <c r="H49">
        <f>COUNTA(Movies[movie_id])</f>
        <v>41</v>
      </c>
    </row>
    <row r="50" spans="7:8" x14ac:dyDescent="0.3">
      <c r="G50" t="s">
        <v>168</v>
      </c>
      <c r="H50">
        <f>COUNTIF(Movies[industry],"Bollywood")</f>
        <v>18</v>
      </c>
    </row>
    <row r="51" spans="7:8" x14ac:dyDescent="0.3">
      <c r="G51" t="s">
        <v>7</v>
      </c>
      <c r="H51">
        <f>COUNTIF(Movies[industry],"Hollywood")</f>
        <v>23</v>
      </c>
    </row>
    <row r="52" spans="7:8" x14ac:dyDescent="0.3">
      <c r="G52" t="s">
        <v>169</v>
      </c>
      <c r="H52">
        <f>SUMIF(Movies[industry],"Bollywood",Movies[Budget INR])</f>
        <v>18630</v>
      </c>
    </row>
    <row r="53" spans="7:8" x14ac:dyDescent="0.3">
      <c r="G53" t="s">
        <v>170</v>
      </c>
      <c r="H53">
        <f>SUMIF(Movies[industry],"bollywood",Movies[Revenue INR])</f>
        <v>80909</v>
      </c>
    </row>
    <row r="54" spans="7:8" x14ac:dyDescent="0.3">
      <c r="G54" t="s">
        <v>171</v>
      </c>
      <c r="H54">
        <f>AVERAGE(H53,H50)</f>
        <v>40463.5</v>
      </c>
    </row>
    <row r="55" spans="7:8" x14ac:dyDescent="0.3">
      <c r="G55" t="s">
        <v>172</v>
      </c>
      <c r="H55" s="4">
        <f>H53/O46</f>
        <v>4.9280997740879004E-2</v>
      </c>
    </row>
    <row r="56" spans="7:8" x14ac:dyDescent="0.3">
      <c r="H56" s="4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B53F-D7C5-4CB3-9B21-6FB537FFE058}">
  <dimension ref="A1:H7"/>
  <sheetViews>
    <sheetView tabSelected="1" workbookViewId="0">
      <selection activeCell="H8" sqref="H8"/>
    </sheetView>
  </sheetViews>
  <sheetFormatPr defaultRowHeight="14.4" x14ac:dyDescent="0.3"/>
  <cols>
    <col min="1" max="1" width="13.77734375" bestFit="1" customWidth="1"/>
    <col min="2" max="2" width="22.6640625" bestFit="1" customWidth="1"/>
    <col min="3" max="3" width="14.21875" customWidth="1"/>
    <col min="4" max="4" width="13.88671875" customWidth="1"/>
    <col min="8" max="8" width="9.44140625" bestFit="1" customWidth="1"/>
  </cols>
  <sheetData>
    <row r="1" spans="1:8" x14ac:dyDescent="0.3">
      <c r="A1" s="5" t="s">
        <v>173</v>
      </c>
      <c r="B1" s="5" t="s">
        <v>174</v>
      </c>
      <c r="C1" s="5" t="s">
        <v>177</v>
      </c>
      <c r="D1" s="5" t="s">
        <v>179</v>
      </c>
    </row>
    <row r="2" spans="1:8" x14ac:dyDescent="0.3">
      <c r="A2" t="s">
        <v>158</v>
      </c>
      <c r="B2" s="8">
        <f>SUMIF(Movies[studio],"Marvel Studios",Movies[Revenue USD])</f>
        <v>9724.6</v>
      </c>
      <c r="C2" s="8">
        <v>8000</v>
      </c>
      <c r="D2" s="8">
        <f>B2-C2</f>
        <v>1724.6000000000004</v>
      </c>
    </row>
    <row r="3" spans="1:8" x14ac:dyDescent="0.3">
      <c r="A3" t="s">
        <v>157</v>
      </c>
      <c r="B3" s="8">
        <f>SUMIF(Movies[studio],"Marvel Studios",Movies[Budget USD])</f>
        <v>2238.6999999999998</v>
      </c>
      <c r="C3" s="8">
        <v>2000</v>
      </c>
      <c r="D3" s="8">
        <f t="shared" ref="D3:D4" si="0">B3-C3</f>
        <v>238.69999999999982</v>
      </c>
      <c r="G3" t="s">
        <v>180</v>
      </c>
      <c r="H3">
        <f>AVERAGE(Movies[imdb_rating])</f>
        <v>7.9325000000000001</v>
      </c>
    </row>
    <row r="4" spans="1:8" x14ac:dyDescent="0.3">
      <c r="A4" t="s">
        <v>175</v>
      </c>
      <c r="B4" s="8">
        <f>B2-B3</f>
        <v>7485.9000000000005</v>
      </c>
      <c r="C4" s="8">
        <v>6000</v>
      </c>
      <c r="D4" s="8">
        <f t="shared" si="0"/>
        <v>1485.9000000000005</v>
      </c>
      <c r="G4" t="s">
        <v>181</v>
      </c>
      <c r="H4">
        <f>MEDIAN(Movies[imdb_rating])</f>
        <v>8.1</v>
      </c>
    </row>
    <row r="5" spans="1:8" x14ac:dyDescent="0.3">
      <c r="A5" t="s">
        <v>176</v>
      </c>
      <c r="B5" s="7">
        <f>B4/B3</f>
        <v>3.3438602760530669</v>
      </c>
      <c r="C5" s="4">
        <v>3</v>
      </c>
      <c r="D5" s="9">
        <f>B5/C5</f>
        <v>1.114620092017689</v>
      </c>
      <c r="G5" t="s">
        <v>182</v>
      </c>
      <c r="H5">
        <f>MODE(Movies[imdb_rating])</f>
        <v>8.4</v>
      </c>
    </row>
    <row r="6" spans="1:8" x14ac:dyDescent="0.3">
      <c r="A6" t="s">
        <v>178</v>
      </c>
      <c r="B6" s="6">
        <f>B2/SUMIF(Movies[industry],"Hollywood",Movies[Revenue USD])</f>
        <v>0.49841627799702731</v>
      </c>
      <c r="C6" s="9">
        <v>0.55000000000000004</v>
      </c>
      <c r="D6" s="10">
        <f>B6-C6</f>
        <v>-5.1583722002972732E-2</v>
      </c>
      <c r="G6" t="s">
        <v>183</v>
      </c>
      <c r="H6" s="12">
        <f>_xlfn.VAR.P(Movies[imdb_rating])</f>
        <v>1.3301937500000076</v>
      </c>
    </row>
    <row r="7" spans="1:8" x14ac:dyDescent="0.3">
      <c r="B7" s="6"/>
      <c r="C7" s="4"/>
      <c r="G7" t="s">
        <v>184</v>
      </c>
      <c r="H7" s="11">
        <f>_xlfn.STDEV.P(Movies[imdb_rating])</f>
        <v>1.1533402576863463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I4" sqref="I4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Sheet1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 teja</cp:lastModifiedBy>
  <dcterms:created xsi:type="dcterms:W3CDTF">2015-06-05T18:17:20Z</dcterms:created>
  <dcterms:modified xsi:type="dcterms:W3CDTF">2025-08-21T13:14:28Z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