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YORK\ACADEMICS\SUPPLY CHAIN ENGINEERING\PROJECT\"/>
    </mc:Choice>
  </mc:AlternateContent>
  <xr:revisionPtr revIDLastSave="0" documentId="13_ncr:1_{83FE18A6-43E0-42FC-9FAE-74BA6A3586EA}" xr6:coauthVersionLast="47" xr6:coauthVersionMax="47" xr10:uidLastSave="{00000000-0000-0000-0000-000000000000}"/>
  <bookViews>
    <workbookView xWindow="-108" yWindow="-108" windowWidth="23256" windowHeight="13896" activeTab="1" xr2:uid="{24DB08F3-51EC-4839-B6EC-5F2952A6371B}"/>
  </bookViews>
  <sheets>
    <sheet name="ROUGH COSTS" sheetId="1" r:id="rId1"/>
    <sheet name="COSTED BILL OF MATERIALS" sheetId="2" r:id="rId2"/>
    <sheet name="MIDBOUND LOGISTICS" sheetId="4" r:id="rId3"/>
    <sheet name="CONTAINER DIMENSI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G11" i="1"/>
  <c r="H19" i="5"/>
  <c r="H9" i="5"/>
  <c r="H17" i="5"/>
  <c r="F23" i="2"/>
  <c r="B2" i="1" s="1"/>
  <c r="F22" i="2"/>
  <c r="B9" i="5"/>
  <c r="B26" i="5"/>
  <c r="B17" i="5"/>
  <c r="B27" i="5" s="1"/>
  <c r="B2" i="4" s="1"/>
  <c r="B15" i="5"/>
  <c r="B13" i="5"/>
  <c r="B12" i="5"/>
  <c r="B11" i="5"/>
  <c r="B8" i="5"/>
  <c r="B7" i="5"/>
  <c r="B6" i="5"/>
  <c r="B17" i="1"/>
  <c r="B3" i="4" l="1"/>
  <c r="B7" i="4"/>
  <c r="B15" i="4"/>
  <c r="B16" i="4" s="1"/>
  <c r="B9" i="1" s="1"/>
  <c r="B18" i="1"/>
  <c r="B19" i="1" s="1"/>
  <c r="B8" i="4"/>
  <c r="B3" i="1"/>
  <c r="B6" i="1" s="1"/>
  <c r="B6" i="4" s="1"/>
  <c r="B10" i="4" s="1"/>
  <c r="B5" i="1" l="1"/>
  <c r="B7" i="1"/>
  <c r="B18" i="4"/>
  <c r="B8" i="1"/>
  <c r="B10" i="1" s="1"/>
  <c r="B11" i="1" s="1"/>
</calcChain>
</file>

<file path=xl/sharedStrings.xml><?xml version="1.0" encoding="utf-8"?>
<sst xmlns="http://schemas.openxmlformats.org/spreadsheetml/2006/main" count="166" uniqueCount="126">
  <si>
    <t>Row</t>
  </si>
  <si>
    <t>Level</t>
  </si>
  <si>
    <t>Item</t>
  </si>
  <si>
    <t>Qty</t>
  </si>
  <si>
    <t>Price</t>
  </si>
  <si>
    <t>Supplier</t>
  </si>
  <si>
    <t>Packaged Product</t>
  </si>
  <si>
    <t>Package</t>
  </si>
  <si>
    <t>Earphones</t>
  </si>
  <si>
    <t>Plastic Casing for speakers</t>
  </si>
  <si>
    <t>Wires for connecting drivers</t>
  </si>
  <si>
    <t>Earbuds</t>
  </si>
  <si>
    <t>Outer Casing</t>
  </si>
  <si>
    <t>Integrated Circuit</t>
  </si>
  <si>
    <t>3.5 mm Audio Jack</t>
  </si>
  <si>
    <t>Splitter Joint</t>
  </si>
  <si>
    <t>Cable Tie</t>
  </si>
  <si>
    <t>Dongguan Ws Electronic Technology Co., Ltd.</t>
  </si>
  <si>
    <t>Location</t>
  </si>
  <si>
    <t>Guangdong</t>
  </si>
  <si>
    <t>Annual Revenue/ Production</t>
  </si>
  <si>
    <t>Floor Space</t>
  </si>
  <si>
    <t>200 m^2</t>
  </si>
  <si>
    <t>Shenzhen Kaiboer Electronic Technology Co., Ltd</t>
  </si>
  <si>
    <t>Dongguan Weida Packaging Product Co., Ltd.</t>
  </si>
  <si>
    <t>5000 m^2</t>
  </si>
  <si>
    <t>Dongguan Chuancheng Plastic and Electronic Co.,Ltd</t>
  </si>
  <si>
    <t>2800 m^2</t>
  </si>
  <si>
    <t xml:space="preserve">Plastic Mould </t>
  </si>
  <si>
    <t xml:space="preserve">Plastic Diaphragm </t>
  </si>
  <si>
    <t>Magnet</t>
  </si>
  <si>
    <t>Copper Wire</t>
  </si>
  <si>
    <t>Wire Connecting Terminal</t>
  </si>
  <si>
    <t>Guangdong Engineering Plastics Industries</t>
  </si>
  <si>
    <t>4533 m^2</t>
  </si>
  <si>
    <t>Shenzhen Jiakang Electronic Co., Ltd</t>
  </si>
  <si>
    <t>4000 m^2</t>
  </si>
  <si>
    <t>Wire Insulation and wires</t>
  </si>
  <si>
    <t>Shenzhen Mysun Insulation Materials Co., Ltd.</t>
  </si>
  <si>
    <t>11740 m^2</t>
  </si>
  <si>
    <t>PCB</t>
  </si>
  <si>
    <t>Microphone (assembled)</t>
  </si>
  <si>
    <t>SHIPPING</t>
  </si>
  <si>
    <t>CROSS DOCK</t>
  </si>
  <si>
    <t>MATERIAL</t>
  </si>
  <si>
    <t>Carton</t>
  </si>
  <si>
    <t>Shenzhen Leader Display Pdts Ltd.</t>
  </si>
  <si>
    <t>6040 m^2</t>
  </si>
  <si>
    <t>This is just in case</t>
  </si>
  <si>
    <t>FACTORY COGS</t>
  </si>
  <si>
    <t>INBOUND</t>
  </si>
  <si>
    <t>LABOUR + OVERHEAD</t>
  </si>
  <si>
    <t>LABOUR RATE</t>
  </si>
  <si>
    <t>LABOUR HOURS</t>
  </si>
  <si>
    <t>LABOUR COST PER UNIT</t>
  </si>
  <si>
    <t>OVERHEAD</t>
  </si>
  <si>
    <t>L + O</t>
  </si>
  <si>
    <t>Uom</t>
  </si>
  <si>
    <t>Sound Drivers</t>
  </si>
  <si>
    <t>Piece</t>
  </si>
  <si>
    <t>Meter</t>
  </si>
  <si>
    <t>PC</t>
  </si>
  <si>
    <t>Each</t>
  </si>
  <si>
    <t>CONTAINER COST</t>
  </si>
  <si>
    <t>NUMBER OF UNITS PER CONTAINER</t>
  </si>
  <si>
    <t>CONTAINER COST / UNIT</t>
  </si>
  <si>
    <t>Duty Cost/Unit=((Factory Price/Unit * Units per TEU)+Container Cost)*%Duty/Units per TEU</t>
  </si>
  <si>
    <t>FACTORY PRICE / UNIT</t>
  </si>
  <si>
    <t>UNITS PER FEU</t>
  </si>
  <si>
    <t>%DUTY</t>
  </si>
  <si>
    <t>DUTY COST / Unit</t>
  </si>
  <si>
    <t>Cross-Dock Cost/Unit=(Cross-Docks * Cost per Cross-Dock)/Units per Pallet</t>
  </si>
  <si>
    <t>Number of Cross Docks</t>
  </si>
  <si>
    <t>Cost Per Cross Dock</t>
  </si>
  <si>
    <t>Units Per Pallet</t>
  </si>
  <si>
    <t xml:space="preserve">Cross Dock Cost Per Unit </t>
  </si>
  <si>
    <t>MIDBOUND COST</t>
  </si>
  <si>
    <t>DUTY</t>
  </si>
  <si>
    <t>DIMENSIONS</t>
  </si>
  <si>
    <t>PACKAGE</t>
  </si>
  <si>
    <t xml:space="preserve">CARTON </t>
  </si>
  <si>
    <t>PALLET</t>
  </si>
  <si>
    <t>LENGTH</t>
  </si>
  <si>
    <t>BREADTH</t>
  </si>
  <si>
    <t>HEIGHT</t>
  </si>
  <si>
    <t>Number of earphones along the length of the carton</t>
  </si>
  <si>
    <t>Number of earphones along the breadth of the carton</t>
  </si>
  <si>
    <t>Number of earphones in one row</t>
  </si>
  <si>
    <t>Number of earphones in one carton</t>
  </si>
  <si>
    <t>Number of cartons along the length of pallet</t>
  </si>
  <si>
    <t>Number of cartons along the breadth of pallet</t>
  </si>
  <si>
    <t>Number of cartons in 1 layer of pallet</t>
  </si>
  <si>
    <t>Number of layers in pallet</t>
  </si>
  <si>
    <t>Number of cartons in 1 pallet</t>
  </si>
  <si>
    <t>Number of products per pallet</t>
  </si>
  <si>
    <t>FEU CONTAINER DIMENSIONS</t>
  </si>
  <si>
    <t>NUMBER OF PALLETS ALONG THE LENGTH</t>
  </si>
  <si>
    <t>NUMBER OF PALLETS ALONG THE BREADTH</t>
  </si>
  <si>
    <t>NUMBER OF PALLETS ALONG HEIGHT</t>
  </si>
  <si>
    <t>NUMBER OF PALLETS IN A CONTAINER</t>
  </si>
  <si>
    <t>NUMBER OF PRODUCTS IN A CONTAINER</t>
  </si>
  <si>
    <t>. 1</t>
  </si>
  <si>
    <t>.. 2</t>
  </si>
  <si>
    <t>… 3</t>
  </si>
  <si>
    <t>…. 4</t>
  </si>
  <si>
    <t>….. 5</t>
  </si>
  <si>
    <t>…... 6</t>
  </si>
  <si>
    <t>UNIT LOAD WEIGHT</t>
  </si>
  <si>
    <t>PRODUCT WEIGHT</t>
  </si>
  <si>
    <t>TARE WEIGHT</t>
  </si>
  <si>
    <t>TOTAL WEIGHT</t>
  </si>
  <si>
    <t>MARKUP</t>
  </si>
  <si>
    <t>FACTORY PRICE /DISTRIBUTOR COGS</t>
  </si>
  <si>
    <t>SELLERS PRICE</t>
  </si>
  <si>
    <t>DISTRIBUTOR MARKUP</t>
  </si>
  <si>
    <t>DISTRIBUTOR MARKUP (61.3%)</t>
  </si>
  <si>
    <t>Shenzhen</t>
  </si>
  <si>
    <t>A</t>
  </si>
  <si>
    <t>B</t>
  </si>
  <si>
    <t>C</t>
  </si>
  <si>
    <t>D</t>
  </si>
  <si>
    <t>E</t>
  </si>
  <si>
    <t>F</t>
  </si>
  <si>
    <t>G</t>
  </si>
  <si>
    <t>H</t>
  </si>
  <si>
    <t>FACTORY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</si>
</sst>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color rgb="FF333333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47F9-CA18-4CA3-8E46-6742C7A24A7B}">
  <dimension ref="A1:G19"/>
  <sheetViews>
    <sheetView workbookViewId="0">
      <selection activeCell="B6" sqref="B6"/>
    </sheetView>
  </sheetViews>
  <sheetFormatPr defaultRowHeight="14.4" x14ac:dyDescent="0.3"/>
  <cols>
    <col min="1" max="1" width="42.77734375" customWidth="1"/>
    <col min="6" max="6" width="21.6640625" customWidth="1"/>
  </cols>
  <sheetData>
    <row r="1" spans="1:7" x14ac:dyDescent="0.3">
      <c r="A1" t="s">
        <v>51</v>
      </c>
      <c r="B1" s="12">
        <v>0.38100000000000001</v>
      </c>
    </row>
    <row r="2" spans="1:7" x14ac:dyDescent="0.3">
      <c r="A2" t="s">
        <v>44</v>
      </c>
      <c r="B2" s="12">
        <f>'COSTED BILL OF MATERIALS'!F23</f>
        <v>0.21203333333333335</v>
      </c>
    </row>
    <row r="3" spans="1:7" x14ac:dyDescent="0.3">
      <c r="A3" t="s">
        <v>50</v>
      </c>
      <c r="B3" s="12">
        <f>0.05*B2</f>
        <v>1.0601666666666669E-2</v>
      </c>
    </row>
    <row r="4" spans="1:7" x14ac:dyDescent="0.3">
      <c r="A4" t="s">
        <v>49</v>
      </c>
      <c r="B4" s="12">
        <f>SUM(B1:B3)</f>
        <v>0.60363499999999992</v>
      </c>
    </row>
    <row r="5" spans="1:7" x14ac:dyDescent="0.3">
      <c r="A5" t="s">
        <v>111</v>
      </c>
      <c r="B5" s="12">
        <f xml:space="preserve"> 0.24*(SUM(B1:B3))</f>
        <v>0.14487239999999998</v>
      </c>
    </row>
    <row r="6" spans="1:7" x14ac:dyDescent="0.3">
      <c r="A6" t="s">
        <v>125</v>
      </c>
      <c r="B6" s="12">
        <f>(SUM(B1:B3))*1.24</f>
        <v>0.74850739999999993</v>
      </c>
    </row>
    <row r="7" spans="1:7" x14ac:dyDescent="0.3">
      <c r="A7" t="s">
        <v>42</v>
      </c>
      <c r="B7" s="12">
        <f>'MIDBOUND LOGISTICS'!B3</f>
        <v>7.716049382716049E-3</v>
      </c>
    </row>
    <row r="8" spans="1:7" x14ac:dyDescent="0.3">
      <c r="A8" t="s">
        <v>77</v>
      </c>
      <c r="B8" s="12">
        <f xml:space="preserve"> 'MIDBOUND LOGISTICS'!B10</f>
        <v>3.368283366979595E-2</v>
      </c>
    </row>
    <row r="9" spans="1:7" x14ac:dyDescent="0.3">
      <c r="A9" t="s">
        <v>43</v>
      </c>
      <c r="B9" s="12">
        <f xml:space="preserve"> 'MIDBOUND LOGISTICS'!B16</f>
        <v>1.7708333333333332E-3</v>
      </c>
    </row>
    <row r="10" spans="1:7" x14ac:dyDescent="0.3">
      <c r="A10" t="s">
        <v>112</v>
      </c>
      <c r="B10" s="12">
        <f>SUM(B6:B9)</f>
        <v>0.79167711638584537</v>
      </c>
    </row>
    <row r="11" spans="1:7" x14ac:dyDescent="0.3">
      <c r="A11" t="s">
        <v>115</v>
      </c>
      <c r="B11" s="12">
        <f>B12-B10</f>
        <v>0.45832288361415463</v>
      </c>
      <c r="F11" t="s">
        <v>114</v>
      </c>
      <c r="G11">
        <f>0.46/0.75</f>
        <v>0.6133333333333334</v>
      </c>
    </row>
    <row r="12" spans="1:7" x14ac:dyDescent="0.3">
      <c r="A12" t="s">
        <v>113</v>
      </c>
      <c r="B12" s="12">
        <v>1.25</v>
      </c>
    </row>
    <row r="15" spans="1:7" x14ac:dyDescent="0.3">
      <c r="A15" t="s">
        <v>52</v>
      </c>
      <c r="B15">
        <v>6.35</v>
      </c>
    </row>
    <row r="16" spans="1:7" x14ac:dyDescent="0.3">
      <c r="A16" t="s">
        <v>53</v>
      </c>
      <c r="B16">
        <v>1.8</v>
      </c>
    </row>
    <row r="17" spans="1:2" x14ac:dyDescent="0.3">
      <c r="A17" t="s">
        <v>54</v>
      </c>
      <c r="B17">
        <f>(B16/60)*B15</f>
        <v>0.1905</v>
      </c>
    </row>
    <row r="18" spans="1:2" x14ac:dyDescent="0.3">
      <c r="A18" t="s">
        <v>55</v>
      </c>
      <c r="B18">
        <f>1*B17</f>
        <v>0.1905</v>
      </c>
    </row>
    <row r="19" spans="1:2" x14ac:dyDescent="0.3">
      <c r="A19" t="s">
        <v>56</v>
      </c>
      <c r="B19">
        <f>SUM(B17:B18)</f>
        <v>0.38100000000000001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B0D3-DD4A-40D6-B9D7-6AAE4A275091}">
  <dimension ref="A1:L23"/>
  <sheetViews>
    <sheetView tabSelected="1" workbookViewId="0">
      <selection activeCell="H27" sqref="H27"/>
    </sheetView>
  </sheetViews>
  <sheetFormatPr defaultRowHeight="14.4" x14ac:dyDescent="0.3"/>
  <cols>
    <col min="3" max="3" width="26.77734375" customWidth="1"/>
    <col min="6" max="6" width="9.5546875" bestFit="1" customWidth="1"/>
    <col min="7" max="7" width="44.21875" bestFit="1" customWidth="1"/>
    <col min="8" max="9" width="12.44140625" customWidth="1"/>
    <col min="10" max="10" width="30.21875" customWidth="1"/>
    <col min="11" max="11" width="12.21875" customWidth="1"/>
    <col min="12" max="12" width="15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57</v>
      </c>
      <c r="F1" s="6" t="s">
        <v>4</v>
      </c>
      <c r="G1" s="6" t="s">
        <v>5</v>
      </c>
      <c r="H1" s="6" t="s">
        <v>18</v>
      </c>
      <c r="I1" s="6" t="s">
        <v>5</v>
      </c>
      <c r="J1" t="s">
        <v>20</v>
      </c>
      <c r="K1" t="s">
        <v>21</v>
      </c>
    </row>
    <row r="2" spans="1:12" x14ac:dyDescent="0.3">
      <c r="A2" s="7">
        <v>1</v>
      </c>
      <c r="B2" s="8">
        <v>0</v>
      </c>
      <c r="C2" s="7" t="s">
        <v>6</v>
      </c>
      <c r="D2" s="7">
        <v>1</v>
      </c>
      <c r="E2" s="7"/>
      <c r="F2" s="7"/>
      <c r="G2" s="7"/>
      <c r="H2" s="7"/>
      <c r="I2" s="7"/>
    </row>
    <row r="3" spans="1:12" x14ac:dyDescent="0.3">
      <c r="A3" s="7">
        <v>2</v>
      </c>
      <c r="B3" s="7" t="s">
        <v>101</v>
      </c>
      <c r="C3" s="7" t="s">
        <v>7</v>
      </c>
      <c r="D3" s="7">
        <v>1</v>
      </c>
      <c r="E3" s="7" t="s">
        <v>59</v>
      </c>
      <c r="F3" s="9">
        <v>0.02</v>
      </c>
      <c r="G3" s="9" t="s">
        <v>24</v>
      </c>
      <c r="H3" s="7" t="s">
        <v>19</v>
      </c>
      <c r="I3" s="9" t="s">
        <v>117</v>
      </c>
      <c r="K3" t="s">
        <v>25</v>
      </c>
    </row>
    <row r="4" spans="1:12" x14ac:dyDescent="0.3">
      <c r="A4" s="7">
        <v>3</v>
      </c>
      <c r="B4" s="7" t="s">
        <v>102</v>
      </c>
      <c r="C4" s="7" t="s">
        <v>8</v>
      </c>
      <c r="D4" s="7">
        <v>1</v>
      </c>
      <c r="E4" s="7"/>
      <c r="F4" s="9"/>
      <c r="G4" s="7"/>
      <c r="H4" s="7"/>
      <c r="I4" s="7"/>
    </row>
    <row r="5" spans="1:12" x14ac:dyDescent="0.3">
      <c r="A5" s="7">
        <v>4</v>
      </c>
      <c r="B5" s="7" t="s">
        <v>103</v>
      </c>
      <c r="C5" s="7" t="s">
        <v>9</v>
      </c>
      <c r="D5" s="7">
        <v>2</v>
      </c>
      <c r="E5" s="7" t="s">
        <v>59</v>
      </c>
      <c r="F5" s="9">
        <v>0.01</v>
      </c>
      <c r="G5" s="9" t="s">
        <v>33</v>
      </c>
      <c r="H5" s="7" t="s">
        <v>19</v>
      </c>
      <c r="I5" s="9" t="s">
        <v>118</v>
      </c>
      <c r="K5" t="s">
        <v>34</v>
      </c>
    </row>
    <row r="6" spans="1:12" x14ac:dyDescent="0.3">
      <c r="A6" s="7">
        <v>5</v>
      </c>
      <c r="B6" s="7" t="s">
        <v>104</v>
      </c>
      <c r="C6" s="7" t="s">
        <v>58</v>
      </c>
      <c r="D6" s="7">
        <v>2</v>
      </c>
      <c r="E6" s="13" t="s">
        <v>59</v>
      </c>
      <c r="F6" s="13">
        <v>7.0000000000000007E-2</v>
      </c>
      <c r="G6" s="13" t="s">
        <v>23</v>
      </c>
      <c r="H6" s="13" t="s">
        <v>116</v>
      </c>
      <c r="I6" s="13" t="s">
        <v>119</v>
      </c>
      <c r="J6" s="1">
        <v>14400000</v>
      </c>
    </row>
    <row r="7" spans="1:12" x14ac:dyDescent="0.3">
      <c r="A7" s="7">
        <v>6</v>
      </c>
      <c r="B7" s="7" t="s">
        <v>105</v>
      </c>
      <c r="C7" s="11" t="s">
        <v>10</v>
      </c>
      <c r="D7" s="7">
        <v>2</v>
      </c>
      <c r="E7" s="13"/>
      <c r="F7" s="13"/>
      <c r="G7" s="13"/>
      <c r="H7" s="13"/>
      <c r="I7" s="13"/>
    </row>
    <row r="8" spans="1:12" x14ac:dyDescent="0.3">
      <c r="A8" s="7">
        <v>7</v>
      </c>
      <c r="B8" s="7" t="s">
        <v>105</v>
      </c>
      <c r="C8" s="11" t="s">
        <v>28</v>
      </c>
      <c r="D8" s="7">
        <v>2</v>
      </c>
      <c r="E8" s="13"/>
      <c r="F8" s="13"/>
      <c r="G8" s="13"/>
      <c r="H8" s="13"/>
      <c r="I8" s="13"/>
    </row>
    <row r="9" spans="1:12" x14ac:dyDescent="0.3">
      <c r="A9" s="7">
        <v>8</v>
      </c>
      <c r="B9" s="7" t="s">
        <v>105</v>
      </c>
      <c r="C9" s="11" t="s">
        <v>29</v>
      </c>
      <c r="D9" s="7">
        <v>2</v>
      </c>
      <c r="E9" s="13"/>
      <c r="F9" s="13"/>
      <c r="G9" s="13"/>
      <c r="H9" s="13"/>
      <c r="I9" s="13"/>
    </row>
    <row r="10" spans="1:12" x14ac:dyDescent="0.3">
      <c r="A10" s="7">
        <v>9</v>
      </c>
      <c r="B10" s="7" t="s">
        <v>105</v>
      </c>
      <c r="C10" s="11" t="s">
        <v>30</v>
      </c>
      <c r="D10" s="7">
        <v>2</v>
      </c>
      <c r="E10" s="13"/>
      <c r="F10" s="13"/>
      <c r="G10" s="13"/>
      <c r="H10" s="13"/>
      <c r="I10" s="13"/>
    </row>
    <row r="11" spans="1:12" x14ac:dyDescent="0.3">
      <c r="A11" s="7">
        <v>10</v>
      </c>
      <c r="B11" s="7" t="s">
        <v>105</v>
      </c>
      <c r="C11" s="11" t="s">
        <v>31</v>
      </c>
      <c r="D11" s="7">
        <v>2</v>
      </c>
      <c r="E11" s="13"/>
      <c r="F11" s="13"/>
      <c r="G11" s="13"/>
      <c r="H11" s="13"/>
      <c r="I11" s="13"/>
    </row>
    <row r="12" spans="1:12" x14ac:dyDescent="0.3">
      <c r="A12" s="7">
        <v>11</v>
      </c>
      <c r="B12" s="7" t="s">
        <v>105</v>
      </c>
      <c r="C12" s="11" t="s">
        <v>32</v>
      </c>
      <c r="D12" s="7">
        <v>2</v>
      </c>
      <c r="E12" s="13"/>
      <c r="F12" s="13"/>
      <c r="G12" s="13"/>
      <c r="H12" s="13"/>
      <c r="I12" s="13"/>
    </row>
    <row r="13" spans="1:12" x14ac:dyDescent="0.3">
      <c r="A13" s="7">
        <v>12</v>
      </c>
      <c r="B13" s="7" t="s">
        <v>103</v>
      </c>
      <c r="C13" s="7" t="s">
        <v>11</v>
      </c>
      <c r="D13" s="7">
        <v>2</v>
      </c>
      <c r="E13" s="9" t="s">
        <v>59</v>
      </c>
      <c r="F13" s="9">
        <v>0.02</v>
      </c>
      <c r="G13" s="9" t="s">
        <v>35</v>
      </c>
      <c r="H13" s="9" t="s">
        <v>116</v>
      </c>
      <c r="I13" s="9" t="s">
        <v>120</v>
      </c>
      <c r="J13" s="2"/>
      <c r="K13" t="s">
        <v>36</v>
      </c>
    </row>
    <row r="14" spans="1:12" x14ac:dyDescent="0.3">
      <c r="A14" s="7">
        <v>13</v>
      </c>
      <c r="B14" s="7" t="s">
        <v>103</v>
      </c>
      <c r="C14" s="7" t="s">
        <v>12</v>
      </c>
      <c r="D14" s="7">
        <v>1</v>
      </c>
      <c r="E14" s="9" t="s">
        <v>59</v>
      </c>
      <c r="F14" s="9">
        <v>0.01</v>
      </c>
      <c r="G14" s="9" t="s">
        <v>33</v>
      </c>
      <c r="H14" s="7" t="s">
        <v>19</v>
      </c>
      <c r="I14" s="9" t="s">
        <v>118</v>
      </c>
    </row>
    <row r="15" spans="1:12" x14ac:dyDescent="0.3">
      <c r="A15" s="7">
        <v>14</v>
      </c>
      <c r="B15" s="7" t="s">
        <v>104</v>
      </c>
      <c r="C15" s="7" t="s">
        <v>41</v>
      </c>
      <c r="D15" s="7">
        <v>1</v>
      </c>
      <c r="E15" s="13" t="s">
        <v>59</v>
      </c>
      <c r="F15" s="13">
        <v>0.05</v>
      </c>
      <c r="G15" s="13" t="s">
        <v>23</v>
      </c>
      <c r="H15" s="13" t="s">
        <v>116</v>
      </c>
      <c r="I15" s="13" t="s">
        <v>119</v>
      </c>
    </row>
    <row r="16" spans="1:12" x14ac:dyDescent="0.3">
      <c r="A16" s="7">
        <v>15</v>
      </c>
      <c r="B16" s="7" t="s">
        <v>105</v>
      </c>
      <c r="C16" s="11" t="s">
        <v>40</v>
      </c>
      <c r="D16" s="7">
        <v>1</v>
      </c>
      <c r="E16" s="13"/>
      <c r="F16" s="13"/>
      <c r="G16" s="13"/>
      <c r="H16" s="13"/>
      <c r="I16" s="13"/>
      <c r="L16" t="s">
        <v>48</v>
      </c>
    </row>
    <row r="17" spans="1:11" x14ac:dyDescent="0.3">
      <c r="A17" s="7">
        <v>16</v>
      </c>
      <c r="B17" s="7" t="s">
        <v>106</v>
      </c>
      <c r="C17" s="11" t="s">
        <v>13</v>
      </c>
      <c r="D17" s="7">
        <v>1</v>
      </c>
      <c r="E17" s="13"/>
      <c r="F17" s="13"/>
      <c r="G17" s="13"/>
      <c r="H17" s="13"/>
      <c r="I17" s="13"/>
    </row>
    <row r="18" spans="1:11" x14ac:dyDescent="0.3">
      <c r="A18" s="7">
        <v>17</v>
      </c>
      <c r="B18" s="7" t="s">
        <v>103</v>
      </c>
      <c r="C18" s="7" t="s">
        <v>14</v>
      </c>
      <c r="D18" s="7">
        <v>1</v>
      </c>
      <c r="E18" s="9" t="s">
        <v>59</v>
      </c>
      <c r="F18" s="9">
        <v>0.01</v>
      </c>
      <c r="G18" s="9" t="s">
        <v>17</v>
      </c>
      <c r="H18" s="9" t="s">
        <v>19</v>
      </c>
      <c r="I18" s="9" t="s">
        <v>121</v>
      </c>
      <c r="J18" s="1">
        <v>1060000</v>
      </c>
      <c r="K18" t="s">
        <v>22</v>
      </c>
    </row>
    <row r="19" spans="1:11" x14ac:dyDescent="0.3">
      <c r="A19" s="7">
        <v>18</v>
      </c>
      <c r="B19" s="7" t="s">
        <v>103</v>
      </c>
      <c r="C19" s="7" t="s">
        <v>15</v>
      </c>
      <c r="D19" s="7">
        <v>1</v>
      </c>
      <c r="E19" s="9" t="s">
        <v>59</v>
      </c>
      <c r="F19" s="9">
        <v>0.01</v>
      </c>
      <c r="G19" s="9" t="s">
        <v>33</v>
      </c>
      <c r="H19" s="9" t="s">
        <v>19</v>
      </c>
      <c r="I19" s="9" t="s">
        <v>118</v>
      </c>
    </row>
    <row r="20" spans="1:11" x14ac:dyDescent="0.3">
      <c r="A20" s="7">
        <v>19</v>
      </c>
      <c r="B20" s="7" t="s">
        <v>103</v>
      </c>
      <c r="C20" s="7" t="s">
        <v>37</v>
      </c>
      <c r="D20" s="7">
        <v>1</v>
      </c>
      <c r="E20" s="9" t="s">
        <v>60</v>
      </c>
      <c r="F20" s="9">
        <v>0.01</v>
      </c>
      <c r="G20" s="9" t="s">
        <v>38</v>
      </c>
      <c r="H20" s="9" t="s">
        <v>19</v>
      </c>
      <c r="I20" s="9" t="s">
        <v>122</v>
      </c>
      <c r="J20" s="1">
        <v>44000000</v>
      </c>
      <c r="K20" t="s">
        <v>39</v>
      </c>
    </row>
    <row r="21" spans="1:11" x14ac:dyDescent="0.3">
      <c r="A21" s="7">
        <v>21</v>
      </c>
      <c r="B21" s="7" t="s">
        <v>103</v>
      </c>
      <c r="C21" s="7" t="s">
        <v>16</v>
      </c>
      <c r="D21" s="7">
        <v>1</v>
      </c>
      <c r="E21" s="9" t="s">
        <v>61</v>
      </c>
      <c r="F21" s="9">
        <v>2E-3</v>
      </c>
      <c r="G21" s="9" t="s">
        <v>26</v>
      </c>
      <c r="H21" s="9" t="s">
        <v>19</v>
      </c>
      <c r="I21" s="9" t="s">
        <v>123</v>
      </c>
      <c r="K21" t="s">
        <v>27</v>
      </c>
    </row>
    <row r="22" spans="1:11" x14ac:dyDescent="0.3">
      <c r="A22" s="7">
        <v>22</v>
      </c>
      <c r="B22" s="7"/>
      <c r="C22" s="7" t="s">
        <v>45</v>
      </c>
      <c r="D22" s="7"/>
      <c r="E22" s="9" t="s">
        <v>62</v>
      </c>
      <c r="F22" s="10">
        <f>0.01/300</f>
        <v>3.3333333333333335E-5</v>
      </c>
      <c r="G22" s="9" t="s">
        <v>46</v>
      </c>
      <c r="H22" s="9" t="s">
        <v>19</v>
      </c>
      <c r="I22" s="9" t="s">
        <v>124</v>
      </c>
      <c r="J22" s="1">
        <v>4392000</v>
      </c>
      <c r="K22" t="s">
        <v>47</v>
      </c>
    </row>
    <row r="23" spans="1:11" x14ac:dyDescent="0.3">
      <c r="F23" s="5">
        <f>SUM(F3:F22)</f>
        <v>0.21203333333333335</v>
      </c>
    </row>
  </sheetData>
  <mergeCells count="10">
    <mergeCell ref="E6:E12"/>
    <mergeCell ref="E15:E17"/>
    <mergeCell ref="H15:H17"/>
    <mergeCell ref="H6:H12"/>
    <mergeCell ref="I6:I12"/>
    <mergeCell ref="I15:I17"/>
    <mergeCell ref="F6:F12"/>
    <mergeCell ref="F15:F17"/>
    <mergeCell ref="G15:G17"/>
    <mergeCell ref="G6:G1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F540-D920-49E0-84D3-F8DC7E399A36}">
  <dimension ref="A1:B18"/>
  <sheetViews>
    <sheetView workbookViewId="0">
      <selection activeCell="B16" sqref="B16"/>
    </sheetView>
  </sheetViews>
  <sheetFormatPr defaultRowHeight="14.4" x14ac:dyDescent="0.3"/>
  <cols>
    <col min="1" max="1" width="51.88671875" customWidth="1"/>
    <col min="2" max="2" width="10.5546875" bestFit="1" customWidth="1"/>
  </cols>
  <sheetData>
    <row r="1" spans="1:2" x14ac:dyDescent="0.3">
      <c r="A1" t="s">
        <v>63</v>
      </c>
      <c r="B1">
        <v>4000</v>
      </c>
    </row>
    <row r="2" spans="1:2" x14ac:dyDescent="0.3">
      <c r="A2" t="s">
        <v>64</v>
      </c>
      <c r="B2">
        <f>'CONTAINER DIMENSIONS'!B27</f>
        <v>518400</v>
      </c>
    </row>
    <row r="3" spans="1:2" x14ac:dyDescent="0.3">
      <c r="A3" t="s">
        <v>65</v>
      </c>
      <c r="B3">
        <f>B1/B2</f>
        <v>7.716049382716049E-3</v>
      </c>
    </row>
    <row r="5" spans="1:2" ht="28.8" x14ac:dyDescent="0.3">
      <c r="A5" s="3" t="s">
        <v>66</v>
      </c>
    </row>
    <row r="6" spans="1:2" x14ac:dyDescent="0.3">
      <c r="A6" t="s">
        <v>67</v>
      </c>
      <c r="B6" s="12">
        <f>'ROUGH COSTS'!B6</f>
        <v>0.74850739999999993</v>
      </c>
    </row>
    <row r="7" spans="1:2" x14ac:dyDescent="0.3">
      <c r="A7" t="s">
        <v>68</v>
      </c>
      <c r="B7" s="12">
        <f>B2</f>
        <v>518400</v>
      </c>
    </row>
    <row r="8" spans="1:2" x14ac:dyDescent="0.3">
      <c r="A8" t="s">
        <v>65</v>
      </c>
      <c r="B8" s="12">
        <f>B3</f>
        <v>7.716049382716049E-3</v>
      </c>
    </row>
    <row r="9" spans="1:2" x14ac:dyDescent="0.3">
      <c r="A9" t="s">
        <v>69</v>
      </c>
      <c r="B9" s="12">
        <v>4.4999999999999998E-2</v>
      </c>
    </row>
    <row r="10" spans="1:2" x14ac:dyDescent="0.3">
      <c r="A10" t="s">
        <v>70</v>
      </c>
      <c r="B10" s="12">
        <f xml:space="preserve"> (B6*B7+B3)*B9/B7</f>
        <v>3.368283366979595E-2</v>
      </c>
    </row>
    <row r="12" spans="1:2" ht="28.8" x14ac:dyDescent="0.3">
      <c r="A12" s="3" t="s">
        <v>71</v>
      </c>
    </row>
    <row r="13" spans="1:2" ht="43.2" x14ac:dyDescent="0.3">
      <c r="A13" s="4" t="s">
        <v>72</v>
      </c>
      <c r="B13" s="5">
        <v>3</v>
      </c>
    </row>
    <row r="14" spans="1:2" x14ac:dyDescent="0.3">
      <c r="A14" t="s">
        <v>73</v>
      </c>
      <c r="B14" s="5">
        <v>8.5</v>
      </c>
    </row>
    <row r="15" spans="1:2" x14ac:dyDescent="0.3">
      <c r="A15" t="s">
        <v>74</v>
      </c>
      <c r="B15" s="5">
        <f>'CONTAINER DIMENSIONS'!B17</f>
        <v>14400</v>
      </c>
    </row>
    <row r="16" spans="1:2" x14ac:dyDescent="0.3">
      <c r="A16" t="s">
        <v>75</v>
      </c>
      <c r="B16" s="12">
        <f xml:space="preserve"> (B13*B14/B15)</f>
        <v>1.7708333333333332E-3</v>
      </c>
    </row>
    <row r="17" spans="1:2" x14ac:dyDescent="0.3">
      <c r="B17" s="5"/>
    </row>
    <row r="18" spans="1:2" x14ac:dyDescent="0.3">
      <c r="A18" t="s">
        <v>76</v>
      </c>
      <c r="B18" s="5">
        <f>B3+B10+B16</f>
        <v>4.3169716385845332E-2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5FC7-21C8-4866-BE37-63B168981B63}">
  <dimension ref="A1:H27"/>
  <sheetViews>
    <sheetView topLeftCell="A4" workbookViewId="0">
      <selection activeCell="J18" sqref="J18"/>
    </sheetView>
  </sheetViews>
  <sheetFormatPr defaultRowHeight="14.4" x14ac:dyDescent="0.3"/>
  <cols>
    <col min="1" max="1" width="45.109375" customWidth="1"/>
  </cols>
  <sheetData>
    <row r="1" spans="1:8" x14ac:dyDescent="0.3">
      <c r="A1" t="s">
        <v>78</v>
      </c>
      <c r="B1" t="s">
        <v>82</v>
      </c>
      <c r="C1" t="s">
        <v>83</v>
      </c>
      <c r="D1" t="s">
        <v>84</v>
      </c>
    </row>
    <row r="2" spans="1:8" x14ac:dyDescent="0.3">
      <c r="A2" t="s">
        <v>79</v>
      </c>
      <c r="B2">
        <v>4</v>
      </c>
      <c r="C2">
        <v>2</v>
      </c>
      <c r="D2">
        <v>0.5</v>
      </c>
    </row>
    <row r="3" spans="1:8" x14ac:dyDescent="0.3">
      <c r="A3" t="s">
        <v>80</v>
      </c>
      <c r="B3">
        <v>12</v>
      </c>
      <c r="C3">
        <v>10</v>
      </c>
      <c r="D3">
        <v>10</v>
      </c>
    </row>
    <row r="4" spans="1:8" x14ac:dyDescent="0.3">
      <c r="A4" t="s">
        <v>81</v>
      </c>
      <c r="B4">
        <v>48</v>
      </c>
      <c r="C4">
        <v>40</v>
      </c>
      <c r="D4">
        <v>5</v>
      </c>
    </row>
    <row r="6" spans="1:8" x14ac:dyDescent="0.3">
      <c r="A6" t="s">
        <v>85</v>
      </c>
      <c r="B6">
        <f>B3/B2</f>
        <v>3</v>
      </c>
    </row>
    <row r="7" spans="1:8" x14ac:dyDescent="0.3">
      <c r="A7" t="s">
        <v>86</v>
      </c>
      <c r="B7">
        <f>C3/C2</f>
        <v>5</v>
      </c>
    </row>
    <row r="8" spans="1:8" x14ac:dyDescent="0.3">
      <c r="A8" t="s">
        <v>87</v>
      </c>
      <c r="B8">
        <f>B6*B7</f>
        <v>15</v>
      </c>
    </row>
    <row r="9" spans="1:8" ht="43.2" x14ac:dyDescent="0.3">
      <c r="A9" t="s">
        <v>88</v>
      </c>
      <c r="B9">
        <f>B8*D3/D2</f>
        <v>300</v>
      </c>
      <c r="G9" s="4" t="s">
        <v>108</v>
      </c>
      <c r="H9">
        <f>B9*0.05</f>
        <v>15</v>
      </c>
    </row>
    <row r="11" spans="1:8" x14ac:dyDescent="0.3">
      <c r="A11" t="s">
        <v>89</v>
      </c>
      <c r="B11">
        <f>B4/B3</f>
        <v>4</v>
      </c>
    </row>
    <row r="12" spans="1:8" x14ac:dyDescent="0.3">
      <c r="A12" t="s">
        <v>90</v>
      </c>
      <c r="B12">
        <f>C4/C3</f>
        <v>4</v>
      </c>
    </row>
    <row r="13" spans="1:8" x14ac:dyDescent="0.3">
      <c r="A13" t="s">
        <v>91</v>
      </c>
      <c r="B13">
        <f>B11*B12</f>
        <v>16</v>
      </c>
    </row>
    <row r="14" spans="1:8" x14ac:dyDescent="0.3">
      <c r="A14" t="s">
        <v>92</v>
      </c>
      <c r="B14">
        <v>3</v>
      </c>
    </row>
    <row r="15" spans="1:8" x14ac:dyDescent="0.3">
      <c r="A15" t="s">
        <v>93</v>
      </c>
      <c r="B15">
        <f>B13*B14</f>
        <v>48</v>
      </c>
    </row>
    <row r="17" spans="1:8" ht="43.2" x14ac:dyDescent="0.3">
      <c r="A17" t="s">
        <v>94</v>
      </c>
      <c r="B17">
        <f xml:space="preserve"> B15*B9</f>
        <v>14400</v>
      </c>
      <c r="G17" s="4" t="s">
        <v>107</v>
      </c>
      <c r="H17">
        <f>B17*0.05 + 50 +B15*1</f>
        <v>818</v>
      </c>
    </row>
    <row r="18" spans="1:8" ht="28.8" x14ac:dyDescent="0.3">
      <c r="G18" s="4" t="s">
        <v>109</v>
      </c>
      <c r="H18">
        <v>8159</v>
      </c>
    </row>
    <row r="19" spans="1:8" ht="28.8" x14ac:dyDescent="0.3">
      <c r="A19" t="s">
        <v>95</v>
      </c>
      <c r="B19" t="s">
        <v>82</v>
      </c>
      <c r="C19" t="s">
        <v>83</v>
      </c>
      <c r="D19" t="s">
        <v>84</v>
      </c>
      <c r="G19" s="4" t="s">
        <v>110</v>
      </c>
      <c r="H19">
        <f>(36*H17)+H18</f>
        <v>37607</v>
      </c>
    </row>
    <row r="20" spans="1:8" x14ac:dyDescent="0.3">
      <c r="B20">
        <v>474</v>
      </c>
      <c r="C20">
        <v>92</v>
      </c>
      <c r="D20">
        <v>84</v>
      </c>
    </row>
    <row r="22" spans="1:8" x14ac:dyDescent="0.3">
      <c r="A22" t="s">
        <v>96</v>
      </c>
      <c r="B22">
        <v>9</v>
      </c>
    </row>
    <row r="23" spans="1:8" x14ac:dyDescent="0.3">
      <c r="A23" t="s">
        <v>97</v>
      </c>
      <c r="B23">
        <v>2</v>
      </c>
    </row>
    <row r="24" spans="1:8" x14ac:dyDescent="0.3">
      <c r="A24" t="s">
        <v>98</v>
      </c>
      <c r="B24">
        <v>2</v>
      </c>
    </row>
    <row r="26" spans="1:8" x14ac:dyDescent="0.3">
      <c r="A26" t="s">
        <v>99</v>
      </c>
      <c r="B26">
        <f>B22*B23*B24</f>
        <v>36</v>
      </c>
    </row>
    <row r="27" spans="1:8" x14ac:dyDescent="0.3">
      <c r="A27" t="s">
        <v>100</v>
      </c>
      <c r="B27">
        <f>B26*B17</f>
        <v>518400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ROUGH COSTS</vt:lpstr>
      <vt:lpstr>COSTED BILL OF MATERIALS</vt:lpstr>
      <vt:lpstr>MIDBOUND LOGISTICS</vt:lpstr>
      <vt:lpstr>CONTAINER 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Mruthunjay Mani</dc:creator>
  <cp:lastModifiedBy>Mruthunjay Mani</cp:lastModifiedBy>
  <dcterms:created xsi:type="dcterms:W3CDTF">2024-10-02T20:16:50Z</dcterms:created>
  <dcterms:modified xsi:type="dcterms:W3CDTF">2024-10-20T14:45:09Z</dcterms:modified>
</cp:coreProperties>
</file>