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G:\ONI\Study\DATA\EXCEL\Guided_Project\"/>
    </mc:Choice>
  </mc:AlternateContent>
  <xr:revisionPtr revIDLastSave="0" documentId="13_ncr:1_{548CF3CE-2902-400F-8F33-71E6F70CAE7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 0.1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42" i="1" l="1"/>
  <c r="S41" i="1"/>
  <c r="P41" i="1"/>
  <c r="Q41" i="1"/>
  <c r="R41" i="1"/>
  <c r="P42" i="1"/>
  <c r="Q42" i="1"/>
  <c r="R42" i="1"/>
  <c r="O42" i="1"/>
  <c r="O41" i="1"/>
  <c r="S39" i="1"/>
  <c r="S38" i="1"/>
  <c r="P38" i="1"/>
  <c r="Q38" i="1"/>
  <c r="R38" i="1"/>
  <c r="P39" i="1"/>
  <c r="Q39" i="1"/>
  <c r="R39" i="1"/>
  <c r="O39" i="1"/>
  <c r="O38" i="1"/>
  <c r="S34" i="1"/>
  <c r="S33" i="1"/>
  <c r="P33" i="1"/>
  <c r="Q33" i="1"/>
  <c r="R33" i="1"/>
  <c r="P34" i="1"/>
  <c r="Q34" i="1"/>
  <c r="R34" i="1"/>
  <c r="O34" i="1"/>
  <c r="O33" i="1"/>
  <c r="S31" i="1"/>
  <c r="S30" i="1"/>
  <c r="P30" i="1"/>
  <c r="Q30" i="1"/>
  <c r="R30" i="1"/>
  <c r="P31" i="1"/>
  <c r="Q31" i="1"/>
  <c r="R31" i="1"/>
  <c r="O31" i="1"/>
  <c r="O30" i="1"/>
  <c r="S25" i="1"/>
  <c r="S28" i="1"/>
  <c r="S27" i="1"/>
  <c r="P27" i="1"/>
  <c r="Q27" i="1"/>
  <c r="R27" i="1"/>
  <c r="P28" i="1"/>
  <c r="Q28" i="1"/>
  <c r="R28" i="1"/>
  <c r="O28" i="1"/>
  <c r="O27" i="1"/>
  <c r="S24" i="1"/>
  <c r="P24" i="1"/>
  <c r="Q24" i="1"/>
  <c r="R24" i="1"/>
  <c r="P25" i="1"/>
  <c r="Q25" i="1"/>
  <c r="R25" i="1"/>
  <c r="O25" i="1"/>
  <c r="O24" i="1"/>
  <c r="S20" i="1"/>
  <c r="P20" i="1"/>
  <c r="P19" i="1"/>
  <c r="Q19" i="1"/>
  <c r="R19" i="1"/>
  <c r="Q20" i="1"/>
  <c r="R20" i="1"/>
  <c r="O20" i="1"/>
  <c r="P16" i="1"/>
  <c r="S17" i="1"/>
  <c r="Q16" i="1"/>
  <c r="R16" i="1"/>
  <c r="P17" i="1"/>
  <c r="Q17" i="1"/>
  <c r="R17" i="1"/>
  <c r="O17" i="1"/>
  <c r="S12" i="1"/>
  <c r="S11" i="1"/>
  <c r="P11" i="1"/>
  <c r="Q11" i="1"/>
  <c r="R11" i="1"/>
  <c r="P12" i="1"/>
  <c r="Q12" i="1"/>
  <c r="R12" i="1"/>
  <c r="O12" i="1"/>
  <c r="O11" i="1"/>
  <c r="S9" i="1"/>
  <c r="S8" i="1"/>
  <c r="P8" i="1"/>
  <c r="Q8" i="1"/>
  <c r="R8" i="1"/>
  <c r="P9" i="1"/>
  <c r="Q9" i="1"/>
  <c r="R9" i="1"/>
  <c r="O8" i="1"/>
  <c r="O9" i="1"/>
  <c r="S6" i="1"/>
  <c r="S5" i="1"/>
  <c r="P5" i="1"/>
  <c r="Q5" i="1"/>
  <c r="R5" i="1"/>
  <c r="P6" i="1"/>
  <c r="Q6" i="1"/>
  <c r="R6" i="1"/>
  <c r="O6" i="1"/>
  <c r="O5" i="1"/>
  <c r="K100" i="1"/>
  <c r="J100" i="1"/>
  <c r="I100" i="1"/>
  <c r="H100" i="1"/>
  <c r="E100" i="1"/>
  <c r="D100" i="1"/>
  <c r="C100" i="1"/>
  <c r="B100" i="1"/>
  <c r="D83" i="1"/>
  <c r="K73" i="1"/>
  <c r="J73" i="1"/>
  <c r="I73" i="1"/>
  <c r="H73" i="1"/>
  <c r="E73" i="1"/>
  <c r="B73" i="1"/>
  <c r="K67" i="1"/>
  <c r="J67" i="1"/>
  <c r="I67" i="1"/>
  <c r="H67" i="1"/>
  <c r="E67" i="1"/>
  <c r="D67" i="1"/>
  <c r="C67" i="1"/>
  <c r="B67" i="1"/>
  <c r="E66" i="1"/>
  <c r="E83" i="1" s="1"/>
  <c r="D66" i="1"/>
  <c r="B66" i="1"/>
  <c r="B83" i="1" s="1"/>
  <c r="K59" i="1"/>
  <c r="K66" i="1" s="1"/>
  <c r="K83" i="1" s="1"/>
  <c r="J59" i="1"/>
  <c r="J66" i="1" s="1"/>
  <c r="J83" i="1" s="1"/>
  <c r="I59" i="1"/>
  <c r="I66" i="1" s="1"/>
  <c r="I83" i="1" s="1"/>
  <c r="H59" i="1"/>
  <c r="H66" i="1" s="1"/>
  <c r="H83" i="1" s="1"/>
  <c r="E59" i="1"/>
  <c r="C59" i="1"/>
  <c r="C66" i="1" s="1"/>
  <c r="C83" i="1" s="1"/>
  <c r="B59" i="1"/>
  <c r="E50" i="1"/>
  <c r="D50" i="1"/>
  <c r="C50" i="1"/>
  <c r="B50" i="1"/>
  <c r="K40" i="1"/>
  <c r="J40" i="1"/>
  <c r="I40" i="1"/>
  <c r="H40" i="1"/>
  <c r="E40" i="1"/>
  <c r="D40" i="1"/>
  <c r="C40" i="1"/>
  <c r="B40" i="1"/>
  <c r="K39" i="1"/>
  <c r="K49" i="1" s="1"/>
  <c r="J39" i="1"/>
  <c r="J49" i="1" s="1"/>
  <c r="I39" i="1"/>
  <c r="I49" i="1" s="1"/>
  <c r="H39" i="1"/>
  <c r="H49" i="1" s="1"/>
  <c r="E39" i="1"/>
  <c r="E49" i="1" s="1"/>
  <c r="D39" i="1"/>
  <c r="D49" i="1" s="1"/>
  <c r="C39" i="1"/>
  <c r="C49" i="1" s="1"/>
  <c r="B39" i="1"/>
  <c r="B49" i="1" s="1"/>
  <c r="K8" i="1"/>
  <c r="J8" i="1"/>
  <c r="I8" i="1"/>
  <c r="H8" i="1"/>
  <c r="E8" i="1"/>
  <c r="D8" i="1"/>
  <c r="C8" i="1"/>
  <c r="B8" i="1"/>
  <c r="E7" i="1"/>
  <c r="E15" i="1" s="1"/>
  <c r="E19" i="1" s="1"/>
  <c r="E21" i="1" s="1"/>
  <c r="E25" i="1" s="1"/>
  <c r="E27" i="1" s="1"/>
  <c r="E29" i="1" s="1"/>
  <c r="E31" i="1" s="1"/>
  <c r="E33" i="1" s="1"/>
  <c r="K3" i="1"/>
  <c r="K7" i="1" s="1"/>
  <c r="K15" i="1" s="1"/>
  <c r="K19" i="1" s="1"/>
  <c r="K21" i="1" s="1"/>
  <c r="K25" i="1" s="1"/>
  <c r="K27" i="1" s="1"/>
  <c r="K29" i="1" s="1"/>
  <c r="K31" i="1" s="1"/>
  <c r="J3" i="1"/>
  <c r="J7" i="1" s="1"/>
  <c r="J15" i="1" s="1"/>
  <c r="J19" i="1" s="1"/>
  <c r="J21" i="1" s="1"/>
  <c r="J25" i="1" s="1"/>
  <c r="J27" i="1" s="1"/>
  <c r="J29" i="1" s="1"/>
  <c r="J31" i="1" s="1"/>
  <c r="I3" i="1"/>
  <c r="I7" i="1" s="1"/>
  <c r="I15" i="1" s="1"/>
  <c r="I19" i="1" s="1"/>
  <c r="I21" i="1" s="1"/>
  <c r="I25" i="1" s="1"/>
  <c r="I27" i="1" s="1"/>
  <c r="I29" i="1" s="1"/>
  <c r="I31" i="1" s="1"/>
  <c r="H3" i="1"/>
  <c r="H7" i="1" s="1"/>
  <c r="H15" i="1" s="1"/>
  <c r="H19" i="1" s="1"/>
  <c r="H21" i="1" s="1"/>
  <c r="H25" i="1" s="1"/>
  <c r="H27" i="1" s="1"/>
  <c r="H29" i="1" s="1"/>
  <c r="H31" i="1" s="1"/>
  <c r="E3" i="1"/>
  <c r="D3" i="1"/>
  <c r="D7" i="1" s="1"/>
  <c r="D15" i="1" s="1"/>
  <c r="D19" i="1" s="1"/>
  <c r="D21" i="1" s="1"/>
  <c r="D25" i="1" s="1"/>
  <c r="D27" i="1" s="1"/>
  <c r="D29" i="1" s="1"/>
  <c r="D31" i="1" s="1"/>
  <c r="D33" i="1" s="1"/>
  <c r="C3" i="1"/>
  <c r="C7" i="1" s="1"/>
  <c r="C15" i="1" s="1"/>
  <c r="C19" i="1" s="1"/>
  <c r="C21" i="1" s="1"/>
  <c r="C25" i="1" s="1"/>
  <c r="C27" i="1" s="1"/>
  <c r="C29" i="1" s="1"/>
  <c r="C31" i="1" s="1"/>
  <c r="C33" i="1" s="1"/>
  <c r="B3" i="1"/>
  <c r="B7" i="1" s="1"/>
  <c r="B15" i="1" s="1"/>
  <c r="B19" i="1" s="1"/>
  <c r="B21" i="1" s="1"/>
  <c r="B25" i="1" s="1"/>
  <c r="B27" i="1" s="1"/>
  <c r="B29" i="1" s="1"/>
  <c r="B31" i="1" s="1"/>
  <c r="B33" i="1" s="1"/>
  <c r="O16" i="1" l="1"/>
  <c r="S16" i="1" s="1"/>
  <c r="O19" i="1"/>
  <c r="S19" i="1" s="1"/>
</calcChain>
</file>

<file path=xl/sharedStrings.xml><?xml version="1.0" encoding="utf-8"?>
<sst xmlns="http://schemas.openxmlformats.org/spreadsheetml/2006/main" count="275" uniqueCount="144">
  <si>
    <t>BMW Income Statement</t>
  </si>
  <si>
    <t>Volkswagen Income Statement</t>
  </si>
  <si>
    <t>Company Performance Ratios</t>
  </si>
  <si>
    <t>EUR, '000 000</t>
  </si>
  <si>
    <t>Total Revenue</t>
  </si>
  <si>
    <t>Profitability</t>
  </si>
  <si>
    <t xml:space="preserve">   Revenue</t>
  </si>
  <si>
    <t xml:space="preserve">   Other Revenue, Total</t>
  </si>
  <si>
    <t>ROCE (ROI)</t>
  </si>
  <si>
    <t>BMW</t>
  </si>
  <si>
    <t>Return on capital employed (ROCE) = operating profit / (non-current liabilities +total equity) %</t>
  </si>
  <si>
    <t>Cost of Revenue, Total</t>
  </si>
  <si>
    <t>Volkswagen</t>
  </si>
  <si>
    <t>Gross Profit</t>
  </si>
  <si>
    <t>Total Operating Expenses</t>
  </si>
  <si>
    <t>ROS</t>
  </si>
  <si>
    <t>Return on sales (ROS) = operating profit / revenue %</t>
  </si>
  <si>
    <t xml:space="preserve">   Selling/General/Admin. Expenses, Total</t>
  </si>
  <si>
    <t xml:space="preserve">   Research &amp; Development</t>
  </si>
  <si>
    <t xml:space="preserve">   Depreciation / Amortization</t>
  </si>
  <si>
    <t>Gross margin</t>
  </si>
  <si>
    <t>Gross margin = gross profit/ revenue %</t>
  </si>
  <si>
    <t xml:space="preserve">   Interest Expense (Income) - Net Operating</t>
  </si>
  <si>
    <t xml:space="preserve">   Unusual Expense (Income)</t>
  </si>
  <si>
    <t xml:space="preserve">   Other Operating Expenses, Total</t>
  </si>
  <si>
    <t>Liquidity</t>
  </si>
  <si>
    <t>Operating Income</t>
  </si>
  <si>
    <t>Interest Income (Expense), Net Non-Operating</t>
  </si>
  <si>
    <t>Current ratio</t>
  </si>
  <si>
    <t>Current ratio = current assets / current liabilities</t>
  </si>
  <si>
    <t>Gain (Loss) on Sale of Assets</t>
  </si>
  <si>
    <t>Other, Net</t>
  </si>
  <si>
    <t>Net Income Before Taxes</t>
  </si>
  <si>
    <t>Quick ratio</t>
  </si>
  <si>
    <t>Quick ratio= (current assets – inventory) / current liabilities</t>
  </si>
  <si>
    <t>Provision for Income Taxes</t>
  </si>
  <si>
    <t>Net Income After Taxes</t>
  </si>
  <si>
    <t>Minority Interest</t>
  </si>
  <si>
    <t>Activity</t>
  </si>
  <si>
    <t>Equity In Affiliates</t>
  </si>
  <si>
    <t>U.S GAAP Adjustment</t>
  </si>
  <si>
    <t>Asset turnover</t>
  </si>
  <si>
    <t>Asset turnover = revenue / (non-current liabilities + total equity)</t>
  </si>
  <si>
    <t>Net Income Before Extraordinary Items</t>
  </si>
  <si>
    <t>Total Extraordinary Items</t>
  </si>
  <si>
    <t>Net Income</t>
  </si>
  <si>
    <t>Receivables days</t>
  </si>
  <si>
    <t>Receivables days = receivables / credit sales × 365 days</t>
  </si>
  <si>
    <t>Total Adjustments to Net Income</t>
  </si>
  <si>
    <t>Income Available to Common Excluding Extraordinary Items</t>
  </si>
  <si>
    <t>Dilution Adjustment</t>
  </si>
  <si>
    <t>Inventory days</t>
  </si>
  <si>
    <t>Inventory days = inventory / cost of sales × 365 days</t>
  </si>
  <si>
    <t>Diluted Net Income</t>
  </si>
  <si>
    <t>Diluted Weighted Average Shares</t>
  </si>
  <si>
    <t>Diluted EPS Excluding Extraordinary Items</t>
  </si>
  <si>
    <t>Payables days</t>
  </si>
  <si>
    <t>Payable days = payables / purchases (or cost of sales) × 365 days</t>
  </si>
  <si>
    <t>DPS - Common Stock Primary Issue</t>
  </si>
  <si>
    <t>Diluted Normalized EPS</t>
  </si>
  <si>
    <t>Solvency</t>
  </si>
  <si>
    <t>BMW Balance Sheet</t>
  </si>
  <si>
    <t>Volkswagen Balance Sheet</t>
  </si>
  <si>
    <t>Debt-to-equity ratio</t>
  </si>
  <si>
    <t>Debt-to-equity = non-current liabilities / ordinary shareholders funds %</t>
  </si>
  <si>
    <t>Total Current Assets</t>
  </si>
  <si>
    <t xml:space="preserve">   Cash and Short Term Investments</t>
  </si>
  <si>
    <t xml:space="preserve">       Cash</t>
  </si>
  <si>
    <t>Interest cover</t>
  </si>
  <si>
    <t>Interest cover = operating profit / finance costs</t>
  </si>
  <si>
    <t xml:space="preserve">       Cash &amp; Equivalents</t>
  </si>
  <si>
    <t xml:space="preserve">       Short Term Investments</t>
  </si>
  <si>
    <t xml:space="preserve">   Total Receivables, Net</t>
  </si>
  <si>
    <t xml:space="preserve">       Accounts Receivables - Trade, Net</t>
  </si>
  <si>
    <t xml:space="preserve">   Total Inventory</t>
  </si>
  <si>
    <t xml:space="preserve">   Prepaid Expenses</t>
  </si>
  <si>
    <t xml:space="preserve">   Other Current Assets, Total</t>
  </si>
  <si>
    <t>Total Assets</t>
  </si>
  <si>
    <t xml:space="preserve">   Property/Plant/Equipment, Total - Net</t>
  </si>
  <si>
    <t xml:space="preserve">       Property/Plant/Equipment, Total - Gross</t>
  </si>
  <si>
    <t xml:space="preserve">       Accumulated Depreciation, Total</t>
  </si>
  <si>
    <t xml:space="preserve">   Goodwill, Net</t>
  </si>
  <si>
    <t xml:space="preserve">   Intangibles, Net</t>
  </si>
  <si>
    <t xml:space="preserve">   Long Term Investments</t>
  </si>
  <si>
    <t xml:space="preserve">   Note Receivable - Long Term</t>
  </si>
  <si>
    <t xml:space="preserve">   Other Long Term Assets, Total</t>
  </si>
  <si>
    <t xml:space="preserve">   Other Assets, Total</t>
  </si>
  <si>
    <t>Total Current Liabilities</t>
  </si>
  <si>
    <t xml:space="preserve">   Accounts Payable</t>
  </si>
  <si>
    <t xml:space="preserve">   Payable/Accrued</t>
  </si>
  <si>
    <t xml:space="preserve">   Accrued Expenses</t>
  </si>
  <si>
    <t xml:space="preserve">   Notes Payable/Short Term Debt</t>
  </si>
  <si>
    <t xml:space="preserve">   Current Port. of LT Debt/Capital Leases</t>
  </si>
  <si>
    <t xml:space="preserve">   Other Current liabilities, Total</t>
  </si>
  <si>
    <t>Total Liabilities</t>
  </si>
  <si>
    <t xml:space="preserve">   Total Long Term Debt</t>
  </si>
  <si>
    <t xml:space="preserve">       Long Term Debt</t>
  </si>
  <si>
    <t xml:space="preserve">       Capital Lease Obligations</t>
  </si>
  <si>
    <t xml:space="preserve">   Deferred Income Tax</t>
  </si>
  <si>
    <t xml:space="preserve">   Minority Interest</t>
  </si>
  <si>
    <t xml:space="preserve">   Other Liabilities, Total</t>
  </si>
  <si>
    <t>Total Equity</t>
  </si>
  <si>
    <t xml:space="preserve">   Redeemable Preferred Stock, Total</t>
  </si>
  <si>
    <t xml:space="preserve">   Preferred Stock - Non Redeemable, Net</t>
  </si>
  <si>
    <t xml:space="preserve">   Common Stock, Total</t>
  </si>
  <si>
    <t xml:space="preserve">   Additional Paid-In Capital</t>
  </si>
  <si>
    <t xml:space="preserve">   Retained Earnings (Accumulated Deficit)</t>
  </si>
  <si>
    <t xml:space="preserve">   Treasury Stock - Common</t>
  </si>
  <si>
    <t xml:space="preserve">   ESOP Debt Guarantee</t>
  </si>
  <si>
    <t xml:space="preserve">   Unrealized Gain (Loss)</t>
  </si>
  <si>
    <t xml:space="preserve">   Other Equity, Total</t>
  </si>
  <si>
    <t>Total Liabilities &amp; Shareholders' Equity</t>
  </si>
  <si>
    <t>Total Common Shares Outstanding</t>
  </si>
  <si>
    <t>Total Preferred Shares Outstanding</t>
  </si>
  <si>
    <t>BMW Cash Flow Statement</t>
  </si>
  <si>
    <t>Volkswagen Cash Flow Statement</t>
  </si>
  <si>
    <t>Net Income/Starting Line</t>
  </si>
  <si>
    <t>Cash From Operating Activities</t>
  </si>
  <si>
    <t xml:space="preserve">   Depreciation/Depletion</t>
  </si>
  <si>
    <t xml:space="preserve">   Amortization</t>
  </si>
  <si>
    <t xml:space="preserve">   Deferred Taxes</t>
  </si>
  <si>
    <t xml:space="preserve">   Non-Cash Items</t>
  </si>
  <si>
    <t xml:space="preserve">   Cash Receipts</t>
  </si>
  <si>
    <t xml:space="preserve">   Cash Payments</t>
  </si>
  <si>
    <t xml:space="preserve">   Cash Taxes Paid</t>
  </si>
  <si>
    <t xml:space="preserve">   Cash Interest Paid</t>
  </si>
  <si>
    <t xml:space="preserve">   Changes in Working Capital</t>
  </si>
  <si>
    <t>Cash From Investing Activities</t>
  </si>
  <si>
    <t xml:space="preserve">   Capital Expenditures</t>
  </si>
  <si>
    <t xml:space="preserve">   Other Investing Cash Flow Items, Total</t>
  </si>
  <si>
    <t>Cash From Financing Activities</t>
  </si>
  <si>
    <t xml:space="preserve">   Financing Cash Flow Items</t>
  </si>
  <si>
    <t xml:space="preserve">   Total Cash Dividends Paid</t>
  </si>
  <si>
    <t xml:space="preserve">   Issuance (Retirement) of Stock, Net</t>
  </si>
  <si>
    <t xml:space="preserve">   Issuance (Retirement) of Debt, Net</t>
  </si>
  <si>
    <t xml:space="preserve">   Foreign Exchange Effects</t>
  </si>
  <si>
    <t>Net Change in Cash</t>
  </si>
  <si>
    <t xml:space="preserve">   Beginning Cash Balance</t>
  </si>
  <si>
    <t xml:space="preserve">   Ending Cash Balance</t>
  </si>
  <si>
    <t xml:space="preserve">   Free Cash Flow</t>
  </si>
  <si>
    <t xml:space="preserve">   Free Cash Flow Growth</t>
  </si>
  <si>
    <t xml:space="preserve">   Free Cash Flow Yield</t>
  </si>
  <si>
    <t>Formulas from: https://www.accaglobal.com/vn/en/student/exam-support-resources/fundamentals-exams-study-resources/f2/technical-articles/ratio-analysis.html                                                                BMW financial statements: https://www.investing.com/equities/bay-mot-werke-financial-summary                                                                                                                                                          Volkswagen financial stements: https://www.investing.com/equities/volkswagen-ag-financial-summary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</si>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</sst>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;\(#,##0.00\)"/>
    <numFmt numFmtId="165" formatCode="#,##0;\(#,##0\)"/>
  </numFmts>
  <fonts count="12" x14ac:knownFonts="1">
    <font>
      <sz val="10"/>
      <color rgb="FF000000"/>
      <name val="Arial"/>
    </font>
    <font>
      <b/>
      <sz val="10"/>
      <color rgb="FFFFFFFF"/>
      <name val="Arial"/>
    </font>
    <font>
      <b/>
      <sz val="10"/>
      <color rgb="FFFFFFFF"/>
      <name val="Arial"/>
    </font>
    <font>
      <b/>
      <sz val="10"/>
      <color rgb="FF000000"/>
      <name val="Arial"/>
    </font>
    <font>
      <b/>
      <sz val="10"/>
      <color theme="1"/>
      <name val="Arial"/>
    </font>
    <font>
      <sz val="10"/>
      <color rgb="FF0000FF"/>
      <name val="Arial"/>
    </font>
    <font>
      <i/>
      <sz val="10"/>
      <color theme="1"/>
      <name val="Arial"/>
    </font>
    <font>
      <sz val="10"/>
      <color theme="1"/>
      <name val="Arial"/>
    </font>
    <font>
      <sz val="12"/>
      <color rgb="FF000000"/>
      <name val="Arial"/>
    </font>
    <font>
      <sz val="12"/>
      <color theme="1"/>
      <name val="Arial"/>
    </font>
    <font>
      <b/>
      <sz val="10"/>
      <color rgb="FF0000FF"/>
      <name val="Arial"/>
    </font>
    <font>
      <b/>
      <sz val="10"/>
      <color theme="1"/>
      <name val="Arial"/>
    </font>
  </fonts>
  <fills count="6">
    <fill>
      <patternFill patternType="none"/>
    </fill>
    <fill>
      <patternFill patternType="gray125"/>
    </fill>
    <fill>
      <patternFill patternType="solid">
        <fgColor rgb="FF0B5394"/>
        <bgColor rgb="FF0B5394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1" fillId="2" borderId="0" xfId="0" applyFont="1" applyFill="1" applyAlignment="1">
      <alignment horizontal="right"/>
    </xf>
    <xf numFmtId="0" fontId="3" fillId="0" borderId="0" xfId="0" applyFont="1" applyAlignment="1">
      <alignment horizontal="left"/>
    </xf>
    <xf numFmtId="164" fontId="3" fillId="0" borderId="0" xfId="0" applyNumberFormat="1" applyFont="1" applyAlignment="1">
      <alignment horizontal="right"/>
    </xf>
    <xf numFmtId="0" fontId="0" fillId="0" borderId="0" xfId="0" applyAlignment="1">
      <alignment horizontal="left"/>
    </xf>
    <xf numFmtId="164" fontId="5" fillId="0" borderId="0" xfId="0" applyNumberFormat="1" applyFont="1" applyAlignment="1">
      <alignment horizontal="right"/>
    </xf>
    <xf numFmtId="0" fontId="7" fillId="0" borderId="0" xfId="0" applyFont="1"/>
    <xf numFmtId="0" fontId="8" fillId="4" borderId="0" xfId="0" applyFont="1" applyFill="1"/>
    <xf numFmtId="0" fontId="7" fillId="0" borderId="0" xfId="0" applyFont="1" applyAlignment="1">
      <alignment vertical="center"/>
    </xf>
    <xf numFmtId="0" fontId="9" fillId="0" borderId="0" xfId="0" applyFont="1"/>
    <xf numFmtId="0" fontId="9" fillId="0" borderId="0" xfId="0" applyFont="1" applyAlignment="1">
      <alignment vertical="center"/>
    </xf>
    <xf numFmtId="3" fontId="3" fillId="0" borderId="0" xfId="0" applyNumberFormat="1" applyFont="1" applyAlignment="1">
      <alignment horizontal="left"/>
    </xf>
    <xf numFmtId="3" fontId="0" fillId="0" borderId="0" xfId="0" applyNumberFormat="1" applyAlignment="1">
      <alignment horizontal="left"/>
    </xf>
    <xf numFmtId="164" fontId="0" fillId="0" borderId="0" xfId="0" applyNumberFormat="1" applyAlignment="1">
      <alignment horizontal="right"/>
    </xf>
    <xf numFmtId="164" fontId="10" fillId="0" borderId="0" xfId="0" applyNumberFormat="1" applyFont="1" applyAlignment="1">
      <alignment horizontal="right"/>
    </xf>
    <xf numFmtId="3" fontId="0" fillId="0" borderId="0" xfId="0" applyNumberFormat="1" applyAlignment="1">
      <alignment horizontal="center"/>
    </xf>
    <xf numFmtId="165" fontId="3" fillId="0" borderId="0" xfId="0" applyNumberFormat="1" applyFont="1" applyAlignment="1">
      <alignment horizontal="right"/>
    </xf>
    <xf numFmtId="165" fontId="0" fillId="0" borderId="0" xfId="0" applyNumberFormat="1" applyAlignment="1">
      <alignment horizontal="right"/>
    </xf>
    <xf numFmtId="165" fontId="5" fillId="0" borderId="0" xfId="0" applyNumberFormat="1" applyFont="1" applyAlignment="1">
      <alignment horizontal="right"/>
    </xf>
    <xf numFmtId="165" fontId="10" fillId="0" borderId="0" xfId="0" applyNumberFormat="1" applyFont="1" applyAlignment="1">
      <alignment horizontal="right"/>
    </xf>
    <xf numFmtId="165" fontId="11" fillId="0" borderId="0" xfId="0" applyNumberFormat="1" applyFont="1" applyAlignment="1">
      <alignment horizontal="right"/>
    </xf>
    <xf numFmtId="0" fontId="3" fillId="0" borderId="0" xfId="0" applyFont="1" applyAlignment="1">
      <alignment horizontal="center"/>
    </xf>
    <xf numFmtId="165" fontId="3" fillId="0" borderId="0" xfId="0" applyNumberFormat="1" applyFont="1" applyAlignment="1">
      <alignment horizontal="left"/>
    </xf>
    <xf numFmtId="165" fontId="0" fillId="0" borderId="0" xfId="0" applyNumberFormat="1" applyAlignment="1">
      <alignment horizontal="left"/>
    </xf>
    <xf numFmtId="3" fontId="3" fillId="0" borderId="0" xfId="0" applyNumberFormat="1" applyFont="1" applyAlignment="1">
      <alignment horizontal="center"/>
    </xf>
    <xf numFmtId="10" fontId="7" fillId="3" borderId="0" xfId="0" applyNumberFormat="1" applyFont="1" applyFill="1"/>
    <xf numFmtId="0" fontId="1" fillId="2" borderId="0" xfId="0" applyFont="1" applyFill="1" applyAlignment="1">
      <alignment horizontal="center"/>
    </xf>
    <xf numFmtId="10" fontId="7" fillId="5" borderId="0" xfId="0" applyNumberFormat="1" applyFont="1" applyFill="1"/>
    <xf numFmtId="2" fontId="7" fillId="5" borderId="0" xfId="0" applyNumberFormat="1" applyFont="1" applyFill="1"/>
    <xf numFmtId="0" fontId="7" fillId="0" borderId="0" xfId="0" applyFont="1" applyAlignment="1">
      <alignment wrapText="1"/>
    </xf>
    <xf numFmtId="0" fontId="0" fillId="0" borderId="0" xfId="0"/>
    <xf numFmtId="0" fontId="6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4" fillId="0" borderId="0" xfId="0" applyFont="1"/>
    <xf numFmtId="0" fontId="8" fillId="4" borderId="0" xfId="0" applyFont="1" applyFill="1" applyAlignment="1">
      <alignment vertical="center"/>
    </xf>
    <xf numFmtId="1" fontId="7" fillId="5" borderId="0" xfId="0" applyNumberFormat="1" applyFont="1" applyFill="1"/>
    <xf numFmtId="9" fontId="7" fillId="5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ROCE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'Sheet 0.1'!$N$5</c:f>
              <c:strCache>
                <c:ptCount val="1"/>
                <c:pt idx="0">
                  <c:v>BMW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'Sheet 0.1'!$O$2:$R$2</c:f>
              <c:numCache>
                <c:formatCode>General</c:formatCod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</c:numCache>
            </c:numRef>
          </c:cat>
          <c:val>
            <c:numRef>
              <c:f>'Sheet 0.1'!$O$5:$R$5</c:f>
              <c:numCache>
                <c:formatCode>0.00%</c:formatCode>
                <c:ptCount val="4"/>
                <c:pt idx="0">
                  <c:v>7.7862392779519854E-2</c:v>
                </c:pt>
                <c:pt idx="1">
                  <c:v>7.9997737209170763E-2</c:v>
                </c:pt>
                <c:pt idx="2">
                  <c:v>6.4954518021915694E-2</c:v>
                </c:pt>
                <c:pt idx="3">
                  <c:v>5.0966583911587315E-2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B4-4DDA-B8CC-E83413F71F0E}"/>
            </c:ext>
          </c:extLst>
        </c:ser>
        <c:ser>
          <c:idx val="1"/>
          <c:order val="1"/>
          <c:tx>
            <c:strRef>
              <c:f>'Sheet 0.1'!$N$6</c:f>
              <c:strCache>
                <c:ptCount val="1"/>
                <c:pt idx="0">
                  <c:v>Volkswagen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'Sheet 0.1'!$O$2:$R$2</c:f>
              <c:numCache>
                <c:formatCode>General</c:formatCod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</c:numCache>
            </c:numRef>
          </c:cat>
          <c:val>
            <c:numRef>
              <c:f>'Sheet 0.1'!$O$6:$R$6</c:f>
              <c:numCache>
                <c:formatCode>0.00%</c:formatCode>
                <c:ptCount val="4"/>
                <c:pt idx="0">
                  <c:v>3.0587769198637482E-2</c:v>
                </c:pt>
                <c:pt idx="1">
                  <c:v>5.2779942246871707E-2</c:v>
                </c:pt>
                <c:pt idx="2">
                  <c:v>4.7968902918108264E-2</c:v>
                </c:pt>
                <c:pt idx="3">
                  <c:v>5.2975664304210253E-2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B4-4DDA-B8CC-E83413F71F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102288512"/>
        <c:axId val="61158944"/>
      </c:barChart>
      <c:catAx>
        <c:axId val="2102288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58944"/>
        <c:crosses val="autoZero"/>
        <c:auto val="1"/>
        <c:lblAlgn val="ctr"/>
        <c:lblOffset val="100"/>
        <c:noMultiLvlLbl val="0"/>
      </c:catAx>
      <c:valAx>
        <c:axId val="6115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288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Debt-to-equity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'Sheet 0.1'!$N$38</c:f>
              <c:strCache>
                <c:ptCount val="1"/>
                <c:pt idx="0">
                  <c:v>BMW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'Sheet 0.1'!$O$2:$R$2</c:f>
              <c:numCache>
                <c:formatCode>General</c:formatCod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</c:numCache>
            </c:numRef>
          </c:cat>
          <c:val>
            <c:numRef>
              <c:f>'Sheet 0.1'!$O$38:$R$38</c:f>
              <c:numCache>
                <c:formatCode>0%</c:formatCode>
                <c:ptCount val="4"/>
                <c:pt idx="0">
                  <c:v>1.5589284198013076</c:v>
                </c:pt>
                <c:pt idx="1">
                  <c:v>1.3055467570941477</c:v>
                </c:pt>
                <c:pt idx="2">
                  <c:v>1.4001221640488657</c:v>
                </c:pt>
                <c:pt idx="3">
                  <c:v>1.4510990492886522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1B-4C59-BD2D-884B95AE45C4}"/>
            </c:ext>
          </c:extLst>
        </c:ser>
        <c:ser>
          <c:idx val="1"/>
          <c:order val="1"/>
          <c:tx>
            <c:strRef>
              <c:f>'Sheet 0.1'!$N$39</c:f>
              <c:strCache>
                <c:ptCount val="1"/>
                <c:pt idx="0">
                  <c:v>Volkswagen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'Sheet 0.1'!$O$2:$R$2</c:f>
              <c:numCache>
                <c:formatCode>General</c:formatCod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</c:numCache>
            </c:numRef>
          </c:cat>
          <c:val>
            <c:numRef>
              <c:f>'Sheet 0.1'!$O$39:$R$39</c:f>
              <c:numCache>
                <c:formatCode>0%</c:formatCode>
                <c:ptCount val="4"/>
                <c:pt idx="0">
                  <c:v>1.5053350451509888</c:v>
                </c:pt>
                <c:pt idx="1">
                  <c:v>1.4052256357489343</c:v>
                </c:pt>
                <c:pt idx="2">
                  <c:v>1.4777615546846317</c:v>
                </c:pt>
                <c:pt idx="3">
                  <c:v>1.6288747834227013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1B-4C59-BD2D-884B95AE45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59708352"/>
        <c:axId val="900952800"/>
      </c:barChart>
      <c:catAx>
        <c:axId val="459708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0952800"/>
        <c:crosses val="autoZero"/>
        <c:auto val="1"/>
        <c:lblAlgn val="ctr"/>
        <c:lblOffset val="100"/>
        <c:noMultiLvlLbl val="0"/>
      </c:catAx>
      <c:valAx>
        <c:axId val="90095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708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Interest cover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'Sheet 0.1'!$N$41</c:f>
              <c:strCache>
                <c:ptCount val="1"/>
                <c:pt idx="0">
                  <c:v>BMW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'Sheet 0.1'!$O$2:$R$2</c:f>
              <c:numCache>
                <c:formatCode>General</c:formatCod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</c:numCache>
            </c:numRef>
          </c:cat>
          <c:val>
            <c:numRef>
              <c:f>'Sheet 0.1'!$O$41:$R$41</c:f>
              <c:numCache>
                <c:formatCode>0</c:formatCode>
                <c:ptCount val="4"/>
                <c:pt idx="0">
                  <c:v>722</c:v>
                </c:pt>
                <c:pt idx="1">
                  <c:v>274.97222222222223</c:v>
                </c:pt>
                <c:pt idx="2">
                  <c:v>178.66</c:v>
                </c:pt>
                <c:pt idx="3">
                  <c:v>224.57575757575756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43-498F-A012-0E396499137F}"/>
            </c:ext>
          </c:extLst>
        </c:ser>
        <c:ser>
          <c:idx val="1"/>
          <c:order val="1"/>
          <c:tx>
            <c:strRef>
              <c:f>'Sheet 0.1'!$N$42</c:f>
              <c:strCache>
                <c:ptCount val="1"/>
                <c:pt idx="0">
                  <c:v>Volkswagen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'Sheet 0.1'!$O$2:$R$2</c:f>
              <c:numCache>
                <c:formatCode>General</c:formatCod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</c:numCache>
            </c:numRef>
          </c:cat>
          <c:val>
            <c:numRef>
              <c:f>'Sheet 0.1'!$O$42:$R$42</c:f>
              <c:numCache>
                <c:formatCode>0</c:formatCode>
                <c:ptCount val="4"/>
                <c:pt idx="0">
                  <c:v>4.9121715076071926</c:v>
                </c:pt>
                <c:pt idx="1">
                  <c:v>40.761061946902657</c:v>
                </c:pt>
                <c:pt idx="2">
                  <c:v>18.70967741935484</c:v>
                </c:pt>
                <c:pt idx="3">
                  <c:v>7.6811594202898554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43-498F-A012-0E39649913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28496864"/>
        <c:axId val="900943376"/>
      </c:barChart>
      <c:catAx>
        <c:axId val="428496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0943376"/>
        <c:crosses val="autoZero"/>
        <c:auto val="1"/>
        <c:lblAlgn val="ctr"/>
        <c:lblOffset val="100"/>
        <c:noMultiLvlLbl val="0"/>
      </c:catAx>
      <c:valAx>
        <c:axId val="90094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496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'Sheet 0.1'!$N$8</c:f>
              <c:strCache>
                <c:ptCount val="1"/>
                <c:pt idx="0">
                  <c:v>BMW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'Sheet 0.1'!$O$2:$R$2</c:f>
              <c:numCache>
                <c:formatCode>General</c:formatCod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</c:numCache>
            </c:numRef>
          </c:cat>
          <c:val>
            <c:numRef>
              <c:f>'Sheet 0.1'!$O$8:$R$8</c:f>
              <c:numCache>
                <c:formatCode>0.00%</c:formatCode>
                <c:ptCount val="4"/>
                <c:pt idx="0">
                  <c:v>9.9678217558913804E-2</c:v>
                </c:pt>
                <c:pt idx="1">
                  <c:v>0.10072037606072322</c:v>
                </c:pt>
                <c:pt idx="2">
                  <c:v>9.2230654070517781E-2</c:v>
                </c:pt>
                <c:pt idx="3">
                  <c:v>7.1116015737453214E-2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34-47D2-9F98-2ACFABE14B9C}"/>
            </c:ext>
          </c:extLst>
        </c:ser>
        <c:ser>
          <c:idx val="1"/>
          <c:order val="1"/>
          <c:tx>
            <c:strRef>
              <c:f>'Sheet 0.1'!$N$9</c:f>
              <c:strCache>
                <c:ptCount val="1"/>
                <c:pt idx="0">
                  <c:v>Volkswagen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'Sheet 0.1'!$O$2:$R$2</c:f>
              <c:numCache>
                <c:formatCode>General</c:formatCod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</c:numCache>
            </c:numRef>
          </c:cat>
          <c:val>
            <c:numRef>
              <c:f>'Sheet 0.1'!$O$9:$R$9</c:f>
              <c:numCache>
                <c:formatCode>0.00%</c:formatCode>
                <c:ptCount val="4"/>
                <c:pt idx="0">
                  <c:v>3.2692493567822084E-2</c:v>
                </c:pt>
                <c:pt idx="1">
                  <c:v>6.019603572206491E-2</c:v>
                </c:pt>
                <c:pt idx="2">
                  <c:v>5.9020814164995397E-2</c:v>
                </c:pt>
                <c:pt idx="3">
                  <c:v>6.7133221444630922E-2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34-47D2-9F98-2ACFABE14B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095751440"/>
        <c:axId val="347298928"/>
      </c:barChart>
      <c:catAx>
        <c:axId val="2095751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298928"/>
        <c:crosses val="autoZero"/>
        <c:auto val="1"/>
        <c:lblAlgn val="ctr"/>
        <c:lblOffset val="100"/>
        <c:noMultiLvlLbl val="0"/>
      </c:catAx>
      <c:valAx>
        <c:axId val="34729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5751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Gross Margin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'Sheet 0.1'!$N$11</c:f>
              <c:strCache>
                <c:ptCount val="1"/>
                <c:pt idx="0">
                  <c:v>BMW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'Sheet 0.1'!$O$2:$R$2</c:f>
              <c:numCache>
                <c:formatCode>General</c:formatCod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</c:numCache>
            </c:numRef>
          </c:cat>
          <c:val>
            <c:numRef>
              <c:f>'Sheet 0.1'!$O$11:$R$11</c:f>
              <c:numCache>
                <c:formatCode>0.00%</c:formatCode>
                <c:ptCount val="4"/>
                <c:pt idx="0">
                  <c:v>0.19881482110807855</c:v>
                </c:pt>
                <c:pt idx="1">
                  <c:v>0.20301784660466821</c:v>
                </c:pt>
                <c:pt idx="2">
                  <c:v>0.18974756078674307</c:v>
                </c:pt>
                <c:pt idx="3">
                  <c:v>0.17333269359946263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FC-414D-982A-F27ACF90BC88}"/>
            </c:ext>
          </c:extLst>
        </c:ser>
        <c:ser>
          <c:idx val="1"/>
          <c:order val="1"/>
          <c:tx>
            <c:strRef>
              <c:f>'Sheet 0.1'!$N$12</c:f>
              <c:strCache>
                <c:ptCount val="1"/>
                <c:pt idx="0">
                  <c:v>Volkswagen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'Sheet 0.1'!$O$2:$R$2</c:f>
              <c:numCache>
                <c:formatCode>General</c:formatCod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</c:numCache>
            </c:numRef>
          </c:cat>
          <c:val>
            <c:numRef>
              <c:f>'Sheet 0.1'!$O$12:$R$12</c:f>
              <c:numCache>
                <c:formatCode>0.00%</c:formatCode>
                <c:ptCount val="4"/>
                <c:pt idx="0">
                  <c:v>0.19499509819714914</c:v>
                </c:pt>
                <c:pt idx="1">
                  <c:v>0.19487693313003704</c:v>
                </c:pt>
                <c:pt idx="2">
                  <c:v>0.201459408350258</c:v>
                </c:pt>
                <c:pt idx="3">
                  <c:v>0.19780550365749391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FC-414D-982A-F27ACF90BC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49115072"/>
        <c:axId val="347600016"/>
      </c:barChart>
      <c:catAx>
        <c:axId val="349115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600016"/>
        <c:crosses val="autoZero"/>
        <c:auto val="1"/>
        <c:lblAlgn val="ctr"/>
        <c:lblOffset val="100"/>
        <c:noMultiLvlLbl val="0"/>
      </c:catAx>
      <c:valAx>
        <c:axId val="34760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115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Current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'Sheet 0.1'!$N$16</c:f>
              <c:strCache>
                <c:ptCount val="1"/>
                <c:pt idx="0">
                  <c:v>BMW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'Sheet 0.1'!$O$2:$R$2</c:f>
              <c:numCache>
                <c:formatCode>General</c:formatCod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</c:numCache>
            </c:numRef>
          </c:cat>
          <c:val>
            <c:numRef>
              <c:f>'Sheet 0.1'!$O$16:$R$16</c:f>
              <c:numCache>
                <c:formatCode>0.00</c:formatCode>
                <c:ptCount val="4"/>
                <c:pt idx="0">
                  <c:v>0.98345320566562233</c:v>
                </c:pt>
                <c:pt idx="1">
                  <c:v>1.0247613739287953</c:v>
                </c:pt>
                <c:pt idx="2">
                  <c:v>1.1865959025920376</c:v>
                </c:pt>
                <c:pt idx="3">
                  <c:v>1.0968835098335854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F3-49E8-B631-51D2F0FC2ED2}"/>
            </c:ext>
          </c:extLst>
        </c:ser>
        <c:ser>
          <c:idx val="1"/>
          <c:order val="1"/>
          <c:tx>
            <c:strRef>
              <c:f>'Sheet 0.1'!$N$17</c:f>
              <c:strCache>
                <c:ptCount val="1"/>
                <c:pt idx="0">
                  <c:v>Volkswagen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'Sheet 0.1'!$O$2:$R$2</c:f>
              <c:numCache>
                <c:formatCode>General</c:formatCod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</c:numCache>
            </c:numRef>
          </c:cat>
          <c:val>
            <c:numRef>
              <c:f>'Sheet 0.1'!$O$17:$R$17</c:f>
              <c:numCache>
                <c:formatCode>0.00</c:formatCode>
                <c:ptCount val="4"/>
                <c:pt idx="0">
                  <c:v>0.87723290989493841</c:v>
                </c:pt>
                <c:pt idx="1">
                  <c:v>0.99827294889300389</c:v>
                </c:pt>
                <c:pt idx="2">
                  <c:v>1.0926843208230139</c:v>
                </c:pt>
                <c:pt idx="3">
                  <c:v>1.1163562087611063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F3-49E8-B631-51D2F0FC2E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095745680"/>
        <c:axId val="54301120"/>
      </c:barChart>
      <c:catAx>
        <c:axId val="2095745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01120"/>
        <c:crosses val="autoZero"/>
        <c:auto val="1"/>
        <c:lblAlgn val="ctr"/>
        <c:lblOffset val="100"/>
        <c:noMultiLvlLbl val="0"/>
      </c:catAx>
      <c:valAx>
        <c:axId val="5430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5745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Quick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'Sheet 0.1'!$N$19</c:f>
              <c:strCache>
                <c:ptCount val="1"/>
                <c:pt idx="0">
                  <c:v>BMW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'Sheet 0.1'!$O$2:$R$2</c:f>
              <c:numCache>
                <c:formatCode>General</c:formatCod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</c:numCache>
            </c:numRef>
          </c:cat>
          <c:val>
            <c:numRef>
              <c:f>'Sheet 0.1'!$O$19:$R$19</c:f>
              <c:numCache>
                <c:formatCode>0.00</c:formatCode>
                <c:ptCount val="4"/>
                <c:pt idx="0">
                  <c:v>0.80929267969818652</c:v>
                </c:pt>
                <c:pt idx="1">
                  <c:v>0.84769734550268239</c:v>
                </c:pt>
                <c:pt idx="2">
                  <c:v>0.98707482040581984</c:v>
                </c:pt>
                <c:pt idx="3">
                  <c:v>0.9045567322239032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9C-4200-9CD5-1C102FE69ED4}"/>
            </c:ext>
          </c:extLst>
        </c:ser>
        <c:ser>
          <c:idx val="1"/>
          <c:order val="1"/>
          <c:tx>
            <c:strRef>
              <c:f>'Sheet 0.1'!$N$20</c:f>
              <c:strCache>
                <c:ptCount val="1"/>
                <c:pt idx="0">
                  <c:v>Volkswagen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'Sheet 0.1'!$O$2:$R$2</c:f>
              <c:numCache>
                <c:formatCode>General</c:formatCod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</c:numCache>
            </c:numRef>
          </c:cat>
          <c:val>
            <c:numRef>
              <c:f>'Sheet 0.1'!$O$20:$R$20</c:f>
              <c:numCache>
                <c:formatCode>0.00</c:formatCode>
                <c:ptCount val="4"/>
                <c:pt idx="0">
                  <c:v>0.65765709940005068</c:v>
                </c:pt>
                <c:pt idx="1">
                  <c:v>0.7462918279931916</c:v>
                </c:pt>
                <c:pt idx="2">
                  <c:v>0.82034077919603732</c:v>
                </c:pt>
                <c:pt idx="3">
                  <c:v>0.83800409709154144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9C-4200-9CD5-1C102FE69E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095744720"/>
        <c:axId val="66295984"/>
      </c:barChart>
      <c:catAx>
        <c:axId val="2095744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95984"/>
        <c:crosses val="autoZero"/>
        <c:auto val="1"/>
        <c:lblAlgn val="ctr"/>
        <c:lblOffset val="100"/>
        <c:noMultiLvlLbl val="0"/>
      </c:catAx>
      <c:valAx>
        <c:axId val="6629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5744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Asset Turnover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'Sheet 0.1'!$N$24</c:f>
              <c:strCache>
                <c:ptCount val="1"/>
                <c:pt idx="0">
                  <c:v>BMW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'Sheet 0.1'!$O$2:$R$2</c:f>
              <c:numCache>
                <c:formatCode>General</c:formatCod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</c:numCache>
            </c:numRef>
          </c:cat>
          <c:val>
            <c:numRef>
              <c:f>'Sheet 0.1'!$O$24:$R$24</c:f>
              <c:numCache>
                <c:formatCode>0.00</c:formatCode>
                <c:ptCount val="4"/>
                <c:pt idx="0">
                  <c:v>0.78113749108224251</c:v>
                </c:pt>
                <c:pt idx="1">
                  <c:v>0.79425574385207809</c:v>
                </c:pt>
                <c:pt idx="2">
                  <c:v>0.70426170860994564</c:v>
                </c:pt>
                <c:pt idx="3">
                  <c:v>0.71666815671657191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15-49B0-B463-0705B42AD6BC}"/>
            </c:ext>
          </c:extLst>
        </c:ser>
        <c:ser>
          <c:idx val="1"/>
          <c:order val="1"/>
          <c:tx>
            <c:strRef>
              <c:f>'Sheet 0.1'!$N$25</c:f>
              <c:strCache>
                <c:ptCount val="1"/>
                <c:pt idx="0">
                  <c:v>Volkswagen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'Sheet 0.1'!$O$2:$R$2</c:f>
              <c:numCache>
                <c:formatCode>General</c:formatCod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</c:numCache>
            </c:numRef>
          </c:cat>
          <c:val>
            <c:numRef>
              <c:f>'Sheet 0.1'!$O$25:$R$25</c:f>
              <c:numCache>
                <c:formatCode>0.00</c:formatCode>
                <c:ptCount val="4"/>
                <c:pt idx="0">
                  <c:v>0.93562056180210751</c:v>
                </c:pt>
                <c:pt idx="1">
                  <c:v>0.87680096560785936</c:v>
                </c:pt>
                <c:pt idx="2">
                  <c:v>0.81274553048368647</c:v>
                </c:pt>
                <c:pt idx="3">
                  <c:v>0.78911250144464884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15-49B0-B463-0705B42AD6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28496384"/>
        <c:axId val="630359456"/>
      </c:barChart>
      <c:catAx>
        <c:axId val="428496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359456"/>
        <c:crosses val="autoZero"/>
        <c:auto val="1"/>
        <c:lblAlgn val="ctr"/>
        <c:lblOffset val="100"/>
        <c:noMultiLvlLbl val="0"/>
      </c:catAx>
      <c:valAx>
        <c:axId val="63035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496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Receivables days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'Sheet 0.1'!$N$27</c:f>
              <c:strCache>
                <c:ptCount val="1"/>
                <c:pt idx="0">
                  <c:v>BMW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'Sheet 0.1'!$O$2:$R$2</c:f>
              <c:numCache>
                <c:formatCode>General</c:formatCod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</c:numCache>
            </c:numRef>
          </c:cat>
          <c:val>
            <c:numRef>
              <c:f>'Sheet 0.1'!$O$27:$R$27</c:f>
              <c:numCache>
                <c:formatCode>0</c:formatCode>
                <c:ptCount val="4"/>
                <c:pt idx="0">
                  <c:v>135.63411318670813</c:v>
                </c:pt>
                <c:pt idx="1">
                  <c:v>134.98188885045076</c:v>
                </c:pt>
                <c:pt idx="2">
                  <c:v>160.62939445562955</c:v>
                </c:pt>
                <c:pt idx="3">
                  <c:v>158.08377315036944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15-45E8-8426-8D85BBF0987B}"/>
            </c:ext>
          </c:extLst>
        </c:ser>
        <c:ser>
          <c:idx val="1"/>
          <c:order val="1"/>
          <c:tx>
            <c:strRef>
              <c:f>'Sheet 0.1'!$N$28</c:f>
              <c:strCache>
                <c:ptCount val="1"/>
                <c:pt idx="0">
                  <c:v>Volkswagen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'Sheet 0.1'!$O$2:$R$2</c:f>
              <c:numCache>
                <c:formatCode>General</c:formatCod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</c:numCache>
            </c:numRef>
          </c:cat>
          <c:val>
            <c:numRef>
              <c:f>'Sheet 0.1'!$O$28:$R$28</c:f>
              <c:numCache>
                <c:formatCode>0</c:formatCode>
                <c:ptCount val="4"/>
                <c:pt idx="0">
                  <c:v>114.43219632986141</c:v>
                </c:pt>
                <c:pt idx="1">
                  <c:v>116.37227183620126</c:v>
                </c:pt>
                <c:pt idx="2">
                  <c:v>124.09588338301202</c:v>
                </c:pt>
                <c:pt idx="3">
                  <c:v>122.83309319484468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15-45E8-8426-8D85BBF098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59708352"/>
        <c:axId val="900943376"/>
      </c:barChart>
      <c:catAx>
        <c:axId val="459708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0943376"/>
        <c:crosses val="autoZero"/>
        <c:auto val="1"/>
        <c:lblAlgn val="ctr"/>
        <c:lblOffset val="100"/>
        <c:noMultiLvlLbl val="0"/>
      </c:catAx>
      <c:valAx>
        <c:axId val="90094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708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Inventory days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'Sheet 0.1'!$N$30</c:f>
              <c:strCache>
                <c:ptCount val="1"/>
                <c:pt idx="0">
                  <c:v>BMW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'Sheet 0.1'!$O$2:$R$2</c:f>
              <c:numCache>
                <c:formatCode>General</c:formatCod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</c:numCache>
            </c:numRef>
          </c:cat>
          <c:val>
            <c:numRef>
              <c:f>'Sheet 0.1'!$O$30:$R$30</c:f>
              <c:numCache>
                <c:formatCode>0</c:formatCode>
                <c:ptCount val="4"/>
                <c:pt idx="0">
                  <c:v>57.288579305956887</c:v>
                </c:pt>
                <c:pt idx="1">
                  <c:v>59.212488350419378</c:v>
                </c:pt>
                <c:pt idx="2">
                  <c:v>66.268078545306267</c:v>
                </c:pt>
                <c:pt idx="3">
                  <c:v>67.329274379839106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A7-4841-AA6D-13EEB92A0DBC}"/>
            </c:ext>
          </c:extLst>
        </c:ser>
        <c:ser>
          <c:idx val="1"/>
          <c:order val="1"/>
          <c:tx>
            <c:strRef>
              <c:f>'Sheet 0.1'!$N$31</c:f>
              <c:strCache>
                <c:ptCount val="1"/>
                <c:pt idx="0">
                  <c:v>Volkswagen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'Sheet 0.1'!$O$2:$R$2</c:f>
              <c:numCache>
                <c:formatCode>General</c:formatCod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</c:numCache>
            </c:numRef>
          </c:cat>
          <c:val>
            <c:numRef>
              <c:f>'Sheet 0.1'!$O$31:$R$31</c:f>
              <c:numCache>
                <c:formatCode>0</c:formatCode>
                <c:ptCount val="4"/>
                <c:pt idx="0">
                  <c:v>81.34298831910624</c:v>
                </c:pt>
                <c:pt idx="1">
                  <c:v>79.817088347329232</c:v>
                </c:pt>
                <c:pt idx="2">
                  <c:v>88.655454376509937</c:v>
                </c:pt>
                <c:pt idx="3">
                  <c:v>84.184496200532919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A7-4841-AA6D-13EEB92A0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59710272"/>
        <c:axId val="902413328"/>
      </c:barChart>
      <c:catAx>
        <c:axId val="459710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2413328"/>
        <c:crosses val="autoZero"/>
        <c:auto val="1"/>
        <c:lblAlgn val="ctr"/>
        <c:lblOffset val="100"/>
        <c:noMultiLvlLbl val="0"/>
      </c:catAx>
      <c:valAx>
        <c:axId val="90241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710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Payables days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'Sheet 0.1'!$N$33</c:f>
              <c:strCache>
                <c:ptCount val="1"/>
                <c:pt idx="0">
                  <c:v>BMW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'Sheet 0.1'!$O$2:$R$2</c:f>
              <c:numCache>
                <c:formatCode>General</c:formatCod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</c:numCache>
            </c:numRef>
          </c:cat>
          <c:val>
            <c:numRef>
              <c:f>'Sheet 0.1'!$O$33:$R$33</c:f>
              <c:numCache>
                <c:formatCode>0</c:formatCode>
                <c:ptCount val="4"/>
                <c:pt idx="0">
                  <c:v>44.636807083587392</c:v>
                </c:pt>
                <c:pt idx="1">
                  <c:v>49.412861136999062</c:v>
                </c:pt>
                <c:pt idx="2">
                  <c:v>44.970946901639977</c:v>
                </c:pt>
                <c:pt idx="3">
                  <c:v>43.140562062521042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34-40E5-A8B0-9888B1531E5B}"/>
            </c:ext>
          </c:extLst>
        </c:ser>
        <c:ser>
          <c:idx val="1"/>
          <c:order val="1"/>
          <c:tx>
            <c:strRef>
              <c:f>'Sheet 0.1'!$N$34</c:f>
              <c:strCache>
                <c:ptCount val="1"/>
                <c:pt idx="0">
                  <c:v>Volkswagen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'Sheet 0.1'!$O$2:$R$2</c:f>
              <c:numCache>
                <c:formatCode>General</c:formatCod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</c:numCache>
            </c:numRef>
          </c:cat>
          <c:val>
            <c:numRef>
              <c:f>'Sheet 0.1'!$O$34:$R$34</c:f>
              <c:numCache>
                <c:formatCode>0</c:formatCode>
                <c:ptCount val="4"/>
                <c:pt idx="0">
                  <c:v>47.56868171136815</c:v>
                </c:pt>
                <c:pt idx="1">
                  <c:v>45.514403514847196</c:v>
                </c:pt>
                <c:pt idx="2">
                  <c:v>45.751214591021323</c:v>
                </c:pt>
                <c:pt idx="3">
                  <c:v>40.964793249777948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34-40E5-A8B0-9888B1531E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28500704"/>
        <c:axId val="900947840"/>
      </c:barChart>
      <c:catAx>
        <c:axId val="428500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0947840"/>
        <c:crosses val="autoZero"/>
        <c:auto val="1"/>
        <c:lblAlgn val="ctr"/>
        <c:lblOffset val="100"/>
        <c:noMultiLvlLbl val="0"/>
      </c:catAx>
      <c:valAx>
        <c:axId val="90094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500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5</xdr:col>
      <xdr:colOff>400050</xdr:colOff>
      <xdr:row>12</xdr:row>
      <xdr:rowOff>57151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38698197-EA01-0911-8D09-473F7ECE39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476250</xdr:colOff>
      <xdr:row>0</xdr:row>
      <xdr:rowOff>9525</xdr:rowOff>
    </xdr:from>
    <xdr:to>
      <xdr:col>11</xdr:col>
      <xdr:colOff>304800</xdr:colOff>
      <xdr:row>12</xdr:row>
      <xdr:rowOff>28575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7E303733-FD44-CEF9-B1BB-313776B21C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385763</xdr:colOff>
      <xdr:row>0</xdr:row>
      <xdr:rowOff>1</xdr:rowOff>
    </xdr:from>
    <xdr:to>
      <xdr:col>17</xdr:col>
      <xdr:colOff>171451</xdr:colOff>
      <xdr:row>12</xdr:row>
      <xdr:rowOff>1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7DB11416-D7C0-3AF2-5521-A8DC66A183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600075</xdr:colOff>
      <xdr:row>12</xdr:row>
      <xdr:rowOff>123826</xdr:rowOff>
    </xdr:from>
    <xdr:to>
      <xdr:col>8</xdr:col>
      <xdr:colOff>342900</xdr:colOff>
      <xdr:row>24</xdr:row>
      <xdr:rowOff>85725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75E7C2F2-999D-13D6-763C-9306F818A1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14287</xdr:colOff>
      <xdr:row>12</xdr:row>
      <xdr:rowOff>133350</xdr:rowOff>
    </xdr:from>
    <xdr:to>
      <xdr:col>14</xdr:col>
      <xdr:colOff>438150</xdr:colOff>
      <xdr:row>24</xdr:row>
      <xdr:rowOff>66675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48FE7CE5-A10B-1A37-E091-261249DA19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25</xdr:row>
      <xdr:rowOff>9523</xdr:rowOff>
    </xdr:from>
    <xdr:to>
      <xdr:col>5</xdr:col>
      <xdr:colOff>381000</xdr:colOff>
      <xdr:row>37</xdr:row>
      <xdr:rowOff>19050</xdr:rowOff>
    </xdr:to>
    <xdr:graphicFrame macro="">
      <xdr:nvGraphicFramePr>
        <xdr:cNvPr id="7" name="Chart 1">
          <a:extLst>
            <a:ext uri="{FF2B5EF4-FFF2-40B4-BE49-F238E27FC236}">
              <a16:creationId xmlns:a16="http://schemas.microsoft.com/office/drawing/2014/main" id="{514E513E-54EB-F516-B35C-E865567677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523875</xdr:colOff>
      <xdr:row>25</xdr:row>
      <xdr:rowOff>0</xdr:rowOff>
    </xdr:from>
    <xdr:to>
      <xdr:col>11</xdr:col>
      <xdr:colOff>257175</xdr:colOff>
      <xdr:row>37</xdr:row>
      <xdr:rowOff>28575</xdr:rowOff>
    </xdr:to>
    <xdr:graphicFrame macro="">
      <xdr:nvGraphicFramePr>
        <xdr:cNvPr id="8" name="Chart 2">
          <a:extLst>
            <a:ext uri="{FF2B5EF4-FFF2-40B4-BE49-F238E27FC236}">
              <a16:creationId xmlns:a16="http://schemas.microsoft.com/office/drawing/2014/main" id="{29B4A5AE-BE7F-1102-675B-B5C2D5229B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352425</xdr:colOff>
      <xdr:row>25</xdr:row>
      <xdr:rowOff>9525</xdr:rowOff>
    </xdr:from>
    <xdr:to>
      <xdr:col>17</xdr:col>
      <xdr:colOff>171450</xdr:colOff>
      <xdr:row>37</xdr:row>
      <xdr:rowOff>19050</xdr:rowOff>
    </xdr:to>
    <xdr:graphicFrame macro="">
      <xdr:nvGraphicFramePr>
        <xdr:cNvPr id="9" name="Chart 3">
          <a:extLst>
            <a:ext uri="{FF2B5EF4-FFF2-40B4-BE49-F238E27FC236}">
              <a16:creationId xmlns:a16="http://schemas.microsoft.com/office/drawing/2014/main" id="{B78E3DCD-B853-1828-8705-F0B51517D5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304800</xdr:colOff>
      <xdr:row>25</xdr:row>
      <xdr:rowOff>9525</xdr:rowOff>
    </xdr:from>
    <xdr:to>
      <xdr:col>23</xdr:col>
      <xdr:colOff>76200</xdr:colOff>
      <xdr:row>36</xdr:row>
      <xdr:rowOff>152400</xdr:rowOff>
    </xdr:to>
    <xdr:graphicFrame macro="">
      <xdr:nvGraphicFramePr>
        <xdr:cNvPr id="10" name="Chart 4">
          <a:extLst>
            <a:ext uri="{FF2B5EF4-FFF2-40B4-BE49-F238E27FC236}">
              <a16:creationId xmlns:a16="http://schemas.microsoft.com/office/drawing/2014/main" id="{B9BDD82F-68E7-4ED0-098C-C21D660575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438150</xdr:colOff>
      <xdr:row>38</xdr:row>
      <xdr:rowOff>28576</xdr:rowOff>
    </xdr:from>
    <xdr:to>
      <xdr:col>8</xdr:col>
      <xdr:colOff>161925</xdr:colOff>
      <xdr:row>51</xdr:row>
      <xdr:rowOff>76201</xdr:rowOff>
    </xdr:to>
    <xdr:graphicFrame macro="">
      <xdr:nvGraphicFramePr>
        <xdr:cNvPr id="11" name="Chart 5">
          <a:extLst>
            <a:ext uri="{FF2B5EF4-FFF2-40B4-BE49-F238E27FC236}">
              <a16:creationId xmlns:a16="http://schemas.microsoft.com/office/drawing/2014/main" id="{06E52247-6EE7-DA68-7FAF-E5FEBD9C3A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581026</xdr:colOff>
      <xdr:row>38</xdr:row>
      <xdr:rowOff>0</xdr:rowOff>
    </xdr:from>
    <xdr:to>
      <xdr:col>14</xdr:col>
      <xdr:colOff>390526</xdr:colOff>
      <xdr:row>51</xdr:row>
      <xdr:rowOff>76200</xdr:rowOff>
    </xdr:to>
    <xdr:graphicFrame macro="">
      <xdr:nvGraphicFramePr>
        <xdr:cNvPr id="12" name="Chart 6">
          <a:extLst>
            <a:ext uri="{FF2B5EF4-FFF2-40B4-BE49-F238E27FC236}">
              <a16:creationId xmlns:a16="http://schemas.microsoft.com/office/drawing/2014/main" id="{904F4BE5-CA93-0B86-0BE2-A605764583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005"/>
  <sheetViews>
    <sheetView tabSelected="1" topLeftCell="A91" workbookViewId="0">
      <selection activeCell="G109" sqref="G109"/>
    </sheetView>
  </sheetViews>
  <sheetFormatPr defaultColWidth="14.42578125" defaultRowHeight="15.75" customHeight="1" x14ac:dyDescent="0.2"/>
  <cols>
    <col min="1" max="1" width="54.42578125" customWidth="1"/>
    <col min="2" max="4" width="9.42578125" customWidth="1"/>
    <col min="5" max="5" width="10.42578125" customWidth="1"/>
    <col min="7" max="7" width="54.42578125" customWidth="1"/>
    <col min="8" max="11" width="10.42578125" customWidth="1"/>
    <col min="13" max="13" width="27.7109375" customWidth="1"/>
    <col min="15" max="19" width="15.5703125" bestFit="1" customWidth="1"/>
  </cols>
  <sheetData>
    <row r="1" spans="1:27" ht="12.75" x14ac:dyDescent="0.2">
      <c r="A1" s="1" t="s">
        <v>0</v>
      </c>
      <c r="B1" s="1"/>
      <c r="C1" s="1"/>
      <c r="D1" s="1"/>
      <c r="E1" s="1"/>
      <c r="G1" s="1" t="s">
        <v>1</v>
      </c>
      <c r="H1" s="1"/>
      <c r="I1" s="1"/>
      <c r="J1" s="1"/>
      <c r="K1" s="1"/>
      <c r="M1" s="2" t="s">
        <v>2</v>
      </c>
      <c r="N1" s="2"/>
      <c r="O1" s="2"/>
      <c r="P1" s="2"/>
      <c r="Q1" s="2"/>
      <c r="R1" s="2"/>
      <c r="S1" s="2"/>
    </row>
    <row r="2" spans="1:27" ht="12.75" x14ac:dyDescent="0.2">
      <c r="A2" s="3" t="s">
        <v>3</v>
      </c>
      <c r="B2" s="1">
        <v>2016</v>
      </c>
      <c r="C2" s="1">
        <v>2017</v>
      </c>
      <c r="D2" s="1">
        <v>2018</v>
      </c>
      <c r="E2" s="1">
        <v>2019</v>
      </c>
      <c r="G2" s="3" t="s">
        <v>3</v>
      </c>
      <c r="H2" s="1">
        <v>2016</v>
      </c>
      <c r="I2" s="1">
        <v>2017</v>
      </c>
      <c r="J2" s="1">
        <v>2018</v>
      </c>
      <c r="K2" s="1">
        <v>2019</v>
      </c>
      <c r="M2" s="2"/>
      <c r="N2" s="2"/>
      <c r="O2" s="2">
        <v>2016</v>
      </c>
      <c r="P2" s="2">
        <v>2017</v>
      </c>
      <c r="Q2" s="2">
        <v>2018</v>
      </c>
      <c r="R2" s="2">
        <v>2019</v>
      </c>
      <c r="S2" s="28" t="s">
        <v>143</v>
      </c>
    </row>
    <row r="3" spans="1:27" ht="12.75" x14ac:dyDescent="0.2">
      <c r="A3" s="4" t="s">
        <v>4</v>
      </c>
      <c r="B3" s="5">
        <f t="shared" ref="B3:E3" si="0">SUM(B4:B5)</f>
        <v>94163</v>
      </c>
      <c r="C3" s="5">
        <f t="shared" si="0"/>
        <v>98282</v>
      </c>
      <c r="D3" s="5">
        <f t="shared" si="0"/>
        <v>96855</v>
      </c>
      <c r="E3" s="5">
        <f t="shared" si="0"/>
        <v>104210</v>
      </c>
      <c r="G3" s="4" t="s">
        <v>4</v>
      </c>
      <c r="H3" s="5">
        <f t="shared" ref="H3:K3" si="1">SUM(H4:H5)</f>
        <v>217267</v>
      </c>
      <c r="I3" s="5">
        <f t="shared" si="1"/>
        <v>229550</v>
      </c>
      <c r="J3" s="5">
        <f t="shared" si="1"/>
        <v>235849</v>
      </c>
      <c r="K3" s="5">
        <f t="shared" si="1"/>
        <v>252632</v>
      </c>
      <c r="M3" s="35" t="s">
        <v>5</v>
      </c>
      <c r="N3" s="32"/>
      <c r="O3" s="32"/>
      <c r="P3" s="32"/>
      <c r="Q3" s="32"/>
      <c r="R3" s="32"/>
      <c r="S3" s="32"/>
    </row>
    <row r="4" spans="1:27" ht="12.75" x14ac:dyDescent="0.2">
      <c r="A4" s="6" t="s">
        <v>6</v>
      </c>
      <c r="B4" s="7">
        <v>94163</v>
      </c>
      <c r="C4" s="7">
        <v>98282</v>
      </c>
      <c r="D4" s="7">
        <v>96855</v>
      </c>
      <c r="E4" s="7">
        <v>104210</v>
      </c>
      <c r="G4" s="6" t="s">
        <v>6</v>
      </c>
      <c r="H4" s="7">
        <v>217267</v>
      </c>
      <c r="I4" s="7">
        <v>229550</v>
      </c>
      <c r="J4" s="7">
        <v>235849</v>
      </c>
      <c r="K4" s="7">
        <v>252632</v>
      </c>
    </row>
    <row r="5" spans="1:27" ht="15" x14ac:dyDescent="0.2">
      <c r="A5" s="6" t="s">
        <v>7</v>
      </c>
      <c r="B5" s="7">
        <v>0</v>
      </c>
      <c r="C5" s="7">
        <v>0</v>
      </c>
      <c r="D5" s="7">
        <v>0</v>
      </c>
      <c r="E5" s="7">
        <v>0</v>
      </c>
      <c r="G5" s="6" t="s">
        <v>7</v>
      </c>
      <c r="H5" s="7">
        <v>0</v>
      </c>
      <c r="I5" s="7">
        <v>0</v>
      </c>
      <c r="J5" s="7">
        <v>0</v>
      </c>
      <c r="K5" s="7">
        <v>0</v>
      </c>
      <c r="M5" s="33" t="s">
        <v>8</v>
      </c>
      <c r="N5" s="8" t="s">
        <v>9</v>
      </c>
      <c r="O5" s="27">
        <f>B15/(B66-B59+B73)</f>
        <v>7.7862392779519854E-2</v>
      </c>
      <c r="P5" s="27">
        <f t="shared" ref="P5:R5" si="2">C15/(C66-C59+C73)</f>
        <v>7.9997737209170763E-2</v>
      </c>
      <c r="Q5" s="27">
        <f t="shared" si="2"/>
        <v>6.4954518021915694E-2</v>
      </c>
      <c r="R5" s="27">
        <f t="shared" si="2"/>
        <v>5.0966583911587315E-2</v>
      </c>
      <c r="S5" s="27">
        <f>AVERAGE(O5:R5)</f>
        <v>6.8445307980548403E-2</v>
      </c>
      <c r="T5" s="9"/>
      <c r="U5" s="36" t="s">
        <v>10</v>
      </c>
      <c r="V5" s="32"/>
      <c r="W5" s="32"/>
      <c r="X5" s="32"/>
      <c r="Y5" s="32"/>
      <c r="Z5" s="32"/>
      <c r="AA5" s="32"/>
    </row>
    <row r="6" spans="1:27" ht="15" x14ac:dyDescent="0.2">
      <c r="A6" s="6" t="s">
        <v>11</v>
      </c>
      <c r="B6" s="7">
        <v>75442</v>
      </c>
      <c r="C6" s="7">
        <v>78329</v>
      </c>
      <c r="D6" s="7">
        <v>78477</v>
      </c>
      <c r="E6" s="7">
        <v>86147</v>
      </c>
      <c r="G6" s="6" t="s">
        <v>11</v>
      </c>
      <c r="H6" s="7">
        <v>174901</v>
      </c>
      <c r="I6" s="7">
        <v>184816</v>
      </c>
      <c r="J6" s="7">
        <v>188335</v>
      </c>
      <c r="K6" s="7">
        <v>202660</v>
      </c>
      <c r="M6" s="32"/>
      <c r="N6" s="8" t="s">
        <v>12</v>
      </c>
      <c r="O6" s="27">
        <f>H15/(H66-H59+H73)</f>
        <v>3.0587769198637482E-2</v>
      </c>
      <c r="P6" s="27">
        <f t="shared" ref="P6:R6" si="3">I15/(I66-I59+I73)</f>
        <v>5.2779942246871707E-2</v>
      </c>
      <c r="Q6" s="27">
        <f t="shared" si="3"/>
        <v>4.7968902918108264E-2</v>
      </c>
      <c r="R6" s="27">
        <f t="shared" si="3"/>
        <v>5.2975664304210253E-2</v>
      </c>
      <c r="S6" s="27">
        <f>AVERAGE(O6:R6)</f>
        <v>4.6078069666956926E-2</v>
      </c>
      <c r="T6" s="9"/>
      <c r="U6" s="32"/>
      <c r="V6" s="32"/>
      <c r="W6" s="32"/>
      <c r="X6" s="32"/>
      <c r="Y6" s="32"/>
      <c r="Z6" s="32"/>
      <c r="AA6" s="32"/>
    </row>
    <row r="7" spans="1:27" ht="12.75" x14ac:dyDescent="0.2">
      <c r="A7" s="4" t="s">
        <v>13</v>
      </c>
      <c r="B7" s="5">
        <f t="shared" ref="B7:E7" si="4">B3-B6</f>
        <v>18721</v>
      </c>
      <c r="C7" s="5">
        <f t="shared" si="4"/>
        <v>19953</v>
      </c>
      <c r="D7" s="5">
        <f t="shared" si="4"/>
        <v>18378</v>
      </c>
      <c r="E7" s="5">
        <f t="shared" si="4"/>
        <v>18063</v>
      </c>
      <c r="G7" s="4" t="s">
        <v>13</v>
      </c>
      <c r="H7" s="5">
        <f t="shared" ref="H7:K7" si="5">H3-H6</f>
        <v>42366</v>
      </c>
      <c r="I7" s="5">
        <f t="shared" si="5"/>
        <v>44734</v>
      </c>
      <c r="J7" s="5">
        <f t="shared" si="5"/>
        <v>47514</v>
      </c>
      <c r="K7" s="5">
        <f t="shared" si="5"/>
        <v>49972</v>
      </c>
      <c r="U7" s="10"/>
      <c r="V7" s="10"/>
      <c r="W7" s="10"/>
      <c r="X7" s="10"/>
      <c r="Y7" s="10"/>
      <c r="Z7" s="10"/>
      <c r="AA7" s="10"/>
    </row>
    <row r="8" spans="1:27" ht="15" x14ac:dyDescent="0.2">
      <c r="A8" s="4" t="s">
        <v>14</v>
      </c>
      <c r="B8" s="5">
        <f t="shared" ref="B8:E8" si="6">B6+SUM(B9:B14)</f>
        <v>84777</v>
      </c>
      <c r="C8" s="5">
        <f t="shared" si="6"/>
        <v>88383</v>
      </c>
      <c r="D8" s="5">
        <f t="shared" si="6"/>
        <v>87922</v>
      </c>
      <c r="E8" s="5">
        <f t="shared" si="6"/>
        <v>96799</v>
      </c>
      <c r="G8" s="4" t="s">
        <v>14</v>
      </c>
      <c r="H8" s="5">
        <f t="shared" ref="H8:K8" si="7">H6+SUM(H9:H14)</f>
        <v>210164</v>
      </c>
      <c r="I8" s="5">
        <f t="shared" si="7"/>
        <v>215732</v>
      </c>
      <c r="J8" s="5">
        <f t="shared" si="7"/>
        <v>221929</v>
      </c>
      <c r="K8" s="5">
        <f t="shared" si="7"/>
        <v>235672</v>
      </c>
      <c r="M8" s="33" t="s">
        <v>15</v>
      </c>
      <c r="N8" s="8" t="s">
        <v>9</v>
      </c>
      <c r="O8" s="29">
        <f>B15/B3</f>
        <v>9.9678217558913804E-2</v>
      </c>
      <c r="P8" s="29">
        <f t="shared" ref="P8:R8" si="8">C15/C3</f>
        <v>0.10072037606072322</v>
      </c>
      <c r="Q8" s="29">
        <f t="shared" si="8"/>
        <v>9.2230654070517781E-2</v>
      </c>
      <c r="R8" s="29">
        <f t="shared" si="8"/>
        <v>7.1116015737453214E-2</v>
      </c>
      <c r="S8" s="29">
        <f>AVERAGE(O8:R8)</f>
        <v>9.0936315856902011E-2</v>
      </c>
      <c r="T8" s="11"/>
      <c r="U8" s="34" t="s">
        <v>16</v>
      </c>
      <c r="V8" s="32"/>
      <c r="W8" s="32"/>
      <c r="X8" s="32"/>
      <c r="Y8" s="32"/>
      <c r="Z8" s="32"/>
      <c r="AA8" s="32"/>
    </row>
    <row r="9" spans="1:27" ht="15" x14ac:dyDescent="0.2">
      <c r="A9" s="6" t="s">
        <v>17</v>
      </c>
      <c r="B9" s="7">
        <v>9158</v>
      </c>
      <c r="C9" s="7">
        <v>9560</v>
      </c>
      <c r="D9" s="7">
        <v>9568</v>
      </c>
      <c r="E9" s="7">
        <v>9367</v>
      </c>
      <c r="G9" s="6" t="s">
        <v>17</v>
      </c>
      <c r="H9" s="7">
        <v>30976</v>
      </c>
      <c r="I9" s="7">
        <v>29592</v>
      </c>
      <c r="J9" s="7">
        <v>29891</v>
      </c>
      <c r="K9" s="7">
        <v>29263</v>
      </c>
      <c r="M9" s="32"/>
      <c r="N9" s="8" t="s">
        <v>12</v>
      </c>
      <c r="O9" s="29">
        <f>H15/H3</f>
        <v>3.2692493567822084E-2</v>
      </c>
      <c r="P9" s="29">
        <f t="shared" ref="P9:R9" si="9">I15/I3</f>
        <v>6.019603572206491E-2</v>
      </c>
      <c r="Q9" s="29">
        <f t="shared" si="9"/>
        <v>5.9020814164995397E-2</v>
      </c>
      <c r="R9" s="29">
        <f t="shared" si="9"/>
        <v>6.7133221444630922E-2</v>
      </c>
      <c r="S9" s="29">
        <f>AVERAGE(O9:R9)</f>
        <v>5.4760641224878323E-2</v>
      </c>
      <c r="T9" s="11"/>
      <c r="U9" s="32"/>
      <c r="V9" s="32"/>
      <c r="W9" s="32"/>
      <c r="X9" s="32"/>
      <c r="Y9" s="32"/>
      <c r="Z9" s="32"/>
      <c r="AA9" s="32"/>
    </row>
    <row r="10" spans="1:27" ht="12.75" x14ac:dyDescent="0.2">
      <c r="A10" s="6" t="s">
        <v>18</v>
      </c>
      <c r="B10" s="7">
        <v>0</v>
      </c>
      <c r="C10" s="7">
        <v>0</v>
      </c>
      <c r="D10" s="7">
        <v>0</v>
      </c>
      <c r="E10" s="7">
        <v>0</v>
      </c>
      <c r="G10" s="6" t="s">
        <v>18</v>
      </c>
      <c r="H10" s="7">
        <v>0</v>
      </c>
      <c r="I10" s="7">
        <v>0</v>
      </c>
      <c r="J10" s="7">
        <v>0</v>
      </c>
      <c r="K10" s="7">
        <v>0</v>
      </c>
      <c r="U10" s="10"/>
      <c r="V10" s="10"/>
      <c r="W10" s="10"/>
      <c r="X10" s="10"/>
      <c r="Y10" s="10"/>
      <c r="Z10" s="10"/>
      <c r="AA10" s="10"/>
    </row>
    <row r="11" spans="1:27" ht="15" x14ac:dyDescent="0.2">
      <c r="A11" s="6" t="s">
        <v>19</v>
      </c>
      <c r="B11" s="7">
        <v>0</v>
      </c>
      <c r="C11" s="7">
        <v>0</v>
      </c>
      <c r="D11" s="7">
        <v>0</v>
      </c>
      <c r="E11" s="7">
        <v>0</v>
      </c>
      <c r="G11" s="6" t="s">
        <v>19</v>
      </c>
      <c r="H11" s="7">
        <v>0</v>
      </c>
      <c r="I11" s="7">
        <v>0</v>
      </c>
      <c r="J11" s="7">
        <v>0</v>
      </c>
      <c r="K11" s="7">
        <v>0</v>
      </c>
      <c r="M11" s="33" t="s">
        <v>20</v>
      </c>
      <c r="N11" s="8" t="s">
        <v>9</v>
      </c>
      <c r="O11" s="29">
        <f>B7/B3</f>
        <v>0.19881482110807855</v>
      </c>
      <c r="P11" s="29">
        <f t="shared" ref="P11:R11" si="10">C7/C3</f>
        <v>0.20301784660466821</v>
      </c>
      <c r="Q11" s="29">
        <f t="shared" si="10"/>
        <v>0.18974756078674307</v>
      </c>
      <c r="R11" s="29">
        <f t="shared" si="10"/>
        <v>0.17333269359946263</v>
      </c>
      <c r="S11" s="29">
        <f>AVERAGE(O11:R11)</f>
        <v>0.19122823052473809</v>
      </c>
      <c r="T11" s="11"/>
      <c r="U11" s="34" t="s">
        <v>21</v>
      </c>
      <c r="V11" s="32"/>
      <c r="W11" s="32"/>
      <c r="X11" s="32"/>
      <c r="Y11" s="32"/>
      <c r="Z11" s="32"/>
      <c r="AA11" s="32"/>
    </row>
    <row r="12" spans="1:27" ht="15" x14ac:dyDescent="0.2">
      <c r="A12" s="6" t="s">
        <v>22</v>
      </c>
      <c r="B12" s="7">
        <v>-13</v>
      </c>
      <c r="C12" s="7">
        <v>-36</v>
      </c>
      <c r="D12" s="7">
        <v>-50</v>
      </c>
      <c r="E12" s="7">
        <v>33</v>
      </c>
      <c r="G12" s="6" t="s">
        <v>22</v>
      </c>
      <c r="H12" s="7">
        <v>1446</v>
      </c>
      <c r="I12" s="7">
        <v>-339</v>
      </c>
      <c r="J12" s="7">
        <v>744</v>
      </c>
      <c r="K12" s="7">
        <v>-2208</v>
      </c>
      <c r="M12" s="32"/>
      <c r="N12" s="8" t="s">
        <v>12</v>
      </c>
      <c r="O12" s="29">
        <f>H7/H3</f>
        <v>0.19499509819714914</v>
      </c>
      <c r="P12" s="29">
        <f t="shared" ref="P12:R12" si="11">I7/I3</f>
        <v>0.19487693313003704</v>
      </c>
      <c r="Q12" s="29">
        <f t="shared" si="11"/>
        <v>0.201459408350258</v>
      </c>
      <c r="R12" s="29">
        <f t="shared" si="11"/>
        <v>0.19780550365749391</v>
      </c>
      <c r="S12" s="29">
        <f>AVERAGE(O12:R12)</f>
        <v>0.19728423583373453</v>
      </c>
      <c r="T12" s="11"/>
      <c r="U12" s="32"/>
      <c r="V12" s="32"/>
      <c r="W12" s="32"/>
      <c r="X12" s="32"/>
      <c r="Y12" s="32"/>
      <c r="Z12" s="32"/>
      <c r="AA12" s="32"/>
    </row>
    <row r="13" spans="1:27" ht="12.75" x14ac:dyDescent="0.2">
      <c r="A13" s="6" t="s">
        <v>23</v>
      </c>
      <c r="B13" s="7">
        <v>-69</v>
      </c>
      <c r="C13" s="7">
        <v>-59</v>
      </c>
      <c r="D13" s="7">
        <v>-63</v>
      </c>
      <c r="E13" s="7">
        <v>124</v>
      </c>
      <c r="G13" s="6" t="s">
        <v>23</v>
      </c>
      <c r="H13" s="7">
        <v>1150</v>
      </c>
      <c r="I13" s="7">
        <v>1148</v>
      </c>
      <c r="J13" s="7">
        <v>936</v>
      </c>
      <c r="K13" s="7">
        <v>-233</v>
      </c>
      <c r="U13" s="10"/>
      <c r="V13" s="10"/>
      <c r="W13" s="10"/>
      <c r="X13" s="10"/>
      <c r="Y13" s="10"/>
      <c r="Z13" s="10"/>
      <c r="AA13" s="10"/>
    </row>
    <row r="14" spans="1:27" ht="12.75" x14ac:dyDescent="0.2">
      <c r="A14" s="6" t="s">
        <v>24</v>
      </c>
      <c r="B14" s="7">
        <v>259</v>
      </c>
      <c r="C14" s="7">
        <v>589</v>
      </c>
      <c r="D14" s="7">
        <v>-10</v>
      </c>
      <c r="E14" s="7">
        <v>1128</v>
      </c>
      <c r="G14" s="6" t="s">
        <v>24</v>
      </c>
      <c r="H14" s="7">
        <v>1691</v>
      </c>
      <c r="I14" s="7">
        <v>515</v>
      </c>
      <c r="J14" s="7">
        <v>2023</v>
      </c>
      <c r="K14" s="7">
        <v>6190</v>
      </c>
      <c r="M14" s="35" t="s">
        <v>25</v>
      </c>
      <c r="N14" s="32"/>
      <c r="O14" s="32"/>
      <c r="P14" s="32"/>
      <c r="Q14" s="32"/>
      <c r="R14" s="32"/>
      <c r="S14" s="32"/>
      <c r="U14" s="10"/>
      <c r="V14" s="10"/>
      <c r="W14" s="10"/>
      <c r="X14" s="10"/>
      <c r="Y14" s="10"/>
      <c r="Z14" s="10"/>
      <c r="AA14" s="10"/>
    </row>
    <row r="15" spans="1:27" ht="12.75" x14ac:dyDescent="0.2">
      <c r="A15" s="13" t="s">
        <v>26</v>
      </c>
      <c r="B15" s="5">
        <f t="shared" ref="B15:E15" si="12">B7-SUM(B9:B14)</f>
        <v>9386</v>
      </c>
      <c r="C15" s="5">
        <f t="shared" si="12"/>
        <v>9899</v>
      </c>
      <c r="D15" s="5">
        <f t="shared" si="12"/>
        <v>8933</v>
      </c>
      <c r="E15" s="5">
        <f t="shared" si="12"/>
        <v>7411</v>
      </c>
      <c r="G15" s="13" t="s">
        <v>26</v>
      </c>
      <c r="H15" s="5">
        <f t="shared" ref="H15:K15" si="13">H7-SUM(H9:H14)</f>
        <v>7103</v>
      </c>
      <c r="I15" s="5">
        <f t="shared" si="13"/>
        <v>13818</v>
      </c>
      <c r="J15" s="5">
        <f t="shared" si="13"/>
        <v>13920</v>
      </c>
      <c r="K15" s="5">
        <f t="shared" si="13"/>
        <v>16960</v>
      </c>
      <c r="U15" s="10"/>
      <c r="V15" s="10"/>
      <c r="W15" s="10"/>
      <c r="X15" s="10"/>
      <c r="Y15" s="10"/>
      <c r="Z15" s="10"/>
      <c r="AA15" s="10"/>
    </row>
    <row r="16" spans="1:27" ht="12.75" x14ac:dyDescent="0.2">
      <c r="A16" s="14" t="s">
        <v>27</v>
      </c>
      <c r="B16" s="7">
        <v>363</v>
      </c>
      <c r="C16" s="7">
        <v>842</v>
      </c>
      <c r="D16" s="7">
        <v>785</v>
      </c>
      <c r="E16" s="7">
        <v>-67</v>
      </c>
      <c r="G16" s="14" t="s">
        <v>27</v>
      </c>
      <c r="H16" s="7">
        <v>1338</v>
      </c>
      <c r="I16" s="7">
        <v>1442</v>
      </c>
      <c r="J16" s="7">
        <v>3444</v>
      </c>
      <c r="K16" s="7">
        <v>2600</v>
      </c>
      <c r="M16" s="33" t="s">
        <v>28</v>
      </c>
      <c r="N16" s="8" t="s">
        <v>9</v>
      </c>
      <c r="O16" s="30">
        <f>B39/B59</f>
        <v>0.98345320566562233</v>
      </c>
      <c r="P16" s="30">
        <f>C39/C59</f>
        <v>1.0247613739287953</v>
      </c>
      <c r="Q16" s="30">
        <f t="shared" ref="Q16:R16" si="14">D39/D59</f>
        <v>1.1865959025920376</v>
      </c>
      <c r="R16" s="30">
        <f t="shared" si="14"/>
        <v>1.0968835098335854</v>
      </c>
      <c r="S16" s="30">
        <f>AVERAGE(O16:R16)</f>
        <v>1.0729234980050102</v>
      </c>
      <c r="U16" s="34" t="s">
        <v>29</v>
      </c>
      <c r="V16" s="32"/>
      <c r="W16" s="32"/>
      <c r="X16" s="32"/>
      <c r="Y16" s="32"/>
      <c r="Z16" s="32"/>
      <c r="AA16" s="32"/>
    </row>
    <row r="17" spans="1:27" ht="12.75" x14ac:dyDescent="0.2">
      <c r="A17" s="14" t="s">
        <v>30</v>
      </c>
      <c r="B17" s="7">
        <v>0</v>
      </c>
      <c r="C17" s="7">
        <v>0</v>
      </c>
      <c r="D17" s="7">
        <v>0</v>
      </c>
      <c r="E17" s="7">
        <v>0</v>
      </c>
      <c r="G17" s="14" t="s">
        <v>30</v>
      </c>
      <c r="H17" s="7">
        <v>0</v>
      </c>
      <c r="I17" s="7">
        <v>0</v>
      </c>
      <c r="J17" s="7">
        <v>0</v>
      </c>
      <c r="K17" s="7">
        <v>0</v>
      </c>
      <c r="M17" s="32"/>
      <c r="N17" s="8" t="s">
        <v>12</v>
      </c>
      <c r="O17" s="30">
        <f>H39/H59</f>
        <v>0.87723290989493841</v>
      </c>
      <c r="P17" s="30">
        <f t="shared" ref="P17:R17" si="15">I39/I59</f>
        <v>0.99827294889300389</v>
      </c>
      <c r="Q17" s="30">
        <f t="shared" si="15"/>
        <v>1.0926843208230139</v>
      </c>
      <c r="R17" s="30">
        <f t="shared" si="15"/>
        <v>1.1163562087611063</v>
      </c>
      <c r="S17" s="30">
        <f>AVERAGE(O17:R17)</f>
        <v>1.0211365970930157</v>
      </c>
      <c r="U17" s="32"/>
      <c r="V17" s="32"/>
      <c r="W17" s="32"/>
      <c r="X17" s="32"/>
      <c r="Y17" s="32"/>
      <c r="Z17" s="32"/>
      <c r="AA17" s="32"/>
    </row>
    <row r="18" spans="1:27" ht="12.75" x14ac:dyDescent="0.2">
      <c r="A18" s="14" t="s">
        <v>31</v>
      </c>
      <c r="B18" s="7">
        <v>-84</v>
      </c>
      <c r="C18" s="7">
        <v>-66</v>
      </c>
      <c r="D18" s="7">
        <v>-91</v>
      </c>
      <c r="E18" s="7">
        <v>-226</v>
      </c>
      <c r="G18" s="14" t="s">
        <v>31</v>
      </c>
      <c r="H18" s="7">
        <v>-1149</v>
      </c>
      <c r="I18" s="7">
        <v>-1587</v>
      </c>
      <c r="J18" s="7">
        <v>-1721</v>
      </c>
      <c r="K18" s="7">
        <v>-1204</v>
      </c>
      <c r="U18" s="10"/>
      <c r="V18" s="10"/>
      <c r="W18" s="10"/>
      <c r="X18" s="10"/>
      <c r="Y18" s="10"/>
      <c r="Z18" s="10"/>
      <c r="AA18" s="10"/>
    </row>
    <row r="19" spans="1:27" ht="12.75" x14ac:dyDescent="0.2">
      <c r="A19" s="13" t="s">
        <v>32</v>
      </c>
      <c r="B19" s="5">
        <f t="shared" ref="B19:E19" si="16">SUM(B15:B18)</f>
        <v>9665</v>
      </c>
      <c r="C19" s="5">
        <f t="shared" si="16"/>
        <v>10675</v>
      </c>
      <c r="D19" s="5">
        <f t="shared" si="16"/>
        <v>9627</v>
      </c>
      <c r="E19" s="5">
        <f t="shared" si="16"/>
        <v>7118</v>
      </c>
      <c r="G19" s="13" t="s">
        <v>32</v>
      </c>
      <c r="H19" s="5">
        <f t="shared" ref="H19:K19" si="17">SUM(H15:H18)</f>
        <v>7292</v>
      </c>
      <c r="I19" s="5">
        <f t="shared" si="17"/>
        <v>13673</v>
      </c>
      <c r="J19" s="5">
        <f t="shared" si="17"/>
        <v>15643</v>
      </c>
      <c r="K19" s="5">
        <f t="shared" si="17"/>
        <v>18356</v>
      </c>
      <c r="M19" s="33" t="s">
        <v>33</v>
      </c>
      <c r="N19" s="8" t="s">
        <v>9</v>
      </c>
      <c r="O19" s="30">
        <f>(B39-B46)/B59</f>
        <v>0.80929267969818652</v>
      </c>
      <c r="P19" s="30">
        <f t="shared" ref="P19:R19" si="18">(C39-C46)/C59</f>
        <v>0.84769734550268239</v>
      </c>
      <c r="Q19" s="30">
        <f t="shared" si="18"/>
        <v>0.98707482040581984</v>
      </c>
      <c r="R19" s="30">
        <f t="shared" si="18"/>
        <v>0.9045567322239032</v>
      </c>
      <c r="S19" s="30">
        <f>AVERAGE(O19:R19)</f>
        <v>0.88715539445764802</v>
      </c>
      <c r="U19" s="34" t="s">
        <v>34</v>
      </c>
      <c r="V19" s="32"/>
      <c r="W19" s="32"/>
      <c r="X19" s="32"/>
      <c r="Y19" s="32"/>
      <c r="Z19" s="32"/>
      <c r="AA19" s="32"/>
    </row>
    <row r="20" spans="1:27" ht="12.75" x14ac:dyDescent="0.2">
      <c r="A20" s="14" t="s">
        <v>35</v>
      </c>
      <c r="B20" s="7">
        <v>2755</v>
      </c>
      <c r="C20" s="7">
        <v>2000</v>
      </c>
      <c r="D20" s="7">
        <v>2530</v>
      </c>
      <c r="E20" s="7">
        <v>2140</v>
      </c>
      <c r="G20" s="14" t="s">
        <v>35</v>
      </c>
      <c r="H20" s="7">
        <v>1912</v>
      </c>
      <c r="I20" s="7">
        <v>2210</v>
      </c>
      <c r="J20" s="7">
        <v>3489</v>
      </c>
      <c r="K20" s="7">
        <v>4326</v>
      </c>
      <c r="M20" s="32"/>
      <c r="N20" s="8" t="s">
        <v>12</v>
      </c>
      <c r="O20" s="30">
        <f>(H39-H46)/H59</f>
        <v>0.65765709940005068</v>
      </c>
      <c r="P20" s="30">
        <f>(I39-I46)/I59</f>
        <v>0.7462918279931916</v>
      </c>
      <c r="Q20" s="30">
        <f t="shared" ref="Q20:R20" si="19">(J39-J46)/J59</f>
        <v>0.82034077919603732</v>
      </c>
      <c r="R20" s="30">
        <f t="shared" si="19"/>
        <v>0.83800409709154144</v>
      </c>
      <c r="S20" s="30">
        <f>AVERAGE(O20:R20)</f>
        <v>0.76557345092020523</v>
      </c>
      <c r="U20" s="32"/>
      <c r="V20" s="32"/>
      <c r="W20" s="32"/>
      <c r="X20" s="32"/>
      <c r="Y20" s="32"/>
      <c r="Z20" s="32"/>
      <c r="AA20" s="32"/>
    </row>
    <row r="21" spans="1:27" ht="12.75" x14ac:dyDescent="0.2">
      <c r="A21" s="13" t="s">
        <v>36</v>
      </c>
      <c r="B21" s="5">
        <f t="shared" ref="B21:E21" si="20">B19-B20</f>
        <v>6910</v>
      </c>
      <c r="C21" s="5">
        <f t="shared" si="20"/>
        <v>8675</v>
      </c>
      <c r="D21" s="5">
        <f t="shared" si="20"/>
        <v>7097</v>
      </c>
      <c r="E21" s="5">
        <f t="shared" si="20"/>
        <v>4978</v>
      </c>
      <c r="G21" s="13" t="s">
        <v>36</v>
      </c>
      <c r="H21" s="5">
        <f t="shared" ref="H21:K21" si="21">H19-H20</f>
        <v>5380</v>
      </c>
      <c r="I21" s="5">
        <f t="shared" si="21"/>
        <v>11463</v>
      </c>
      <c r="J21" s="5">
        <f t="shared" si="21"/>
        <v>12154</v>
      </c>
      <c r="K21" s="5">
        <f t="shared" si="21"/>
        <v>14030</v>
      </c>
      <c r="U21" s="10"/>
      <c r="V21" s="10"/>
      <c r="W21" s="10"/>
      <c r="X21" s="10"/>
      <c r="Y21" s="10"/>
      <c r="Z21" s="10"/>
      <c r="AA21" s="10"/>
    </row>
    <row r="22" spans="1:27" ht="12.75" x14ac:dyDescent="0.2">
      <c r="A22" s="14" t="s">
        <v>37</v>
      </c>
      <c r="B22" s="7">
        <v>-47</v>
      </c>
      <c r="C22" s="7">
        <v>-86</v>
      </c>
      <c r="D22" s="7">
        <v>-90</v>
      </c>
      <c r="E22" s="7">
        <v>-107</v>
      </c>
      <c r="G22" s="14" t="s">
        <v>37</v>
      </c>
      <c r="H22" s="7">
        <v>-10</v>
      </c>
      <c r="I22" s="7">
        <v>-10</v>
      </c>
      <c r="J22" s="7">
        <v>-17</v>
      </c>
      <c r="K22" s="7">
        <v>-143</v>
      </c>
      <c r="M22" s="35" t="s">
        <v>38</v>
      </c>
      <c r="N22" s="32"/>
      <c r="O22" s="32"/>
      <c r="P22" s="32"/>
      <c r="Q22" s="32"/>
      <c r="R22" s="32"/>
      <c r="S22" s="32"/>
      <c r="U22" s="10"/>
      <c r="V22" s="10"/>
      <c r="W22" s="10"/>
      <c r="X22" s="10"/>
      <c r="Y22" s="10"/>
      <c r="Z22" s="10"/>
      <c r="AA22" s="10"/>
    </row>
    <row r="23" spans="1:27" ht="12.75" x14ac:dyDescent="0.2">
      <c r="A23" s="14" t="s">
        <v>39</v>
      </c>
      <c r="B23" s="7">
        <v>0</v>
      </c>
      <c r="C23" s="7">
        <v>0</v>
      </c>
      <c r="D23" s="7">
        <v>0</v>
      </c>
      <c r="E23" s="7">
        <v>0</v>
      </c>
      <c r="G23" s="14" t="s">
        <v>39</v>
      </c>
      <c r="H23" s="7">
        <v>0</v>
      </c>
      <c r="I23" s="7">
        <v>0</v>
      </c>
      <c r="J23" s="7">
        <v>0</v>
      </c>
      <c r="K23" s="7">
        <v>0</v>
      </c>
      <c r="U23" s="10"/>
      <c r="V23" s="10"/>
      <c r="W23" s="10"/>
      <c r="X23" s="10"/>
      <c r="Y23" s="10"/>
      <c r="Z23" s="10"/>
      <c r="AA23" s="10"/>
    </row>
    <row r="24" spans="1:27" ht="12.75" x14ac:dyDescent="0.2">
      <c r="A24" s="14" t="s">
        <v>40</v>
      </c>
      <c r="B24" s="7">
        <v>0</v>
      </c>
      <c r="C24" s="7">
        <v>0</v>
      </c>
      <c r="D24" s="7">
        <v>0</v>
      </c>
      <c r="E24" s="7">
        <v>0</v>
      </c>
      <c r="G24" s="14" t="s">
        <v>40</v>
      </c>
      <c r="H24" s="7">
        <v>0</v>
      </c>
      <c r="I24" s="7">
        <v>0</v>
      </c>
      <c r="J24" s="7">
        <v>0</v>
      </c>
      <c r="K24" s="7">
        <v>0</v>
      </c>
      <c r="M24" s="33" t="s">
        <v>41</v>
      </c>
      <c r="N24" s="8" t="s">
        <v>9</v>
      </c>
      <c r="O24" s="30">
        <f>B3/(B66-B59+B73)</f>
        <v>0.78113749108224251</v>
      </c>
      <c r="P24" s="30">
        <f t="shared" ref="P24:R24" si="22">C3/(C66-C59+C73)</f>
        <v>0.79425574385207809</v>
      </c>
      <c r="Q24" s="30">
        <f t="shared" si="22"/>
        <v>0.70426170860994564</v>
      </c>
      <c r="R24" s="30">
        <f t="shared" si="22"/>
        <v>0.71666815671657191</v>
      </c>
      <c r="S24" s="30">
        <f>AVERAGE(O24:R24)</f>
        <v>0.74908077506520954</v>
      </c>
      <c r="U24" s="34" t="s">
        <v>42</v>
      </c>
      <c r="V24" s="32"/>
      <c r="W24" s="32"/>
      <c r="X24" s="32"/>
      <c r="Y24" s="32"/>
      <c r="Z24" s="32"/>
      <c r="AA24" s="32"/>
    </row>
    <row r="25" spans="1:27" ht="12.75" x14ac:dyDescent="0.2">
      <c r="A25" s="13" t="s">
        <v>43</v>
      </c>
      <c r="B25" s="5">
        <f t="shared" ref="B25:E25" si="23">SUM(B21:B24)</f>
        <v>6863</v>
      </c>
      <c r="C25" s="5">
        <f t="shared" si="23"/>
        <v>8589</v>
      </c>
      <c r="D25" s="5">
        <f t="shared" si="23"/>
        <v>7007</v>
      </c>
      <c r="E25" s="5">
        <f t="shared" si="23"/>
        <v>4871</v>
      </c>
      <c r="G25" s="13" t="s">
        <v>43</v>
      </c>
      <c r="H25" s="5">
        <f t="shared" ref="H25:K25" si="24">SUM(H21:H24)</f>
        <v>5370</v>
      </c>
      <c r="I25" s="5">
        <f t="shared" si="24"/>
        <v>11453</v>
      </c>
      <c r="J25" s="5">
        <f t="shared" si="24"/>
        <v>12137</v>
      </c>
      <c r="K25" s="5">
        <f t="shared" si="24"/>
        <v>13887</v>
      </c>
      <c r="M25" s="32"/>
      <c r="N25" s="8" t="s">
        <v>12</v>
      </c>
      <c r="O25" s="30">
        <f>H3/(H66-H59+H73)</f>
        <v>0.93562056180210751</v>
      </c>
      <c r="P25" s="30">
        <f t="shared" ref="P25:R25" si="25">I3/(I66-I59+I73)</f>
        <v>0.87680096560785936</v>
      </c>
      <c r="Q25" s="30">
        <f t="shared" si="25"/>
        <v>0.81274553048368647</v>
      </c>
      <c r="R25" s="30">
        <f t="shared" si="25"/>
        <v>0.78911250144464884</v>
      </c>
      <c r="S25" s="30">
        <f>AVERAGE(O25:R25)</f>
        <v>0.85356988983457549</v>
      </c>
      <c r="U25" s="32"/>
      <c r="V25" s="32"/>
      <c r="W25" s="32"/>
      <c r="X25" s="32"/>
      <c r="Y25" s="32"/>
      <c r="Z25" s="32"/>
      <c r="AA25" s="32"/>
    </row>
    <row r="26" spans="1:27" ht="15" x14ac:dyDescent="0.2">
      <c r="A26" s="14" t="s">
        <v>44</v>
      </c>
      <c r="B26" s="7">
        <v>0</v>
      </c>
      <c r="C26" s="7">
        <v>0</v>
      </c>
      <c r="D26" s="7">
        <v>-33</v>
      </c>
      <c r="E26" s="7">
        <v>44</v>
      </c>
      <c r="G26" s="14" t="s">
        <v>44</v>
      </c>
      <c r="H26" s="7">
        <v>0</v>
      </c>
      <c r="I26" s="7">
        <v>0</v>
      </c>
      <c r="J26" s="7">
        <v>0</v>
      </c>
      <c r="K26" s="7">
        <v>0</v>
      </c>
      <c r="U26" s="12"/>
      <c r="V26" s="10"/>
      <c r="W26" s="10"/>
      <c r="X26" s="10"/>
      <c r="Y26" s="10"/>
      <c r="Z26" s="10"/>
      <c r="AA26" s="10"/>
    </row>
    <row r="27" spans="1:27" ht="12.75" x14ac:dyDescent="0.2">
      <c r="A27" s="13" t="s">
        <v>45</v>
      </c>
      <c r="B27" s="5">
        <f t="shared" ref="B27:E27" si="26">SUM(B25:B26)</f>
        <v>6863</v>
      </c>
      <c r="C27" s="5">
        <f t="shared" si="26"/>
        <v>8589</v>
      </c>
      <c r="D27" s="5">
        <f t="shared" si="26"/>
        <v>6974</v>
      </c>
      <c r="E27" s="5">
        <f t="shared" si="26"/>
        <v>4915</v>
      </c>
      <c r="G27" s="13" t="s">
        <v>45</v>
      </c>
      <c r="H27" s="5">
        <f t="shared" ref="H27:K27" si="27">SUM(H25:H26)</f>
        <v>5370</v>
      </c>
      <c r="I27" s="5">
        <f t="shared" si="27"/>
        <v>11453</v>
      </c>
      <c r="J27" s="5">
        <f t="shared" si="27"/>
        <v>12137</v>
      </c>
      <c r="K27" s="5">
        <f t="shared" si="27"/>
        <v>13887</v>
      </c>
      <c r="M27" s="33" t="s">
        <v>46</v>
      </c>
      <c r="N27" s="8" t="s">
        <v>9</v>
      </c>
      <c r="O27" s="37">
        <f>B44/B3*365</f>
        <v>135.63411318670813</v>
      </c>
      <c r="P27" s="37">
        <f t="shared" ref="P27:R27" si="28">C44/C3*365</f>
        <v>134.98188885045076</v>
      </c>
      <c r="Q27" s="37">
        <f t="shared" si="28"/>
        <v>160.62939445562955</v>
      </c>
      <c r="R27" s="37">
        <f t="shared" si="28"/>
        <v>158.08377315036944</v>
      </c>
      <c r="S27" s="37">
        <f>AVERAGE(O27:R27)</f>
        <v>147.33229241078948</v>
      </c>
      <c r="U27" s="34" t="s">
        <v>47</v>
      </c>
      <c r="V27" s="32"/>
      <c r="W27" s="32"/>
      <c r="X27" s="32"/>
      <c r="Y27" s="32"/>
      <c r="Z27" s="32"/>
      <c r="AA27" s="32"/>
    </row>
    <row r="28" spans="1:27" ht="12.75" x14ac:dyDescent="0.2">
      <c r="A28" s="14" t="s">
        <v>48</v>
      </c>
      <c r="B28" s="7">
        <v>0</v>
      </c>
      <c r="C28" s="7">
        <v>0</v>
      </c>
      <c r="D28" s="7">
        <v>0</v>
      </c>
      <c r="E28" s="7">
        <v>0</v>
      </c>
      <c r="G28" s="14" t="s">
        <v>48</v>
      </c>
      <c r="H28" s="7">
        <v>-226</v>
      </c>
      <c r="I28" s="7">
        <v>-274</v>
      </c>
      <c r="J28" s="7">
        <v>-310</v>
      </c>
      <c r="K28" s="7">
        <v>-541</v>
      </c>
      <c r="M28" s="32"/>
      <c r="N28" s="8" t="s">
        <v>12</v>
      </c>
      <c r="O28" s="37">
        <f>H44/H3*365</f>
        <v>114.43219632986141</v>
      </c>
      <c r="P28" s="37">
        <f t="shared" ref="P28:R28" si="29">I44/I3*365</f>
        <v>116.37227183620126</v>
      </c>
      <c r="Q28" s="37">
        <f t="shared" si="29"/>
        <v>124.09588338301202</v>
      </c>
      <c r="R28" s="37">
        <f t="shared" si="29"/>
        <v>122.83309319484468</v>
      </c>
      <c r="S28" s="37">
        <f>AVERAGE(O28:R28)</f>
        <v>119.43336118597983</v>
      </c>
      <c r="U28" s="32"/>
      <c r="V28" s="32"/>
      <c r="W28" s="32"/>
      <c r="X28" s="32"/>
      <c r="Y28" s="32"/>
      <c r="Z28" s="32"/>
      <c r="AA28" s="32"/>
    </row>
    <row r="29" spans="1:27" ht="15" x14ac:dyDescent="0.2">
      <c r="A29" s="13" t="s">
        <v>49</v>
      </c>
      <c r="B29" s="5">
        <f t="shared" ref="B29:E29" si="30">SUM(B27:B28)</f>
        <v>6863</v>
      </c>
      <c r="C29" s="5">
        <f t="shared" si="30"/>
        <v>8589</v>
      </c>
      <c r="D29" s="5">
        <f t="shared" si="30"/>
        <v>6974</v>
      </c>
      <c r="E29" s="5">
        <f t="shared" si="30"/>
        <v>4915</v>
      </c>
      <c r="G29" s="13" t="s">
        <v>49</v>
      </c>
      <c r="H29" s="5">
        <f t="shared" ref="H29:K29" si="31">SUM(H27:H28)</f>
        <v>5144</v>
      </c>
      <c r="I29" s="5">
        <f t="shared" si="31"/>
        <v>11179</v>
      </c>
      <c r="J29" s="5">
        <f t="shared" si="31"/>
        <v>11827</v>
      </c>
      <c r="K29" s="5">
        <f t="shared" si="31"/>
        <v>13346</v>
      </c>
      <c r="U29" s="12"/>
      <c r="V29" s="10"/>
      <c r="W29" s="10"/>
      <c r="X29" s="10"/>
      <c r="Y29" s="10"/>
      <c r="Z29" s="10"/>
      <c r="AA29" s="10"/>
    </row>
    <row r="30" spans="1:27" ht="12.75" x14ac:dyDescent="0.2">
      <c r="A30" s="14" t="s">
        <v>50</v>
      </c>
      <c r="B30" s="7">
        <v>0</v>
      </c>
      <c r="C30" s="7">
        <v>0</v>
      </c>
      <c r="D30" s="7">
        <v>0</v>
      </c>
      <c r="E30" s="7">
        <v>0</v>
      </c>
      <c r="G30" s="14" t="s">
        <v>50</v>
      </c>
      <c r="H30" s="7">
        <v>0</v>
      </c>
      <c r="I30" s="7">
        <v>0</v>
      </c>
      <c r="J30" s="7">
        <v>0</v>
      </c>
      <c r="K30" s="7">
        <v>0</v>
      </c>
      <c r="M30" s="33" t="s">
        <v>51</v>
      </c>
      <c r="N30" s="8" t="s">
        <v>9</v>
      </c>
      <c r="O30" s="37">
        <f>B46/B6*365</f>
        <v>57.288579305956887</v>
      </c>
      <c r="P30" s="37">
        <f t="shared" ref="P30:R30" si="32">C46/C6*365</f>
        <v>59.212488350419378</v>
      </c>
      <c r="Q30" s="37">
        <f t="shared" si="32"/>
        <v>66.268078545306267</v>
      </c>
      <c r="R30" s="37">
        <f t="shared" si="32"/>
        <v>67.329274379839106</v>
      </c>
      <c r="S30" s="37">
        <f>AVERAGE(O30:R30)</f>
        <v>62.524605145380406</v>
      </c>
      <c r="U30" s="34" t="s">
        <v>52</v>
      </c>
      <c r="V30" s="32"/>
      <c r="W30" s="32"/>
      <c r="X30" s="32"/>
      <c r="Y30" s="32"/>
      <c r="Z30" s="32"/>
      <c r="AA30" s="32"/>
    </row>
    <row r="31" spans="1:27" ht="12.75" x14ac:dyDescent="0.2">
      <c r="A31" s="14" t="s">
        <v>53</v>
      </c>
      <c r="B31" s="15">
        <f t="shared" ref="B31:E31" si="33">SUM(B29:B30)</f>
        <v>6863</v>
      </c>
      <c r="C31" s="15">
        <f t="shared" si="33"/>
        <v>8589</v>
      </c>
      <c r="D31" s="15">
        <f t="shared" si="33"/>
        <v>6974</v>
      </c>
      <c r="E31" s="15">
        <f t="shared" si="33"/>
        <v>4915</v>
      </c>
      <c r="G31" s="14" t="s">
        <v>53</v>
      </c>
      <c r="H31" s="15">
        <f t="shared" ref="H31:K31" si="34">SUM(H29:H30)</f>
        <v>5144</v>
      </c>
      <c r="I31" s="15">
        <f t="shared" si="34"/>
        <v>11179</v>
      </c>
      <c r="J31" s="15">
        <f t="shared" si="34"/>
        <v>11827</v>
      </c>
      <c r="K31" s="15">
        <f t="shared" si="34"/>
        <v>13346</v>
      </c>
      <c r="M31" s="32"/>
      <c r="N31" s="8" t="s">
        <v>12</v>
      </c>
      <c r="O31" s="37">
        <f>H46/H6*365</f>
        <v>81.34298831910624</v>
      </c>
      <c r="P31" s="37">
        <f t="shared" ref="P31:R31" si="35">I46/I6*365</f>
        <v>79.817088347329232</v>
      </c>
      <c r="Q31" s="37">
        <f t="shared" si="35"/>
        <v>88.655454376509937</v>
      </c>
      <c r="R31" s="37">
        <f t="shared" si="35"/>
        <v>84.184496200532919</v>
      </c>
      <c r="S31" s="37">
        <f>AVERAGE(O31:R31)</f>
        <v>83.500006810869593</v>
      </c>
      <c r="U31" s="32"/>
      <c r="V31" s="32"/>
      <c r="W31" s="32"/>
      <c r="X31" s="32"/>
      <c r="Y31" s="32"/>
      <c r="Z31" s="32"/>
      <c r="AA31" s="32"/>
    </row>
    <row r="32" spans="1:27" ht="15" x14ac:dyDescent="0.2">
      <c r="A32" s="14" t="s">
        <v>54</v>
      </c>
      <c r="B32" s="7">
        <v>656.8</v>
      </c>
      <c r="C32" s="7">
        <v>657.11</v>
      </c>
      <c r="D32" s="7">
        <v>657.6</v>
      </c>
      <c r="E32" s="7">
        <v>658.12</v>
      </c>
      <c r="G32" s="14" t="s">
        <v>54</v>
      </c>
      <c r="H32" s="7">
        <v>501.3</v>
      </c>
      <c r="I32" s="7">
        <v>501.3</v>
      </c>
      <c r="J32" s="7">
        <v>501.3</v>
      </c>
      <c r="K32" s="7">
        <v>501.3</v>
      </c>
      <c r="U32" s="12"/>
      <c r="V32" s="10"/>
      <c r="W32" s="10"/>
      <c r="X32" s="10"/>
      <c r="Y32" s="10"/>
      <c r="Z32" s="10"/>
      <c r="AA32" s="10"/>
    </row>
    <row r="33" spans="1:27" ht="12.75" x14ac:dyDescent="0.2">
      <c r="A33" s="4" t="s">
        <v>55</v>
      </c>
      <c r="B33" s="16">
        <f t="shared" ref="B33:E33" si="36">B31/B32</f>
        <v>10.449147381242389</v>
      </c>
      <c r="C33" s="16">
        <f t="shared" si="36"/>
        <v>13.07087093485109</v>
      </c>
      <c r="D33" s="16">
        <f t="shared" si="36"/>
        <v>10.605231143552311</v>
      </c>
      <c r="E33" s="16">
        <f t="shared" si="36"/>
        <v>7.4682428736400652</v>
      </c>
      <c r="G33" s="4" t="s">
        <v>55</v>
      </c>
      <c r="H33" s="16">
        <v>10.26</v>
      </c>
      <c r="I33" s="16">
        <v>22.3</v>
      </c>
      <c r="J33" s="16">
        <v>23.59</v>
      </c>
      <c r="K33" s="16">
        <v>26.62</v>
      </c>
      <c r="M33" s="33" t="s">
        <v>56</v>
      </c>
      <c r="N33" s="8" t="s">
        <v>9</v>
      </c>
      <c r="O33" s="37">
        <f>B60/B6*365</f>
        <v>44.636807083587392</v>
      </c>
      <c r="P33" s="37">
        <f t="shared" ref="P33:R33" si="37">C60/C6*365</f>
        <v>49.412861136999062</v>
      </c>
      <c r="Q33" s="37">
        <f t="shared" si="37"/>
        <v>44.970946901639977</v>
      </c>
      <c r="R33" s="37">
        <f t="shared" si="37"/>
        <v>43.140562062521042</v>
      </c>
      <c r="S33" s="37">
        <f>AVERAGE(O33:R33)</f>
        <v>45.540294296186872</v>
      </c>
      <c r="U33" s="34" t="s">
        <v>57</v>
      </c>
      <c r="V33" s="32"/>
      <c r="W33" s="32"/>
      <c r="X33" s="32"/>
      <c r="Y33" s="32"/>
      <c r="Z33" s="32"/>
      <c r="AA33" s="32"/>
    </row>
    <row r="34" spans="1:27" ht="12.75" x14ac:dyDescent="0.2">
      <c r="A34" s="14" t="s">
        <v>58</v>
      </c>
      <c r="B34" s="7">
        <v>3.5</v>
      </c>
      <c r="C34" s="7">
        <v>4</v>
      </c>
      <c r="D34" s="7">
        <v>3.5</v>
      </c>
      <c r="E34" s="7">
        <v>2.5</v>
      </c>
      <c r="G34" s="14" t="s">
        <v>58</v>
      </c>
      <c r="H34" s="7">
        <v>2.06</v>
      </c>
      <c r="I34" s="7">
        <v>3.96</v>
      </c>
      <c r="J34" s="7">
        <v>4.8600000000000003</v>
      </c>
      <c r="K34" s="7">
        <v>6.56</v>
      </c>
      <c r="M34" s="32"/>
      <c r="N34" s="8" t="s">
        <v>12</v>
      </c>
      <c r="O34" s="37">
        <f>H60/H6*365</f>
        <v>47.56868171136815</v>
      </c>
      <c r="P34" s="37">
        <f t="shared" ref="P34:R34" si="38">I60/I6*365</f>
        <v>45.514403514847196</v>
      </c>
      <c r="Q34" s="37">
        <f t="shared" si="38"/>
        <v>45.751214591021323</v>
      </c>
      <c r="R34" s="37">
        <f t="shared" si="38"/>
        <v>40.964793249777948</v>
      </c>
      <c r="S34" s="37">
        <f>AVERAGE(O34:R34)</f>
        <v>44.94977326675366</v>
      </c>
      <c r="U34" s="32"/>
      <c r="V34" s="32"/>
      <c r="W34" s="32"/>
      <c r="X34" s="32"/>
      <c r="Y34" s="32"/>
      <c r="Z34" s="32"/>
      <c r="AA34" s="32"/>
    </row>
    <row r="35" spans="1:27" ht="15" x14ac:dyDescent="0.2">
      <c r="A35" s="14" t="s">
        <v>59</v>
      </c>
      <c r="B35" s="7">
        <v>10.37</v>
      </c>
      <c r="C35" s="7">
        <v>13</v>
      </c>
      <c r="D35" s="7">
        <v>10.58</v>
      </c>
      <c r="E35" s="7">
        <v>7.53</v>
      </c>
      <c r="G35" s="14" t="s">
        <v>59</v>
      </c>
      <c r="H35" s="7">
        <v>25.88</v>
      </c>
      <c r="I35" s="7">
        <v>34.22</v>
      </c>
      <c r="J35" s="7">
        <v>31.77</v>
      </c>
      <c r="K35" s="7">
        <v>31.02</v>
      </c>
      <c r="U35" s="12"/>
      <c r="V35" s="10"/>
      <c r="W35" s="10"/>
      <c r="X35" s="10"/>
      <c r="Y35" s="10"/>
      <c r="Z35" s="10"/>
      <c r="AA35" s="10"/>
    </row>
    <row r="36" spans="1:27" ht="15" x14ac:dyDescent="0.2">
      <c r="A36" s="17"/>
      <c r="M36" s="35" t="s">
        <v>60</v>
      </c>
      <c r="N36" s="32"/>
      <c r="O36" s="32"/>
      <c r="P36" s="32"/>
      <c r="Q36" s="32"/>
      <c r="R36" s="32"/>
      <c r="S36" s="32"/>
      <c r="U36" s="12"/>
      <c r="V36" s="10"/>
      <c r="W36" s="10"/>
      <c r="X36" s="10"/>
      <c r="Y36" s="10"/>
      <c r="Z36" s="10"/>
      <c r="AA36" s="10"/>
    </row>
    <row r="37" spans="1:27" ht="15" x14ac:dyDescent="0.2">
      <c r="A37" s="1" t="s">
        <v>61</v>
      </c>
      <c r="B37" s="1"/>
      <c r="C37" s="1"/>
      <c r="D37" s="1"/>
      <c r="E37" s="1"/>
      <c r="G37" s="1" t="s">
        <v>62</v>
      </c>
      <c r="H37" s="1"/>
      <c r="I37" s="1"/>
      <c r="J37" s="1"/>
      <c r="K37" s="1"/>
      <c r="U37" s="12"/>
      <c r="V37" s="10"/>
      <c r="W37" s="10"/>
      <c r="X37" s="10"/>
      <c r="Y37" s="10"/>
      <c r="Z37" s="10"/>
      <c r="AA37" s="10"/>
    </row>
    <row r="38" spans="1:27" ht="12.75" x14ac:dyDescent="0.2">
      <c r="A38" s="3" t="s">
        <v>3</v>
      </c>
      <c r="B38" s="1">
        <v>2016</v>
      </c>
      <c r="C38" s="1">
        <v>2017</v>
      </c>
      <c r="D38" s="1">
        <v>2018</v>
      </c>
      <c r="E38" s="1">
        <v>2019</v>
      </c>
      <c r="G38" s="3" t="s">
        <v>3</v>
      </c>
      <c r="H38" s="1">
        <v>2016</v>
      </c>
      <c r="I38" s="1">
        <v>2017</v>
      </c>
      <c r="J38" s="1">
        <v>2018</v>
      </c>
      <c r="K38" s="1">
        <v>2019</v>
      </c>
      <c r="M38" s="33" t="s">
        <v>63</v>
      </c>
      <c r="N38" s="8" t="s">
        <v>9</v>
      </c>
      <c r="O38" s="38">
        <f>(B66-B59)/B73</f>
        <v>1.5589284198013076</v>
      </c>
      <c r="P38" s="38">
        <f t="shared" ref="P38:R38" si="39">(C66-C59)/C73</f>
        <v>1.3055467570941477</v>
      </c>
      <c r="Q38" s="38">
        <f t="shared" si="39"/>
        <v>1.4001221640488657</v>
      </c>
      <c r="R38" s="38">
        <f t="shared" si="39"/>
        <v>1.4510990492886522</v>
      </c>
      <c r="S38" s="38">
        <f>AVERAGE(O38:R38)</f>
        <v>1.4289240975582433</v>
      </c>
      <c r="U38" s="34" t="s">
        <v>64</v>
      </c>
      <c r="V38" s="32"/>
      <c r="W38" s="32"/>
      <c r="X38" s="32"/>
      <c r="Y38" s="32"/>
      <c r="Z38" s="32"/>
      <c r="AA38" s="32"/>
    </row>
    <row r="39" spans="1:27" ht="12.75" x14ac:dyDescent="0.2">
      <c r="A39" s="13" t="s">
        <v>65</v>
      </c>
      <c r="B39" s="18">
        <f t="shared" ref="B39:E39" si="40">B40+B44+B46+B47+B48</f>
        <v>66864</v>
      </c>
      <c r="C39" s="18">
        <f t="shared" si="40"/>
        <v>73542</v>
      </c>
      <c r="D39" s="18">
        <f t="shared" si="40"/>
        <v>84736</v>
      </c>
      <c r="E39" s="18">
        <f t="shared" si="40"/>
        <v>90630</v>
      </c>
      <c r="G39" s="13" t="s">
        <v>65</v>
      </c>
      <c r="H39" s="18">
        <f t="shared" ref="H39:K39" si="41">H40+H44+H46+H47+H48</f>
        <v>155722</v>
      </c>
      <c r="I39" s="18">
        <f t="shared" si="41"/>
        <v>160112</v>
      </c>
      <c r="J39" s="18">
        <f t="shared" si="41"/>
        <v>183536</v>
      </c>
      <c r="K39" s="18">
        <f t="shared" si="41"/>
        <v>187463</v>
      </c>
      <c r="M39" s="32"/>
      <c r="N39" s="8" t="s">
        <v>12</v>
      </c>
      <c r="O39" s="38">
        <f>(H66-H59)/H73</f>
        <v>1.5053350451509888</v>
      </c>
      <c r="P39" s="38">
        <f t="shared" ref="P39:R39" si="42">(I66-I59)/I73</f>
        <v>1.4052256357489343</v>
      </c>
      <c r="Q39" s="38">
        <f t="shared" si="42"/>
        <v>1.4777615546846317</v>
      </c>
      <c r="R39" s="38">
        <f t="shared" si="42"/>
        <v>1.6288747834227013</v>
      </c>
      <c r="S39" s="38">
        <f>AVERAGE(O39:R39)</f>
        <v>1.5042992547518141</v>
      </c>
      <c r="U39" s="32"/>
      <c r="V39" s="32"/>
      <c r="W39" s="32"/>
      <c r="X39" s="32"/>
      <c r="Y39" s="32"/>
      <c r="Z39" s="32"/>
      <c r="AA39" s="32"/>
    </row>
    <row r="40" spans="1:27" ht="15" x14ac:dyDescent="0.2">
      <c r="A40" s="14" t="s">
        <v>66</v>
      </c>
      <c r="B40" s="19">
        <f t="shared" ref="B40:E40" si="43">SUM(B41:B43)</f>
        <v>14945</v>
      </c>
      <c r="C40" s="19">
        <f t="shared" si="43"/>
        <v>17004</v>
      </c>
      <c r="D40" s="19">
        <f t="shared" si="43"/>
        <v>17654</v>
      </c>
      <c r="E40" s="19">
        <f t="shared" si="43"/>
        <v>17991</v>
      </c>
      <c r="G40" s="14" t="s">
        <v>66</v>
      </c>
      <c r="H40" s="19">
        <f t="shared" ref="H40:K40" si="44">SUM(H41:H43)</f>
        <v>48629</v>
      </c>
      <c r="I40" s="19">
        <f t="shared" si="44"/>
        <v>46394</v>
      </c>
      <c r="J40" s="19">
        <f t="shared" si="44"/>
        <v>57604</v>
      </c>
      <c r="K40" s="19">
        <f t="shared" si="44"/>
        <v>54908</v>
      </c>
      <c r="U40" s="12"/>
      <c r="V40" s="10"/>
      <c r="W40" s="10"/>
      <c r="X40" s="10"/>
      <c r="Y40" s="10"/>
      <c r="Z40" s="10"/>
      <c r="AA40" s="10"/>
    </row>
    <row r="41" spans="1:27" ht="12.75" x14ac:dyDescent="0.2">
      <c r="A41" s="14" t="s">
        <v>67</v>
      </c>
      <c r="B41" s="20">
        <v>0</v>
      </c>
      <c r="C41" s="20">
        <v>0</v>
      </c>
      <c r="D41" s="20">
        <v>0</v>
      </c>
      <c r="E41" s="20">
        <v>0</v>
      </c>
      <c r="G41" s="14" t="s">
        <v>67</v>
      </c>
      <c r="H41" s="20">
        <v>0</v>
      </c>
      <c r="I41" s="20">
        <v>0</v>
      </c>
      <c r="J41" s="20">
        <v>0</v>
      </c>
      <c r="K41" s="20">
        <v>0</v>
      </c>
      <c r="M41" s="33" t="s">
        <v>68</v>
      </c>
      <c r="N41" s="8" t="s">
        <v>9</v>
      </c>
      <c r="O41" s="37">
        <f>ABS(B15/B12)</f>
        <v>722</v>
      </c>
      <c r="P41" s="37">
        <f t="shared" ref="P41:R41" si="45">ABS(C15/C12)</f>
        <v>274.97222222222223</v>
      </c>
      <c r="Q41" s="37">
        <f t="shared" si="45"/>
        <v>178.66</v>
      </c>
      <c r="R41" s="37">
        <f t="shared" si="45"/>
        <v>224.57575757575756</v>
      </c>
      <c r="S41" s="37">
        <f>AVERAGE(O41:R41)</f>
        <v>350.05199494949494</v>
      </c>
      <c r="U41" s="34" t="s">
        <v>69</v>
      </c>
      <c r="V41" s="32"/>
      <c r="W41" s="32"/>
      <c r="X41" s="32"/>
      <c r="Y41" s="32"/>
      <c r="Z41" s="32"/>
      <c r="AA41" s="32"/>
    </row>
    <row r="42" spans="1:27" ht="12.75" x14ac:dyDescent="0.2">
      <c r="A42" s="14" t="s">
        <v>70</v>
      </c>
      <c r="B42" s="20">
        <v>7880</v>
      </c>
      <c r="C42" s="20">
        <v>9039</v>
      </c>
      <c r="D42" s="20">
        <v>10979</v>
      </c>
      <c r="E42" s="20">
        <v>12036</v>
      </c>
      <c r="G42" s="14" t="s">
        <v>70</v>
      </c>
      <c r="H42" s="20">
        <v>19265</v>
      </c>
      <c r="I42" s="20">
        <v>18457</v>
      </c>
      <c r="J42" s="20">
        <v>28938</v>
      </c>
      <c r="K42" s="20">
        <v>25923</v>
      </c>
      <c r="M42" s="32"/>
      <c r="N42" s="8" t="s">
        <v>12</v>
      </c>
      <c r="O42" s="37">
        <f>ABS(H15/H12)</f>
        <v>4.9121715076071926</v>
      </c>
      <c r="P42" s="37">
        <f t="shared" ref="P42:R42" si="46">ABS(I15/I12)</f>
        <v>40.761061946902657</v>
      </c>
      <c r="Q42" s="37">
        <f t="shared" si="46"/>
        <v>18.70967741935484</v>
      </c>
      <c r="R42" s="37">
        <f t="shared" si="46"/>
        <v>7.6811594202898554</v>
      </c>
      <c r="S42" s="37">
        <f>AVERAGE(O42:R42)</f>
        <v>18.016017573538637</v>
      </c>
      <c r="U42" s="32"/>
      <c r="V42" s="32"/>
      <c r="W42" s="32"/>
      <c r="X42" s="32"/>
      <c r="Y42" s="32"/>
      <c r="Z42" s="32"/>
      <c r="AA42" s="32"/>
    </row>
    <row r="43" spans="1:27" ht="12.75" x14ac:dyDescent="0.2">
      <c r="A43" s="14" t="s">
        <v>71</v>
      </c>
      <c r="B43" s="20">
        <v>7065</v>
      </c>
      <c r="C43" s="20">
        <v>7965</v>
      </c>
      <c r="D43" s="20">
        <v>6675</v>
      </c>
      <c r="E43" s="20">
        <v>5955</v>
      </c>
      <c r="G43" s="14" t="s">
        <v>71</v>
      </c>
      <c r="H43" s="20">
        <v>29364</v>
      </c>
      <c r="I43" s="20">
        <v>27937</v>
      </c>
      <c r="J43" s="20">
        <v>28666</v>
      </c>
      <c r="K43" s="20">
        <v>28985</v>
      </c>
    </row>
    <row r="44" spans="1:27" ht="12.75" x14ac:dyDescent="0.2">
      <c r="A44" s="14" t="s">
        <v>72</v>
      </c>
      <c r="B44" s="20">
        <v>34991</v>
      </c>
      <c r="C44" s="20">
        <v>36346</v>
      </c>
      <c r="D44" s="20">
        <v>42624</v>
      </c>
      <c r="E44" s="20">
        <v>45134</v>
      </c>
      <c r="G44" s="14" t="s">
        <v>72</v>
      </c>
      <c r="H44" s="20">
        <v>68116</v>
      </c>
      <c r="I44" s="20">
        <v>73187</v>
      </c>
      <c r="J44" s="20">
        <v>80186</v>
      </c>
      <c r="K44" s="20">
        <v>85018</v>
      </c>
    </row>
    <row r="45" spans="1:27" ht="12.75" x14ac:dyDescent="0.2">
      <c r="A45" s="14" t="s">
        <v>73</v>
      </c>
      <c r="B45" s="20">
        <v>33053</v>
      </c>
      <c r="C45" s="20">
        <v>34780</v>
      </c>
      <c r="D45" s="20">
        <v>41246</v>
      </c>
      <c r="E45" s="20">
        <v>43925</v>
      </c>
      <c r="G45" s="14" t="s">
        <v>73</v>
      </c>
      <c r="H45" s="20">
        <v>12187</v>
      </c>
      <c r="I45" s="20">
        <v>13357</v>
      </c>
      <c r="J45" s="20">
        <v>17888</v>
      </c>
      <c r="K45" s="20">
        <v>17941</v>
      </c>
    </row>
    <row r="46" spans="1:27" ht="12.75" x14ac:dyDescent="0.2">
      <c r="A46" s="14" t="s">
        <v>74</v>
      </c>
      <c r="B46" s="20">
        <v>11841</v>
      </c>
      <c r="C46" s="20">
        <v>12707</v>
      </c>
      <c r="D46" s="20">
        <v>14248</v>
      </c>
      <c r="E46" s="20">
        <v>15891</v>
      </c>
      <c r="G46" s="14" t="s">
        <v>74</v>
      </c>
      <c r="H46" s="20">
        <v>38978</v>
      </c>
      <c r="I46" s="20">
        <v>40415</v>
      </c>
      <c r="J46" s="20">
        <v>45745</v>
      </c>
      <c r="K46" s="20">
        <v>46742</v>
      </c>
    </row>
    <row r="47" spans="1:27" ht="12.75" x14ac:dyDescent="0.2">
      <c r="A47" s="14" t="s">
        <v>75</v>
      </c>
      <c r="B47" s="20">
        <v>0</v>
      </c>
      <c r="C47" s="20">
        <v>0</v>
      </c>
      <c r="D47" s="20">
        <v>0</v>
      </c>
      <c r="E47" s="20">
        <v>0</v>
      </c>
      <c r="G47" s="14" t="s">
        <v>75</v>
      </c>
      <c r="H47" s="20">
        <v>0</v>
      </c>
      <c r="I47" s="20">
        <v>0</v>
      </c>
      <c r="J47" s="20">
        <v>0</v>
      </c>
      <c r="K47" s="20">
        <v>0</v>
      </c>
    </row>
    <row r="48" spans="1:27" ht="12.75" x14ac:dyDescent="0.2">
      <c r="A48" s="14" t="s">
        <v>76</v>
      </c>
      <c r="B48" s="20">
        <v>5087</v>
      </c>
      <c r="C48" s="20">
        <v>7485</v>
      </c>
      <c r="D48" s="20">
        <v>10210</v>
      </c>
      <c r="E48" s="20">
        <v>11614</v>
      </c>
      <c r="G48" s="14" t="s">
        <v>76</v>
      </c>
      <c r="H48" s="20">
        <v>-1</v>
      </c>
      <c r="I48" s="20">
        <v>116</v>
      </c>
      <c r="J48" s="20">
        <v>1</v>
      </c>
      <c r="K48" s="20">
        <v>795</v>
      </c>
    </row>
    <row r="49" spans="1:11" ht="12.75" x14ac:dyDescent="0.2">
      <c r="A49" s="13" t="s">
        <v>77</v>
      </c>
      <c r="B49" s="18">
        <f t="shared" ref="B49:E49" si="47">B50+SUM(B53:B58)+B39</f>
        <v>188535</v>
      </c>
      <c r="C49" s="18">
        <f t="shared" si="47"/>
        <v>195506</v>
      </c>
      <c r="D49" s="18">
        <f t="shared" si="47"/>
        <v>208938</v>
      </c>
      <c r="E49" s="18">
        <f t="shared" si="47"/>
        <v>228034</v>
      </c>
      <c r="G49" s="13" t="s">
        <v>77</v>
      </c>
      <c r="H49" s="18">
        <f t="shared" ref="H49:K49" si="48">H50+SUM(H53:H58)+H39</f>
        <v>409732</v>
      </c>
      <c r="I49" s="18">
        <f t="shared" si="48"/>
        <v>422193</v>
      </c>
      <c r="J49" s="18">
        <f t="shared" si="48"/>
        <v>458156</v>
      </c>
      <c r="K49" s="18">
        <f t="shared" si="48"/>
        <v>488071</v>
      </c>
    </row>
    <row r="50" spans="1:11" ht="12.75" x14ac:dyDescent="0.2">
      <c r="A50" s="14" t="s">
        <v>78</v>
      </c>
      <c r="B50" s="19">
        <f t="shared" ref="B50:E50" si="49">SUM(B51:B52)</f>
        <v>55749</v>
      </c>
      <c r="C50" s="19">
        <f t="shared" si="49"/>
        <v>54728</v>
      </c>
      <c r="D50" s="19">
        <f t="shared" si="49"/>
        <v>58060</v>
      </c>
      <c r="E50" s="19">
        <f t="shared" si="49"/>
        <v>65854</v>
      </c>
      <c r="G50" s="14" t="s">
        <v>78</v>
      </c>
      <c r="H50" s="20">
        <v>92472</v>
      </c>
      <c r="I50" s="20">
        <v>94497</v>
      </c>
      <c r="J50" s="20">
        <v>101175</v>
      </c>
      <c r="K50" s="19">
        <v>115090</v>
      </c>
    </row>
    <row r="51" spans="1:11" ht="12.75" x14ac:dyDescent="0.2">
      <c r="A51" s="14" t="s">
        <v>79</v>
      </c>
      <c r="B51" s="20">
        <v>97377</v>
      </c>
      <c r="C51" s="20">
        <v>97388</v>
      </c>
      <c r="D51" s="20">
        <v>101155</v>
      </c>
      <c r="E51" s="20">
        <v>110615</v>
      </c>
      <c r="G51" s="14" t="s">
        <v>79</v>
      </c>
      <c r="H51" s="20">
        <v>148490</v>
      </c>
      <c r="I51" s="20">
        <v>155570</v>
      </c>
      <c r="J51" s="20">
        <v>165306</v>
      </c>
      <c r="K51" s="20">
        <v>247528</v>
      </c>
    </row>
    <row r="52" spans="1:11" ht="12.75" x14ac:dyDescent="0.2">
      <c r="A52" s="14" t="s">
        <v>80</v>
      </c>
      <c r="B52" s="20">
        <v>-41628</v>
      </c>
      <c r="C52" s="20">
        <v>-42660</v>
      </c>
      <c r="D52" s="20">
        <v>-43095</v>
      </c>
      <c r="E52" s="20">
        <v>-44761</v>
      </c>
      <c r="G52" s="14" t="s">
        <v>80</v>
      </c>
      <c r="H52" s="20">
        <v>-94456</v>
      </c>
      <c r="I52" s="20">
        <v>-100328</v>
      </c>
      <c r="J52" s="20">
        <v>-107675</v>
      </c>
      <c r="K52" s="20">
        <v>-132437</v>
      </c>
    </row>
    <row r="53" spans="1:11" ht="12.75" x14ac:dyDescent="0.2">
      <c r="A53" s="14" t="s">
        <v>81</v>
      </c>
      <c r="B53" s="20">
        <v>364</v>
      </c>
      <c r="C53" s="20">
        <v>380</v>
      </c>
      <c r="D53" s="20">
        <v>380</v>
      </c>
      <c r="E53" s="20">
        <v>380</v>
      </c>
      <c r="G53" s="14" t="s">
        <v>81</v>
      </c>
      <c r="H53" s="20">
        <v>23558</v>
      </c>
      <c r="I53" s="20">
        <v>23442</v>
      </c>
      <c r="J53" s="20">
        <v>23317</v>
      </c>
      <c r="K53" s="20">
        <v>23247</v>
      </c>
    </row>
    <row r="54" spans="1:11" ht="12.75" x14ac:dyDescent="0.2">
      <c r="A54" s="14" t="s">
        <v>82</v>
      </c>
      <c r="B54" s="20">
        <v>7793</v>
      </c>
      <c r="C54" s="20">
        <v>9084</v>
      </c>
      <c r="D54" s="20">
        <v>10591</v>
      </c>
      <c r="E54" s="20">
        <v>11349</v>
      </c>
      <c r="G54" s="14" t="s">
        <v>82</v>
      </c>
      <c r="H54" s="20">
        <v>39041</v>
      </c>
      <c r="I54" s="20">
        <v>39977</v>
      </c>
      <c r="J54" s="20">
        <v>41296</v>
      </c>
      <c r="K54" s="20">
        <v>42967</v>
      </c>
    </row>
    <row r="55" spans="1:11" ht="12.75" x14ac:dyDescent="0.2">
      <c r="A55" s="14" t="s">
        <v>83</v>
      </c>
      <c r="B55" s="20">
        <v>5811</v>
      </c>
      <c r="C55" s="20">
        <v>5828</v>
      </c>
      <c r="D55" s="20">
        <v>4373</v>
      </c>
      <c r="E55" s="20">
        <v>5272</v>
      </c>
      <c r="G55" s="14" t="s">
        <v>83</v>
      </c>
      <c r="H55" s="20">
        <v>18380</v>
      </c>
      <c r="I55" s="20">
        <v>18446</v>
      </c>
      <c r="J55" s="20">
        <v>16925</v>
      </c>
      <c r="K55" s="20">
        <v>16162</v>
      </c>
    </row>
    <row r="56" spans="1:11" ht="12.75" x14ac:dyDescent="0.2">
      <c r="A56" s="14" t="s">
        <v>84</v>
      </c>
      <c r="B56" s="20">
        <v>48032</v>
      </c>
      <c r="C56" s="20">
        <v>48321</v>
      </c>
      <c r="D56" s="20">
        <v>48313</v>
      </c>
      <c r="E56" s="20">
        <v>51030</v>
      </c>
      <c r="G56" s="14" t="s">
        <v>84</v>
      </c>
      <c r="H56" s="20">
        <v>70803</v>
      </c>
      <c r="I56" s="20">
        <v>75908</v>
      </c>
      <c r="J56" s="20">
        <v>81776</v>
      </c>
      <c r="K56" s="20">
        <v>90036</v>
      </c>
    </row>
    <row r="57" spans="1:11" ht="12.75" x14ac:dyDescent="0.2">
      <c r="A57" s="14" t="s">
        <v>85</v>
      </c>
      <c r="B57" s="20">
        <v>3922</v>
      </c>
      <c r="C57" s="20">
        <v>3623</v>
      </c>
      <c r="D57" s="20">
        <v>2485</v>
      </c>
      <c r="E57" s="20">
        <v>3519</v>
      </c>
      <c r="G57" s="14" t="s">
        <v>85</v>
      </c>
      <c r="H57" s="20">
        <v>9756</v>
      </c>
      <c r="I57" s="20">
        <v>9811</v>
      </c>
      <c r="J57" s="20">
        <v>10131</v>
      </c>
      <c r="K57" s="20">
        <v>13106</v>
      </c>
    </row>
    <row r="58" spans="1:11" ht="12.75" x14ac:dyDescent="0.2">
      <c r="A58" s="14" t="s">
        <v>86</v>
      </c>
      <c r="B58" s="20">
        <v>0</v>
      </c>
      <c r="C58" s="20">
        <v>0</v>
      </c>
      <c r="D58" s="20">
        <v>0</v>
      </c>
      <c r="E58" s="20">
        <v>0</v>
      </c>
      <c r="G58" s="14" t="s">
        <v>86</v>
      </c>
      <c r="H58" s="20">
        <v>0</v>
      </c>
      <c r="I58" s="20">
        <v>0</v>
      </c>
      <c r="J58" s="20">
        <v>0</v>
      </c>
      <c r="K58" s="20">
        <v>0</v>
      </c>
    </row>
    <row r="59" spans="1:11" ht="12.75" x14ac:dyDescent="0.2">
      <c r="A59" s="13" t="s">
        <v>87</v>
      </c>
      <c r="B59" s="18">
        <f t="shared" ref="B59:C59" si="50">SUM(B60:B65)</f>
        <v>67989</v>
      </c>
      <c r="C59" s="18">
        <f t="shared" si="50"/>
        <v>71765</v>
      </c>
      <c r="D59" s="21">
        <v>71411</v>
      </c>
      <c r="E59" s="18">
        <f>SUM(E60:E65)</f>
        <v>82625</v>
      </c>
      <c r="G59" s="13" t="s">
        <v>87</v>
      </c>
      <c r="H59" s="18">
        <f t="shared" ref="H59:K59" si="51">SUM(H60:H65)</f>
        <v>177515</v>
      </c>
      <c r="I59" s="18">
        <f t="shared" si="51"/>
        <v>160389</v>
      </c>
      <c r="J59" s="18">
        <f t="shared" si="51"/>
        <v>167968</v>
      </c>
      <c r="K59" s="18">
        <f t="shared" si="51"/>
        <v>167924</v>
      </c>
    </row>
    <row r="60" spans="1:11" ht="12.75" x14ac:dyDescent="0.2">
      <c r="A60" s="14" t="s">
        <v>88</v>
      </c>
      <c r="B60" s="20">
        <v>9226</v>
      </c>
      <c r="C60" s="20">
        <v>10604</v>
      </c>
      <c r="D60" s="20">
        <v>9669</v>
      </c>
      <c r="E60" s="20">
        <v>10182</v>
      </c>
      <c r="G60" s="14" t="s">
        <v>88</v>
      </c>
      <c r="H60" s="20">
        <v>22794</v>
      </c>
      <c r="I60" s="20">
        <v>23046</v>
      </c>
      <c r="J60" s="20">
        <v>23607</v>
      </c>
      <c r="K60" s="20">
        <v>22745</v>
      </c>
    </row>
    <row r="61" spans="1:11" ht="12.75" x14ac:dyDescent="0.2">
      <c r="A61" s="14" t="s">
        <v>89</v>
      </c>
      <c r="B61" s="20">
        <v>0</v>
      </c>
      <c r="C61" s="20">
        <v>0</v>
      </c>
      <c r="D61" s="20">
        <v>0</v>
      </c>
      <c r="E61" s="20">
        <v>0</v>
      </c>
      <c r="G61" s="14" t="s">
        <v>89</v>
      </c>
      <c r="H61" s="20">
        <v>0</v>
      </c>
      <c r="I61" s="20">
        <v>0</v>
      </c>
      <c r="J61" s="20">
        <v>0</v>
      </c>
      <c r="K61" s="20">
        <v>0</v>
      </c>
    </row>
    <row r="62" spans="1:11" ht="12.75" x14ac:dyDescent="0.2">
      <c r="A62" s="14" t="s">
        <v>90</v>
      </c>
      <c r="B62" s="20">
        <v>4331</v>
      </c>
      <c r="C62" s="20">
        <v>2359</v>
      </c>
      <c r="D62" s="20">
        <v>4214</v>
      </c>
      <c r="E62" s="20">
        <v>0</v>
      </c>
      <c r="G62" s="14" t="s">
        <v>90</v>
      </c>
      <c r="H62" s="20">
        <v>581</v>
      </c>
      <c r="I62" s="20">
        <v>570</v>
      </c>
      <c r="J62" s="20">
        <v>661</v>
      </c>
      <c r="K62" s="20">
        <v>691</v>
      </c>
    </row>
    <row r="63" spans="1:11" ht="12.75" x14ac:dyDescent="0.2">
      <c r="A63" s="14" t="s">
        <v>91</v>
      </c>
      <c r="B63" s="20">
        <v>3852</v>
      </c>
      <c r="C63" s="20">
        <v>4461</v>
      </c>
      <c r="D63" s="20">
        <v>2480</v>
      </c>
      <c r="E63" s="20">
        <v>2615</v>
      </c>
      <c r="G63" s="14" t="s">
        <v>91</v>
      </c>
      <c r="H63" s="20">
        <v>0</v>
      </c>
      <c r="I63" s="20">
        <v>0</v>
      </c>
      <c r="J63" s="20">
        <v>0</v>
      </c>
      <c r="K63" s="20">
        <v>0</v>
      </c>
    </row>
    <row r="64" spans="1:11" ht="12.75" x14ac:dyDescent="0.2">
      <c r="A64" s="14" t="s">
        <v>92</v>
      </c>
      <c r="B64" s="20">
        <v>36818</v>
      </c>
      <c r="C64" s="20">
        <v>36266</v>
      </c>
      <c r="D64" s="20">
        <v>35699</v>
      </c>
      <c r="E64" s="20">
        <v>42329</v>
      </c>
      <c r="G64" s="14" t="s">
        <v>92</v>
      </c>
      <c r="H64" s="20">
        <v>88461</v>
      </c>
      <c r="I64" s="20">
        <v>81844</v>
      </c>
      <c r="J64" s="20">
        <v>89757</v>
      </c>
      <c r="K64" s="20">
        <v>86483</v>
      </c>
    </row>
    <row r="65" spans="1:11" ht="12.75" x14ac:dyDescent="0.2">
      <c r="A65" s="14" t="s">
        <v>93</v>
      </c>
      <c r="B65" s="20">
        <v>13762</v>
      </c>
      <c r="C65" s="20">
        <v>18075</v>
      </c>
      <c r="D65" s="20">
        <v>23563</v>
      </c>
      <c r="E65" s="20">
        <v>27499</v>
      </c>
      <c r="G65" s="14" t="s">
        <v>93</v>
      </c>
      <c r="H65" s="20">
        <v>65679</v>
      </c>
      <c r="I65" s="20">
        <v>54929</v>
      </c>
      <c r="J65" s="20">
        <v>53943</v>
      </c>
      <c r="K65" s="20">
        <v>58005</v>
      </c>
    </row>
    <row r="66" spans="1:11" ht="12.75" x14ac:dyDescent="0.2">
      <c r="A66" s="13" t="s">
        <v>94</v>
      </c>
      <c r="B66" s="18">
        <f t="shared" ref="B66:E66" si="52">B67+B70+B71+B72+B59</f>
        <v>141427</v>
      </c>
      <c r="C66" s="18">
        <f t="shared" si="52"/>
        <v>141835</v>
      </c>
      <c r="D66" s="18">
        <f t="shared" si="52"/>
        <v>151638</v>
      </c>
      <c r="E66" s="18">
        <f t="shared" si="52"/>
        <v>168710</v>
      </c>
      <c r="G66" s="13" t="s">
        <v>94</v>
      </c>
      <c r="H66" s="18">
        <f t="shared" ref="H66:K66" si="53">H67+H70+H71+H72+H59</f>
        <v>317043</v>
      </c>
      <c r="I66" s="18">
        <f t="shared" si="53"/>
        <v>313345</v>
      </c>
      <c r="J66" s="18">
        <f t="shared" si="53"/>
        <v>341039</v>
      </c>
      <c r="K66" s="18">
        <f t="shared" si="53"/>
        <v>366290</v>
      </c>
    </row>
    <row r="67" spans="1:11" ht="12.75" x14ac:dyDescent="0.2">
      <c r="A67" s="14" t="s">
        <v>95</v>
      </c>
      <c r="B67" s="19">
        <f t="shared" ref="B67:E67" si="54">SUM(B68:B69)</f>
        <v>53730</v>
      </c>
      <c r="C67" s="19">
        <f t="shared" si="54"/>
        <v>52831</v>
      </c>
      <c r="D67" s="19">
        <f t="shared" si="54"/>
        <v>63743</v>
      </c>
      <c r="E67" s="19">
        <f t="shared" si="54"/>
        <v>69700</v>
      </c>
      <c r="G67" s="14" t="s">
        <v>95</v>
      </c>
      <c r="H67" s="19">
        <f t="shared" ref="H67:K67" si="55">SUM(H68:H69)</f>
        <v>66358</v>
      </c>
      <c r="I67" s="19">
        <f t="shared" si="55"/>
        <v>81628</v>
      </c>
      <c r="J67" s="19">
        <f t="shared" si="55"/>
        <v>101126</v>
      </c>
      <c r="K67" s="19">
        <f t="shared" si="55"/>
        <v>109532</v>
      </c>
    </row>
    <row r="68" spans="1:11" ht="12.75" x14ac:dyDescent="0.2">
      <c r="A68" s="14" t="s">
        <v>96</v>
      </c>
      <c r="B68" s="20">
        <v>53730</v>
      </c>
      <c r="C68" s="20">
        <v>52831</v>
      </c>
      <c r="D68" s="20">
        <v>63734</v>
      </c>
      <c r="E68" s="20">
        <v>69156</v>
      </c>
      <c r="G68" s="14" t="s">
        <v>96</v>
      </c>
      <c r="H68" s="20">
        <v>65872</v>
      </c>
      <c r="I68" s="20">
        <v>81200</v>
      </c>
      <c r="J68" s="20">
        <v>100727</v>
      </c>
      <c r="K68" s="20">
        <v>104324</v>
      </c>
    </row>
    <row r="69" spans="1:11" ht="12.75" x14ac:dyDescent="0.2">
      <c r="A69" s="14" t="s">
        <v>97</v>
      </c>
      <c r="B69" s="20">
        <v>0</v>
      </c>
      <c r="C69" s="20">
        <v>0</v>
      </c>
      <c r="D69" s="20">
        <v>9</v>
      </c>
      <c r="E69" s="20">
        <v>544</v>
      </c>
      <c r="G69" s="14" t="s">
        <v>97</v>
      </c>
      <c r="H69" s="20">
        <v>486</v>
      </c>
      <c r="I69" s="20">
        <v>428</v>
      </c>
      <c r="J69" s="20">
        <v>399</v>
      </c>
      <c r="K69" s="20">
        <v>5208</v>
      </c>
    </row>
    <row r="70" spans="1:11" ht="12.75" x14ac:dyDescent="0.2">
      <c r="A70" s="14" t="s">
        <v>98</v>
      </c>
      <c r="B70" s="20">
        <v>2795</v>
      </c>
      <c r="C70" s="20">
        <v>2157</v>
      </c>
      <c r="D70" s="20">
        <v>1773</v>
      </c>
      <c r="E70" s="20">
        <v>632</v>
      </c>
      <c r="G70" s="14" t="s">
        <v>98</v>
      </c>
      <c r="H70" s="20">
        <v>4745</v>
      </c>
      <c r="I70" s="20">
        <v>5636</v>
      </c>
      <c r="J70" s="20">
        <v>5030</v>
      </c>
      <c r="K70" s="20">
        <v>5007</v>
      </c>
    </row>
    <row r="71" spans="1:11" ht="12.75" x14ac:dyDescent="0.2">
      <c r="A71" s="14" t="s">
        <v>99</v>
      </c>
      <c r="B71" s="20">
        <v>255</v>
      </c>
      <c r="C71" s="20">
        <v>436</v>
      </c>
      <c r="D71" s="20">
        <v>529</v>
      </c>
      <c r="E71" s="20">
        <v>583</v>
      </c>
      <c r="G71" s="14" t="s">
        <v>99</v>
      </c>
      <c r="H71" s="20">
        <v>221</v>
      </c>
      <c r="I71" s="20">
        <v>229</v>
      </c>
      <c r="J71" s="20">
        <v>225</v>
      </c>
      <c r="K71" s="20">
        <v>1870</v>
      </c>
    </row>
    <row r="72" spans="1:11" ht="12.75" x14ac:dyDescent="0.2">
      <c r="A72" s="14" t="s">
        <v>100</v>
      </c>
      <c r="B72" s="20">
        <v>16658</v>
      </c>
      <c r="C72" s="20">
        <v>14646</v>
      </c>
      <c r="D72" s="20">
        <v>14182</v>
      </c>
      <c r="E72" s="20">
        <v>15170</v>
      </c>
      <c r="G72" s="14" t="s">
        <v>100</v>
      </c>
      <c r="H72" s="20">
        <v>68204</v>
      </c>
      <c r="I72" s="20">
        <v>65463</v>
      </c>
      <c r="J72" s="20">
        <v>66690</v>
      </c>
      <c r="K72" s="20">
        <v>81957</v>
      </c>
    </row>
    <row r="73" spans="1:11" ht="12.75" x14ac:dyDescent="0.2">
      <c r="A73" s="13" t="s">
        <v>101</v>
      </c>
      <c r="B73" s="18">
        <f>SUM(B74:B82)</f>
        <v>47108</v>
      </c>
      <c r="C73" s="21">
        <v>53671</v>
      </c>
      <c r="D73" s="21">
        <v>57300</v>
      </c>
      <c r="E73" s="22">
        <f>SUM(E74:E82)</f>
        <v>59324</v>
      </c>
      <c r="G73" s="13" t="s">
        <v>101</v>
      </c>
      <c r="H73" s="18">
        <f t="shared" ref="H73:K73" si="56">SUM(H74:H82)</f>
        <v>92689</v>
      </c>
      <c r="I73" s="18">
        <f t="shared" si="56"/>
        <v>108848</v>
      </c>
      <c r="J73" s="18">
        <f t="shared" si="56"/>
        <v>117117</v>
      </c>
      <c r="K73" s="18">
        <f t="shared" si="56"/>
        <v>121781</v>
      </c>
    </row>
    <row r="74" spans="1:11" ht="12.75" x14ac:dyDescent="0.2">
      <c r="A74" s="14" t="s">
        <v>102</v>
      </c>
      <c r="B74" s="20">
        <v>0</v>
      </c>
      <c r="C74" s="20">
        <v>0</v>
      </c>
      <c r="D74" s="20">
        <v>0</v>
      </c>
      <c r="E74" s="20">
        <v>0</v>
      </c>
      <c r="G74" s="14" t="s">
        <v>102</v>
      </c>
      <c r="H74" s="20">
        <v>0</v>
      </c>
      <c r="I74" s="20">
        <v>0</v>
      </c>
      <c r="J74" s="20">
        <v>0</v>
      </c>
      <c r="K74" s="20">
        <v>0</v>
      </c>
    </row>
    <row r="75" spans="1:11" ht="12.75" x14ac:dyDescent="0.2">
      <c r="A75" s="14" t="s">
        <v>103</v>
      </c>
      <c r="B75" s="20">
        <v>0</v>
      </c>
      <c r="C75" s="20">
        <v>0</v>
      </c>
      <c r="D75" s="20">
        <v>0</v>
      </c>
      <c r="E75" s="20">
        <v>0</v>
      </c>
      <c r="G75" s="14" t="s">
        <v>103</v>
      </c>
      <c r="H75" s="20">
        <v>0</v>
      </c>
      <c r="I75" s="20">
        <v>0</v>
      </c>
      <c r="J75" s="20">
        <v>0</v>
      </c>
      <c r="K75" s="20">
        <v>0</v>
      </c>
    </row>
    <row r="76" spans="1:11" ht="12.75" x14ac:dyDescent="0.2">
      <c r="A76" s="14" t="s">
        <v>104</v>
      </c>
      <c r="B76" s="20">
        <v>657</v>
      </c>
      <c r="C76" s="20">
        <v>658</v>
      </c>
      <c r="D76" s="20">
        <v>658</v>
      </c>
      <c r="E76" s="20">
        <v>659</v>
      </c>
      <c r="G76" s="14" t="s">
        <v>104</v>
      </c>
      <c r="H76" s="20">
        <v>1283</v>
      </c>
      <c r="I76" s="20">
        <v>1283</v>
      </c>
      <c r="J76" s="20">
        <v>1283</v>
      </c>
      <c r="K76" s="20">
        <v>1283</v>
      </c>
    </row>
    <row r="77" spans="1:11" ht="12.75" x14ac:dyDescent="0.2">
      <c r="A77" s="14" t="s">
        <v>105</v>
      </c>
      <c r="B77" s="20">
        <v>2047</v>
      </c>
      <c r="C77" s="20">
        <v>2084</v>
      </c>
      <c r="D77" s="20">
        <v>2118</v>
      </c>
      <c r="E77" s="20">
        <v>0</v>
      </c>
      <c r="G77" s="14" t="s">
        <v>105</v>
      </c>
      <c r="H77" s="20">
        <v>0</v>
      </c>
      <c r="I77" s="20">
        <v>14551</v>
      </c>
      <c r="J77" s="20">
        <v>14551</v>
      </c>
      <c r="K77" s="20">
        <v>14551</v>
      </c>
    </row>
    <row r="78" spans="1:11" ht="12.75" x14ac:dyDescent="0.2">
      <c r="A78" s="14" t="s">
        <v>106</v>
      </c>
      <c r="B78" s="20">
        <v>44445</v>
      </c>
      <c r="C78" s="20">
        <v>52899</v>
      </c>
      <c r="D78" s="20">
        <v>57980</v>
      </c>
      <c r="E78" s="20">
        <v>59828</v>
      </c>
      <c r="G78" s="14" t="s">
        <v>106</v>
      </c>
      <c r="H78" s="20">
        <v>85415</v>
      </c>
      <c r="I78" s="20">
        <v>81368</v>
      </c>
      <c r="J78" s="20">
        <v>91105</v>
      </c>
      <c r="K78" s="20">
        <v>96929</v>
      </c>
    </row>
    <row r="79" spans="1:11" ht="12.75" x14ac:dyDescent="0.2">
      <c r="A79" s="14" t="s">
        <v>107</v>
      </c>
      <c r="B79" s="20">
        <v>0</v>
      </c>
      <c r="C79" s="20">
        <v>0</v>
      </c>
      <c r="D79" s="20">
        <v>0</v>
      </c>
      <c r="E79" s="20">
        <v>0</v>
      </c>
      <c r="G79" s="14" t="s">
        <v>107</v>
      </c>
      <c r="H79" s="20">
        <v>0</v>
      </c>
      <c r="I79" s="20">
        <v>0</v>
      </c>
      <c r="J79" s="20">
        <v>0</v>
      </c>
      <c r="K79" s="20">
        <v>0</v>
      </c>
    </row>
    <row r="80" spans="1:11" ht="12.75" x14ac:dyDescent="0.2">
      <c r="A80" s="14" t="s">
        <v>108</v>
      </c>
      <c r="B80" s="20">
        <v>0</v>
      </c>
      <c r="C80" s="20">
        <v>0</v>
      </c>
      <c r="D80" s="20">
        <v>0</v>
      </c>
      <c r="E80" s="20">
        <v>0</v>
      </c>
      <c r="G80" s="14" t="s">
        <v>108</v>
      </c>
      <c r="H80" s="20">
        <v>0</v>
      </c>
      <c r="I80" s="20">
        <v>0</v>
      </c>
      <c r="J80" s="20">
        <v>0</v>
      </c>
      <c r="K80" s="20">
        <v>0</v>
      </c>
    </row>
    <row r="81" spans="1:11" ht="12.75" x14ac:dyDescent="0.2">
      <c r="A81" s="14" t="s">
        <v>109</v>
      </c>
      <c r="B81" s="20">
        <v>52</v>
      </c>
      <c r="C81" s="20">
        <v>93</v>
      </c>
      <c r="D81" s="20">
        <v>-1</v>
      </c>
      <c r="E81" s="20">
        <v>29</v>
      </c>
      <c r="G81" s="14" t="s">
        <v>109</v>
      </c>
      <c r="H81" s="20">
        <v>-2</v>
      </c>
      <c r="I81" s="20">
        <v>257</v>
      </c>
      <c r="J81" s="20">
        <v>-2</v>
      </c>
      <c r="K81" s="20">
        <v>60</v>
      </c>
    </row>
    <row r="82" spans="1:11" ht="12.75" x14ac:dyDescent="0.2">
      <c r="A82" s="14" t="s">
        <v>110</v>
      </c>
      <c r="B82" s="20">
        <v>-93</v>
      </c>
      <c r="C82" s="20">
        <v>21</v>
      </c>
      <c r="D82" s="20">
        <v>-1337</v>
      </c>
      <c r="E82" s="20">
        <v>-1192</v>
      </c>
      <c r="G82" s="14" t="s">
        <v>110</v>
      </c>
      <c r="H82" s="20">
        <v>5993</v>
      </c>
      <c r="I82" s="20">
        <v>11389</v>
      </c>
      <c r="J82" s="20">
        <v>10180</v>
      </c>
      <c r="K82" s="20">
        <v>8958</v>
      </c>
    </row>
    <row r="83" spans="1:11" ht="12.75" x14ac:dyDescent="0.2">
      <c r="A83" s="13" t="s">
        <v>111</v>
      </c>
      <c r="B83" s="18">
        <f t="shared" ref="B83:E83" si="57">B66+B73</f>
        <v>188535</v>
      </c>
      <c r="C83" s="18">
        <f t="shared" si="57"/>
        <v>195506</v>
      </c>
      <c r="D83" s="18">
        <f t="shared" si="57"/>
        <v>208938</v>
      </c>
      <c r="E83" s="18">
        <f t="shared" si="57"/>
        <v>228034</v>
      </c>
      <c r="G83" s="13" t="s">
        <v>111</v>
      </c>
      <c r="H83" s="18">
        <f t="shared" ref="H83:K83" si="58">H66+H73</f>
        <v>409732</v>
      </c>
      <c r="I83" s="18">
        <f t="shared" si="58"/>
        <v>422193</v>
      </c>
      <c r="J83" s="18">
        <f t="shared" si="58"/>
        <v>458156</v>
      </c>
      <c r="K83" s="18">
        <f t="shared" si="58"/>
        <v>488071</v>
      </c>
    </row>
    <row r="84" spans="1:11" ht="12.75" x14ac:dyDescent="0.2">
      <c r="A84" s="13" t="s">
        <v>112</v>
      </c>
      <c r="B84" s="21">
        <v>657.11</v>
      </c>
      <c r="C84" s="21">
        <v>657.6</v>
      </c>
      <c r="D84" s="21">
        <v>658.12</v>
      </c>
      <c r="E84" s="21">
        <v>658.86</v>
      </c>
      <c r="G84" s="13" t="s">
        <v>112</v>
      </c>
      <c r="H84" s="21">
        <v>501.3</v>
      </c>
      <c r="I84" s="21">
        <v>501.3</v>
      </c>
      <c r="J84" s="21">
        <v>501.3</v>
      </c>
      <c r="K84" s="21">
        <v>501.3</v>
      </c>
    </row>
    <row r="85" spans="1:11" ht="12.75" x14ac:dyDescent="0.2">
      <c r="A85" s="13" t="s">
        <v>113</v>
      </c>
      <c r="B85" s="21">
        <v>0</v>
      </c>
      <c r="C85" s="21">
        <v>0</v>
      </c>
      <c r="D85" s="21">
        <v>0</v>
      </c>
      <c r="E85" s="21">
        <v>0</v>
      </c>
      <c r="G85" s="13" t="s">
        <v>113</v>
      </c>
      <c r="H85" s="21">
        <v>0</v>
      </c>
      <c r="I85" s="21">
        <v>0</v>
      </c>
      <c r="J85" s="21">
        <v>0</v>
      </c>
      <c r="K85" s="21">
        <v>0</v>
      </c>
    </row>
    <row r="86" spans="1:11" ht="12.75" x14ac:dyDescent="0.2">
      <c r="A86" s="23"/>
    </row>
    <row r="87" spans="1:11" ht="12.75" x14ac:dyDescent="0.2">
      <c r="A87" s="1" t="s">
        <v>114</v>
      </c>
      <c r="B87" s="1"/>
      <c r="C87" s="1"/>
      <c r="D87" s="1"/>
      <c r="E87" s="1"/>
      <c r="G87" s="1" t="s">
        <v>115</v>
      </c>
      <c r="H87" s="1"/>
      <c r="I87" s="1"/>
      <c r="J87" s="1"/>
      <c r="K87" s="1"/>
    </row>
    <row r="88" spans="1:11" ht="12.75" x14ac:dyDescent="0.2">
      <c r="A88" s="3" t="s">
        <v>3</v>
      </c>
      <c r="B88" s="1">
        <v>2016</v>
      </c>
      <c r="C88" s="1">
        <v>2017</v>
      </c>
      <c r="D88" s="1">
        <v>2018</v>
      </c>
      <c r="E88" s="1">
        <v>2019</v>
      </c>
      <c r="G88" s="3" t="s">
        <v>3</v>
      </c>
      <c r="H88" s="1">
        <v>2016</v>
      </c>
      <c r="I88" s="1">
        <v>2017</v>
      </c>
      <c r="J88" s="1">
        <v>2018</v>
      </c>
      <c r="K88" s="1">
        <v>2019</v>
      </c>
    </row>
    <row r="89" spans="1:11" ht="12.75" x14ac:dyDescent="0.2">
      <c r="A89" s="24" t="s">
        <v>116</v>
      </c>
      <c r="B89" s="21">
        <v>6910</v>
      </c>
      <c r="C89" s="21">
        <v>8675</v>
      </c>
      <c r="D89" s="21">
        <v>7064</v>
      </c>
      <c r="E89" s="21">
        <v>5022</v>
      </c>
      <c r="G89" s="24" t="s">
        <v>116</v>
      </c>
      <c r="H89" s="21">
        <v>7292</v>
      </c>
      <c r="I89" s="21">
        <v>13673</v>
      </c>
      <c r="J89" s="21">
        <v>15643</v>
      </c>
      <c r="K89" s="21">
        <v>18356</v>
      </c>
    </row>
    <row r="90" spans="1:11" ht="12.75" x14ac:dyDescent="0.2">
      <c r="A90" s="24" t="s">
        <v>117</v>
      </c>
      <c r="B90" s="21">
        <v>3211</v>
      </c>
      <c r="C90" s="21">
        <v>5973</v>
      </c>
      <c r="D90" s="21">
        <v>5026</v>
      </c>
      <c r="E90" s="21">
        <v>3579</v>
      </c>
      <c r="G90" s="24" t="s">
        <v>117</v>
      </c>
      <c r="H90" s="21">
        <v>9430</v>
      </c>
      <c r="I90" s="21">
        <v>-1186</v>
      </c>
      <c r="J90" s="21">
        <v>7272</v>
      </c>
      <c r="K90" s="21">
        <v>17984</v>
      </c>
    </row>
    <row r="91" spans="1:11" ht="12.75" x14ac:dyDescent="0.2">
      <c r="A91" s="25" t="s">
        <v>118</v>
      </c>
      <c r="B91" s="20">
        <v>4998</v>
      </c>
      <c r="C91" s="20">
        <v>4822</v>
      </c>
      <c r="D91" s="20">
        <v>5113</v>
      </c>
      <c r="E91" s="20">
        <v>6017</v>
      </c>
      <c r="G91" s="25" t="s">
        <v>118</v>
      </c>
      <c r="H91" s="20">
        <v>17207</v>
      </c>
      <c r="I91" s="20">
        <v>18296</v>
      </c>
      <c r="J91" s="20">
        <v>18723</v>
      </c>
      <c r="K91" s="20">
        <v>20474</v>
      </c>
    </row>
    <row r="92" spans="1:11" ht="12.75" x14ac:dyDescent="0.2">
      <c r="A92" s="25" t="s">
        <v>119</v>
      </c>
      <c r="B92" s="20">
        <v>0</v>
      </c>
      <c r="C92" s="20">
        <v>0</v>
      </c>
      <c r="D92" s="20">
        <v>0</v>
      </c>
      <c r="E92" s="20">
        <v>0</v>
      </c>
      <c r="G92" s="25" t="s">
        <v>119</v>
      </c>
      <c r="H92" s="20">
        <v>3586</v>
      </c>
      <c r="I92" s="20">
        <v>3734</v>
      </c>
      <c r="J92" s="20">
        <v>3668</v>
      </c>
      <c r="K92" s="20">
        <v>3665</v>
      </c>
    </row>
    <row r="93" spans="1:11" ht="12.75" x14ac:dyDescent="0.2">
      <c r="A93" s="25" t="s">
        <v>120</v>
      </c>
      <c r="B93" s="20">
        <v>85</v>
      </c>
      <c r="C93" s="20">
        <v>-559</v>
      </c>
      <c r="D93" s="20">
        <v>312</v>
      </c>
      <c r="E93" s="20">
        <v>-1176</v>
      </c>
      <c r="G93" s="25" t="s">
        <v>120</v>
      </c>
      <c r="H93" s="20">
        <v>0</v>
      </c>
      <c r="I93" s="20">
        <v>0</v>
      </c>
      <c r="J93" s="20">
        <v>0</v>
      </c>
      <c r="K93" s="20">
        <v>0</v>
      </c>
    </row>
    <row r="94" spans="1:11" ht="12.75" x14ac:dyDescent="0.2">
      <c r="A94" s="25" t="s">
        <v>121</v>
      </c>
      <c r="B94" s="20">
        <v>-7670</v>
      </c>
      <c r="C94" s="20">
        <v>-6230</v>
      </c>
      <c r="D94" s="20">
        <v>-5957</v>
      </c>
      <c r="E94" s="20">
        <v>-2882</v>
      </c>
      <c r="G94" s="25" t="s">
        <v>121</v>
      </c>
      <c r="H94" s="20">
        <v>6967</v>
      </c>
      <c r="I94" s="20">
        <v>-9298</v>
      </c>
      <c r="J94" s="20">
        <v>97</v>
      </c>
      <c r="K94" s="20">
        <v>1672</v>
      </c>
    </row>
    <row r="95" spans="1:11" ht="12.75" x14ac:dyDescent="0.2">
      <c r="A95" s="25" t="s">
        <v>122</v>
      </c>
      <c r="B95" s="20">
        <v>0</v>
      </c>
      <c r="C95" s="20">
        <v>0</v>
      </c>
      <c r="D95" s="20">
        <v>0</v>
      </c>
      <c r="E95" s="20">
        <v>0</v>
      </c>
      <c r="G95" s="25" t="s">
        <v>122</v>
      </c>
      <c r="H95" s="20">
        <v>0</v>
      </c>
      <c r="I95" s="20">
        <v>0</v>
      </c>
      <c r="J95" s="20">
        <v>0</v>
      </c>
      <c r="K95" s="20">
        <v>0</v>
      </c>
    </row>
    <row r="96" spans="1:11" ht="12.75" x14ac:dyDescent="0.2">
      <c r="A96" s="25" t="s">
        <v>123</v>
      </c>
      <c r="B96" s="20">
        <v>0</v>
      </c>
      <c r="C96" s="20">
        <v>0</v>
      </c>
      <c r="D96" s="20">
        <v>0</v>
      </c>
      <c r="E96" s="20">
        <v>0</v>
      </c>
      <c r="G96" s="25" t="s">
        <v>123</v>
      </c>
      <c r="H96" s="20">
        <v>0</v>
      </c>
      <c r="I96" s="20">
        <v>0</v>
      </c>
      <c r="J96" s="20">
        <v>0</v>
      </c>
      <c r="K96" s="20">
        <v>0</v>
      </c>
    </row>
    <row r="97" spans="1:11" ht="12.75" x14ac:dyDescent="0.2">
      <c r="A97" s="25" t="s">
        <v>124</v>
      </c>
      <c r="B97" s="20">
        <v>2417</v>
      </c>
      <c r="C97" s="20">
        <v>2301</v>
      </c>
      <c r="D97" s="20">
        <v>1972</v>
      </c>
      <c r="E97" s="20">
        <v>3389</v>
      </c>
      <c r="G97" s="25" t="s">
        <v>124</v>
      </c>
      <c r="H97" s="20">
        <v>3315</v>
      </c>
      <c r="I97" s="20">
        <v>3664</v>
      </c>
      <c r="J97" s="20">
        <v>3804</v>
      </c>
      <c r="K97" s="20">
        <v>2914</v>
      </c>
    </row>
    <row r="98" spans="1:11" ht="12.75" x14ac:dyDescent="0.2">
      <c r="A98" s="25" t="s">
        <v>125</v>
      </c>
      <c r="B98" s="20">
        <v>118</v>
      </c>
      <c r="C98" s="20">
        <v>165</v>
      </c>
      <c r="D98" s="20">
        <v>136</v>
      </c>
      <c r="E98" s="20">
        <v>199</v>
      </c>
      <c r="G98" s="25" t="s">
        <v>125</v>
      </c>
      <c r="H98" s="20">
        <v>0</v>
      </c>
      <c r="I98" s="20">
        <v>0</v>
      </c>
      <c r="J98" s="20">
        <v>0</v>
      </c>
      <c r="K98" s="20">
        <v>0</v>
      </c>
    </row>
    <row r="99" spans="1:11" ht="12.75" x14ac:dyDescent="0.2">
      <c r="A99" s="25" t="s">
        <v>126</v>
      </c>
      <c r="B99" s="20">
        <v>-1112</v>
      </c>
      <c r="C99" s="20">
        <v>-735</v>
      </c>
      <c r="D99" s="20">
        <v>-1506</v>
      </c>
      <c r="E99" s="20">
        <v>-3402</v>
      </c>
      <c r="G99" s="25" t="s">
        <v>126</v>
      </c>
      <c r="H99" s="20">
        <v>-25622</v>
      </c>
      <c r="I99" s="20">
        <v>-27591</v>
      </c>
      <c r="J99" s="20">
        <v>-30859</v>
      </c>
      <c r="K99" s="20">
        <v>-26183</v>
      </c>
    </row>
    <row r="100" spans="1:11" ht="12.75" x14ac:dyDescent="0.2">
      <c r="A100" s="24" t="s">
        <v>127</v>
      </c>
      <c r="B100" s="18">
        <f t="shared" ref="B100:E100" si="59">SUM(B101:B102)</f>
        <v>-5863</v>
      </c>
      <c r="C100" s="18">
        <f t="shared" si="59"/>
        <v>-6163</v>
      </c>
      <c r="D100" s="18">
        <f t="shared" si="59"/>
        <v>-7363</v>
      </c>
      <c r="E100" s="18">
        <f t="shared" si="59"/>
        <v>-7284</v>
      </c>
      <c r="G100" s="24" t="s">
        <v>127</v>
      </c>
      <c r="H100" s="18">
        <f t="shared" ref="H100:K100" si="60">SUM(H101:H102)</f>
        <v>-20679</v>
      </c>
      <c r="I100" s="18">
        <f t="shared" si="60"/>
        <v>-16508</v>
      </c>
      <c r="J100" s="18">
        <f t="shared" si="60"/>
        <v>-21590</v>
      </c>
      <c r="K100" s="18">
        <f t="shared" si="60"/>
        <v>-21146</v>
      </c>
    </row>
    <row r="101" spans="1:11" ht="12.75" x14ac:dyDescent="0.2">
      <c r="A101" s="25" t="s">
        <v>128</v>
      </c>
      <c r="B101" s="20">
        <v>-5823</v>
      </c>
      <c r="C101" s="20">
        <v>-7112</v>
      </c>
      <c r="D101" s="20">
        <v>-7777</v>
      </c>
      <c r="E101" s="20">
        <v>-6902</v>
      </c>
      <c r="G101" s="25" t="s">
        <v>128</v>
      </c>
      <c r="H101" s="20">
        <v>-13152</v>
      </c>
      <c r="I101" s="20">
        <v>-13052</v>
      </c>
      <c r="J101" s="20">
        <v>-13729</v>
      </c>
      <c r="K101" s="20">
        <v>-14230</v>
      </c>
    </row>
    <row r="102" spans="1:11" ht="12.75" x14ac:dyDescent="0.2">
      <c r="A102" s="25" t="s">
        <v>129</v>
      </c>
      <c r="B102" s="20">
        <v>-40</v>
      </c>
      <c r="C102" s="20">
        <v>949</v>
      </c>
      <c r="D102" s="20">
        <v>414</v>
      </c>
      <c r="E102" s="20">
        <v>-382</v>
      </c>
      <c r="G102" s="25" t="s">
        <v>129</v>
      </c>
      <c r="H102" s="20">
        <v>-7527</v>
      </c>
      <c r="I102" s="20">
        <v>-3456</v>
      </c>
      <c r="J102" s="20">
        <v>-7861</v>
      </c>
      <c r="K102" s="20">
        <v>-6916</v>
      </c>
    </row>
    <row r="103" spans="1:11" ht="12.75" x14ac:dyDescent="0.2">
      <c r="A103" s="24" t="s">
        <v>130</v>
      </c>
      <c r="B103" s="21">
        <v>4393</v>
      </c>
      <c r="C103" s="21">
        <v>1572</v>
      </c>
      <c r="D103" s="21">
        <v>4296</v>
      </c>
      <c r="E103" s="21">
        <v>4790</v>
      </c>
      <c r="G103" s="24" t="s">
        <v>130</v>
      </c>
      <c r="H103" s="21">
        <v>9712</v>
      </c>
      <c r="I103" s="21">
        <v>17625</v>
      </c>
      <c r="J103" s="21">
        <v>24566</v>
      </c>
      <c r="K103" s="21">
        <v>-865</v>
      </c>
    </row>
    <row r="104" spans="1:11" ht="12.75" x14ac:dyDescent="0.2">
      <c r="A104" s="25" t="s">
        <v>131</v>
      </c>
      <c r="B104" s="20">
        <v>-98</v>
      </c>
      <c r="C104" s="20">
        <v>-127</v>
      </c>
      <c r="D104" s="20">
        <v>-111</v>
      </c>
      <c r="E104" s="20">
        <v>-166</v>
      </c>
      <c r="G104" s="25" t="s">
        <v>131</v>
      </c>
      <c r="H104" s="20">
        <v>-4</v>
      </c>
      <c r="I104" s="20">
        <v>1</v>
      </c>
      <c r="J104" s="20">
        <v>-27</v>
      </c>
      <c r="K104" s="20">
        <v>1368</v>
      </c>
    </row>
    <row r="105" spans="1:11" ht="12.75" x14ac:dyDescent="0.2">
      <c r="A105" s="25" t="s">
        <v>132</v>
      </c>
      <c r="B105" s="20">
        <v>-2121</v>
      </c>
      <c r="C105" s="20">
        <v>-2324</v>
      </c>
      <c r="D105" s="20">
        <v>-2630</v>
      </c>
      <c r="E105" s="20">
        <v>-2366</v>
      </c>
      <c r="G105" s="25" t="s">
        <v>132</v>
      </c>
      <c r="H105" s="20">
        <v>-364</v>
      </c>
      <c r="I105" s="20">
        <v>-1332</v>
      </c>
      <c r="J105" s="20">
        <v>-2375</v>
      </c>
      <c r="K105" s="20">
        <v>-2899</v>
      </c>
    </row>
    <row r="106" spans="1:11" ht="12.75" x14ac:dyDescent="0.2">
      <c r="A106" s="25" t="s">
        <v>133</v>
      </c>
      <c r="B106" s="20">
        <v>0</v>
      </c>
      <c r="C106" s="20">
        <v>0</v>
      </c>
      <c r="D106" s="20">
        <v>0</v>
      </c>
      <c r="E106" s="20">
        <v>0</v>
      </c>
      <c r="G106" s="25" t="s">
        <v>133</v>
      </c>
      <c r="H106" s="20">
        <v>0</v>
      </c>
      <c r="I106" s="20">
        <v>3473</v>
      </c>
      <c r="J106" s="20">
        <v>1491</v>
      </c>
      <c r="K106" s="20">
        <v>0</v>
      </c>
    </row>
    <row r="107" spans="1:11" ht="12.75" x14ac:dyDescent="0.2">
      <c r="A107" s="25" t="s">
        <v>134</v>
      </c>
      <c r="B107" s="20">
        <v>6612</v>
      </c>
      <c r="C107" s="20">
        <v>4023</v>
      </c>
      <c r="D107" s="20">
        <v>7037</v>
      </c>
      <c r="E107" s="20">
        <v>7322</v>
      </c>
      <c r="G107" s="25" t="s">
        <v>134</v>
      </c>
      <c r="H107" s="20">
        <v>10080</v>
      </c>
      <c r="I107" s="20">
        <v>15483</v>
      </c>
      <c r="J107" s="20">
        <v>25477</v>
      </c>
      <c r="K107" s="20">
        <v>666</v>
      </c>
    </row>
    <row r="108" spans="1:11" ht="12.75" x14ac:dyDescent="0.2">
      <c r="A108" s="25" t="s">
        <v>135</v>
      </c>
      <c r="B108" s="20">
        <v>17</v>
      </c>
      <c r="C108" s="20">
        <v>-223</v>
      </c>
      <c r="D108" s="20">
        <v>-19</v>
      </c>
      <c r="E108" s="20">
        <v>-28</v>
      </c>
      <c r="G108" s="25" t="s">
        <v>135</v>
      </c>
      <c r="H108" s="20">
        <v>-91</v>
      </c>
      <c r="I108" s="20">
        <v>-727</v>
      </c>
      <c r="J108" s="20">
        <v>-173</v>
      </c>
      <c r="K108" s="20">
        <v>243</v>
      </c>
    </row>
    <row r="109" spans="1:11" ht="12.75" x14ac:dyDescent="0.2">
      <c r="A109" s="24" t="s">
        <v>136</v>
      </c>
      <c r="B109" s="21">
        <v>1758</v>
      </c>
      <c r="C109" s="21">
        <v>1159</v>
      </c>
      <c r="D109" s="21">
        <v>1940</v>
      </c>
      <c r="E109" s="21">
        <v>1057</v>
      </c>
      <c r="G109" s="24" t="s">
        <v>136</v>
      </c>
      <c r="H109" s="21">
        <v>-1628</v>
      </c>
      <c r="I109" s="21">
        <v>-796</v>
      </c>
      <c r="J109" s="21">
        <v>10075</v>
      </c>
      <c r="K109" s="21">
        <v>-3784</v>
      </c>
    </row>
    <row r="110" spans="1:11" ht="12.75" x14ac:dyDescent="0.2">
      <c r="A110" s="25" t="s">
        <v>137</v>
      </c>
      <c r="B110" s="20">
        <v>0</v>
      </c>
      <c r="C110" s="20">
        <v>7880</v>
      </c>
      <c r="D110" s="20">
        <v>9039</v>
      </c>
      <c r="E110" s="20">
        <v>10979</v>
      </c>
      <c r="G110" s="25" t="s">
        <v>137</v>
      </c>
      <c r="H110" s="20">
        <v>0</v>
      </c>
      <c r="I110" s="20">
        <v>19253</v>
      </c>
      <c r="J110" s="20">
        <v>18863</v>
      </c>
      <c r="K110" s="20">
        <v>29707</v>
      </c>
    </row>
    <row r="111" spans="1:11" ht="12.75" x14ac:dyDescent="0.2">
      <c r="A111" s="25" t="s">
        <v>138</v>
      </c>
      <c r="B111" s="20">
        <v>0</v>
      </c>
      <c r="C111" s="20">
        <v>9039</v>
      </c>
      <c r="D111" s="20">
        <v>10979</v>
      </c>
      <c r="E111" s="20">
        <v>12036</v>
      </c>
      <c r="G111" s="25" t="s">
        <v>138</v>
      </c>
      <c r="H111" s="20">
        <v>0</v>
      </c>
      <c r="I111" s="20">
        <v>18457</v>
      </c>
      <c r="J111" s="20">
        <v>28938</v>
      </c>
      <c r="K111" s="20">
        <v>25923</v>
      </c>
    </row>
    <row r="112" spans="1:11" ht="12.75" x14ac:dyDescent="0.2">
      <c r="A112" s="25" t="s">
        <v>139</v>
      </c>
      <c r="B112" s="20">
        <v>0</v>
      </c>
      <c r="C112" s="20">
        <v>-1139</v>
      </c>
      <c r="D112" s="20">
        <v>-2751</v>
      </c>
      <c r="E112" s="20">
        <v>-3323</v>
      </c>
      <c r="G112" s="25" t="s">
        <v>139</v>
      </c>
      <c r="H112" s="20">
        <v>0</v>
      </c>
      <c r="I112" s="20">
        <v>-14238</v>
      </c>
      <c r="J112" s="20">
        <v>-6457</v>
      </c>
      <c r="K112" s="20">
        <v>3754</v>
      </c>
    </row>
    <row r="113" spans="1:11" ht="12.75" x14ac:dyDescent="0.2">
      <c r="A113" s="25" t="s">
        <v>140</v>
      </c>
      <c r="B113" s="20">
        <v>0</v>
      </c>
      <c r="C113" s="20">
        <v>0</v>
      </c>
      <c r="D113" s="20">
        <v>-141.53</v>
      </c>
      <c r="E113" s="20">
        <v>-20.79</v>
      </c>
      <c r="G113" s="25" t="s">
        <v>140</v>
      </c>
      <c r="H113" s="20">
        <v>0</v>
      </c>
      <c r="I113" s="20">
        <v>0</v>
      </c>
      <c r="J113" s="20">
        <v>54.65</v>
      </c>
      <c r="K113" s="20">
        <v>158.13999999999999</v>
      </c>
    </row>
    <row r="114" spans="1:11" ht="12.75" x14ac:dyDescent="0.2">
      <c r="A114" s="25" t="s">
        <v>141</v>
      </c>
      <c r="B114" s="20">
        <v>0</v>
      </c>
      <c r="C114" s="20">
        <v>0</v>
      </c>
      <c r="D114" s="20">
        <v>-5.81</v>
      </c>
      <c r="E114" s="20">
        <v>-12.89</v>
      </c>
      <c r="G114" s="25" t="s">
        <v>141</v>
      </c>
      <c r="H114" s="20">
        <v>0</v>
      </c>
      <c r="I114" s="20">
        <v>0</v>
      </c>
      <c r="J114" s="20">
        <v>-8.58</v>
      </c>
      <c r="K114" s="20">
        <v>6.75</v>
      </c>
    </row>
    <row r="116" spans="1:11" ht="12.75" x14ac:dyDescent="0.2">
      <c r="A116" s="4"/>
    </row>
    <row r="117" spans="1:11" ht="12.75" x14ac:dyDescent="0.2">
      <c r="A117" s="23"/>
    </row>
    <row r="118" spans="1:11" ht="12.75" x14ac:dyDescent="0.2">
      <c r="A118" s="26"/>
    </row>
    <row r="119" spans="1:11" ht="12.75" x14ac:dyDescent="0.2">
      <c r="A119" s="31" t="s">
        <v>142</v>
      </c>
      <c r="B119" s="32"/>
      <c r="C119" s="32"/>
      <c r="D119" s="32"/>
      <c r="E119" s="32"/>
      <c r="F119" s="32"/>
      <c r="G119" s="32"/>
    </row>
    <row r="120" spans="1:11" ht="15.75" customHeight="1" x14ac:dyDescent="0.2">
      <c r="A120" s="32"/>
      <c r="B120" s="32"/>
      <c r="C120" s="32"/>
      <c r="D120" s="32"/>
      <c r="E120" s="32"/>
      <c r="F120" s="32"/>
      <c r="G120" s="32"/>
    </row>
    <row r="121" spans="1:11" ht="15.75" customHeight="1" x14ac:dyDescent="0.2">
      <c r="A121" s="32"/>
      <c r="B121" s="32"/>
      <c r="C121" s="32"/>
      <c r="D121" s="32"/>
      <c r="E121" s="32"/>
      <c r="F121" s="32"/>
      <c r="G121" s="32"/>
    </row>
    <row r="122" spans="1:11" ht="15.75" customHeight="1" x14ac:dyDescent="0.2">
      <c r="A122" s="32"/>
      <c r="B122" s="32"/>
      <c r="C122" s="32"/>
      <c r="D122" s="32"/>
      <c r="E122" s="32"/>
      <c r="F122" s="32"/>
      <c r="G122" s="32"/>
    </row>
    <row r="123" spans="1:11" ht="15.75" customHeight="1" x14ac:dyDescent="0.2">
      <c r="A123" s="32"/>
      <c r="B123" s="32"/>
      <c r="C123" s="32"/>
      <c r="D123" s="32"/>
      <c r="E123" s="32"/>
      <c r="F123" s="32"/>
      <c r="G123" s="32"/>
    </row>
    <row r="124" spans="1:11" ht="15.75" customHeight="1" x14ac:dyDescent="0.2">
      <c r="A124" s="32"/>
      <c r="B124" s="32"/>
      <c r="C124" s="32"/>
      <c r="D124" s="32"/>
      <c r="E124" s="32"/>
      <c r="F124" s="32"/>
      <c r="G124" s="32"/>
    </row>
    <row r="125" spans="1:11" ht="12.75" x14ac:dyDescent="0.2">
      <c r="A125" s="26"/>
    </row>
    <row r="126" spans="1:11" ht="12.75" x14ac:dyDescent="0.2">
      <c r="A126" s="26"/>
    </row>
    <row r="127" spans="1:11" ht="12.75" x14ac:dyDescent="0.2">
      <c r="A127" s="26"/>
    </row>
    <row r="128" spans="1:11" ht="12.75" x14ac:dyDescent="0.2"/>
    <row r="129" ht="12.75" x14ac:dyDescent="0.2"/>
    <row r="130" ht="12.75" x14ac:dyDescent="0.2"/>
    <row r="131" ht="12.75" x14ac:dyDescent="0.2"/>
    <row r="132" ht="12.75" x14ac:dyDescent="0.2"/>
    <row r="133" ht="12.75" x14ac:dyDescent="0.2"/>
    <row r="134" ht="12.75" x14ac:dyDescent="0.2"/>
    <row r="135" ht="12.75" x14ac:dyDescent="0.2"/>
    <row r="136" ht="12.75" x14ac:dyDescent="0.2"/>
    <row r="137" ht="12.75" x14ac:dyDescent="0.2"/>
    <row r="138" ht="12.75" x14ac:dyDescent="0.2"/>
    <row r="139" ht="12.75" x14ac:dyDescent="0.2"/>
    <row r="140" ht="12.75" x14ac:dyDescent="0.2"/>
    <row r="141" ht="12.75" x14ac:dyDescent="0.2"/>
    <row r="142" ht="12.75" x14ac:dyDescent="0.2"/>
    <row r="143" ht="12.75" x14ac:dyDescent="0.2"/>
    <row r="144" ht="12.75" x14ac:dyDescent="0.2"/>
    <row r="145" ht="12.75" x14ac:dyDescent="0.2"/>
    <row r="146" ht="12.75" x14ac:dyDescent="0.2"/>
    <row r="147" ht="12.75" x14ac:dyDescent="0.2"/>
    <row r="148" ht="12.75" x14ac:dyDescent="0.2"/>
    <row r="149" ht="12.75" x14ac:dyDescent="0.2"/>
    <row r="150" ht="12.75" x14ac:dyDescent="0.2"/>
    <row r="151" ht="12.75" x14ac:dyDescent="0.2"/>
    <row r="152" ht="12.75" x14ac:dyDescent="0.2"/>
    <row r="153" ht="12.75" x14ac:dyDescent="0.2"/>
    <row r="154" ht="12.75" x14ac:dyDescent="0.2"/>
    <row r="155" ht="12.75" x14ac:dyDescent="0.2"/>
    <row r="156" ht="12.75" x14ac:dyDescent="0.2"/>
    <row r="157" ht="12.75" x14ac:dyDescent="0.2"/>
    <row r="158" ht="12.75" x14ac:dyDescent="0.2"/>
    <row r="159" ht="12.75" x14ac:dyDescent="0.2"/>
    <row r="160" ht="12.75" x14ac:dyDescent="0.2"/>
    <row r="161" ht="12.75" x14ac:dyDescent="0.2"/>
    <row r="162" ht="12.75" x14ac:dyDescent="0.2"/>
    <row r="163" ht="12.75" x14ac:dyDescent="0.2"/>
    <row r="164" ht="12.75" x14ac:dyDescent="0.2"/>
    <row r="165" ht="12.75" x14ac:dyDescent="0.2"/>
    <row r="166" ht="12.75" x14ac:dyDescent="0.2"/>
    <row r="167" ht="12.75" x14ac:dyDescent="0.2"/>
    <row r="168" ht="12.75" x14ac:dyDescent="0.2"/>
    <row r="169" ht="12.75" x14ac:dyDescent="0.2"/>
    <row r="170" ht="12.75" x14ac:dyDescent="0.2"/>
    <row r="171" ht="12.75" x14ac:dyDescent="0.2"/>
    <row r="172" ht="12.75" x14ac:dyDescent="0.2"/>
    <row r="173" ht="12.75" x14ac:dyDescent="0.2"/>
    <row r="174" ht="12.75" x14ac:dyDescent="0.2"/>
    <row r="175" ht="12.75" x14ac:dyDescent="0.2"/>
    <row r="176" ht="12.75" x14ac:dyDescent="0.2"/>
    <row r="177" ht="12.75" x14ac:dyDescent="0.2"/>
    <row r="178" ht="12.75" x14ac:dyDescent="0.2"/>
    <row r="179" ht="12.75" x14ac:dyDescent="0.2"/>
    <row r="180" ht="12.75" x14ac:dyDescent="0.2"/>
    <row r="181" ht="12.75" x14ac:dyDescent="0.2"/>
    <row r="182" ht="12.75" x14ac:dyDescent="0.2"/>
    <row r="183" ht="12.75" x14ac:dyDescent="0.2"/>
    <row r="184" ht="12.75" x14ac:dyDescent="0.2"/>
    <row r="185" ht="12.75" x14ac:dyDescent="0.2"/>
    <row r="186" ht="12.75" x14ac:dyDescent="0.2"/>
    <row r="187" ht="12.75" x14ac:dyDescent="0.2"/>
    <row r="188" ht="12.75" x14ac:dyDescent="0.2"/>
    <row r="189" ht="12.75" x14ac:dyDescent="0.2"/>
    <row r="190" ht="12.75" x14ac:dyDescent="0.2"/>
    <row r="191" ht="12.75" x14ac:dyDescent="0.2"/>
    <row r="192" ht="12.75" x14ac:dyDescent="0.2"/>
    <row r="193" ht="12.75" x14ac:dyDescent="0.2"/>
    <row r="194" ht="12.75" x14ac:dyDescent="0.2"/>
    <row r="195" ht="12.75" x14ac:dyDescent="0.2"/>
    <row r="196" ht="12.75" x14ac:dyDescent="0.2"/>
    <row r="197" ht="12.75" x14ac:dyDescent="0.2"/>
    <row r="198" ht="12.75" x14ac:dyDescent="0.2"/>
    <row r="199" ht="12.75" x14ac:dyDescent="0.2"/>
    <row r="200" ht="12.75" x14ac:dyDescent="0.2"/>
    <row r="201" ht="12.75" x14ac:dyDescent="0.2"/>
    <row r="202" ht="12.75" x14ac:dyDescent="0.2"/>
    <row r="203" ht="12.75" x14ac:dyDescent="0.2"/>
    <row r="204" ht="12.75" x14ac:dyDescent="0.2"/>
    <row r="205" ht="12.75" x14ac:dyDescent="0.2"/>
    <row r="206" ht="12.75" x14ac:dyDescent="0.2"/>
    <row r="207" ht="12.75" x14ac:dyDescent="0.2"/>
    <row r="208" ht="12.75" x14ac:dyDescent="0.2"/>
    <row r="209" ht="12.75" x14ac:dyDescent="0.2"/>
    <row r="210" ht="12.75" x14ac:dyDescent="0.2"/>
    <row r="211" ht="12.75" x14ac:dyDescent="0.2"/>
    <row r="212" ht="12.75" x14ac:dyDescent="0.2"/>
    <row r="213" ht="12.75" x14ac:dyDescent="0.2"/>
    <row r="214" ht="12.75" x14ac:dyDescent="0.2"/>
    <row r="215" ht="12.75" x14ac:dyDescent="0.2"/>
    <row r="216" ht="12.75" x14ac:dyDescent="0.2"/>
    <row r="217" ht="12.75" x14ac:dyDescent="0.2"/>
    <row r="218" ht="12.75" x14ac:dyDescent="0.2"/>
    <row r="219" ht="12.75" x14ac:dyDescent="0.2"/>
    <row r="220" ht="12.75" x14ac:dyDescent="0.2"/>
    <row r="221" ht="12.75" x14ac:dyDescent="0.2"/>
    <row r="222" ht="12.75" x14ac:dyDescent="0.2"/>
    <row r="223" ht="12.75" x14ac:dyDescent="0.2"/>
    <row r="224" ht="12.75" x14ac:dyDescent="0.2"/>
    <row r="225" ht="12.75" x14ac:dyDescent="0.2"/>
    <row r="226" ht="12.75" x14ac:dyDescent="0.2"/>
    <row r="227" ht="12.75" x14ac:dyDescent="0.2"/>
    <row r="228" ht="12.75" x14ac:dyDescent="0.2"/>
    <row r="229" ht="12.75" x14ac:dyDescent="0.2"/>
    <row r="230" ht="12.75" x14ac:dyDescent="0.2"/>
    <row r="231" ht="12.75" x14ac:dyDescent="0.2"/>
    <row r="232" ht="12.75" x14ac:dyDescent="0.2"/>
    <row r="233" ht="12.75" x14ac:dyDescent="0.2"/>
    <row r="234" ht="12.75" x14ac:dyDescent="0.2"/>
    <row r="235" ht="12.75" x14ac:dyDescent="0.2"/>
    <row r="236" ht="12.75" x14ac:dyDescent="0.2"/>
    <row r="237" ht="12.75" x14ac:dyDescent="0.2"/>
    <row r="238" ht="12.75" x14ac:dyDescent="0.2"/>
    <row r="239" ht="12.75" x14ac:dyDescent="0.2"/>
    <row r="240" ht="12.75" x14ac:dyDescent="0.2"/>
    <row r="241" ht="12.75" x14ac:dyDescent="0.2"/>
    <row r="242" ht="12.75" x14ac:dyDescent="0.2"/>
    <row r="243" ht="12.75" x14ac:dyDescent="0.2"/>
    <row r="244" ht="12.75" x14ac:dyDescent="0.2"/>
    <row r="245" ht="12.75" x14ac:dyDescent="0.2"/>
    <row r="246" ht="12.75" x14ac:dyDescent="0.2"/>
    <row r="247" ht="12.75" x14ac:dyDescent="0.2"/>
    <row r="248" ht="12.75" x14ac:dyDescent="0.2"/>
    <row r="249" ht="12.75" x14ac:dyDescent="0.2"/>
    <row r="250" ht="12.75" x14ac:dyDescent="0.2"/>
    <row r="251" ht="12.75" x14ac:dyDescent="0.2"/>
    <row r="252" ht="12.75" x14ac:dyDescent="0.2"/>
    <row r="253" ht="12.75" x14ac:dyDescent="0.2"/>
    <row r="254" ht="12.75" x14ac:dyDescent="0.2"/>
    <row r="255" ht="12.75" x14ac:dyDescent="0.2"/>
    <row r="256" ht="12.75" x14ac:dyDescent="0.2"/>
    <row r="257" ht="12.75" x14ac:dyDescent="0.2"/>
    <row r="258" ht="12.75" x14ac:dyDescent="0.2"/>
    <row r="259" ht="12.75" x14ac:dyDescent="0.2"/>
    <row r="260" ht="12.75" x14ac:dyDescent="0.2"/>
    <row r="261" ht="12.75" x14ac:dyDescent="0.2"/>
    <row r="262" ht="12.75" x14ac:dyDescent="0.2"/>
    <row r="263" ht="12.75" x14ac:dyDescent="0.2"/>
    <row r="264" ht="12.75" x14ac:dyDescent="0.2"/>
    <row r="265" ht="12.75" x14ac:dyDescent="0.2"/>
    <row r="266" ht="12.75" x14ac:dyDescent="0.2"/>
    <row r="267" ht="12.75" x14ac:dyDescent="0.2"/>
    <row r="268" ht="12.75" x14ac:dyDescent="0.2"/>
    <row r="269" ht="12.75" x14ac:dyDescent="0.2"/>
    <row r="270" ht="12.75" x14ac:dyDescent="0.2"/>
    <row r="271" ht="12.75" x14ac:dyDescent="0.2"/>
    <row r="272" ht="12.75" x14ac:dyDescent="0.2"/>
    <row r="273" ht="12.75" x14ac:dyDescent="0.2"/>
    <row r="274" ht="12.75" x14ac:dyDescent="0.2"/>
    <row r="275" ht="12.75" x14ac:dyDescent="0.2"/>
    <row r="276" ht="12.75" x14ac:dyDescent="0.2"/>
    <row r="277" ht="12.75" x14ac:dyDescent="0.2"/>
    <row r="278" ht="12.75" x14ac:dyDescent="0.2"/>
    <row r="279" ht="12.75" x14ac:dyDescent="0.2"/>
    <row r="280" ht="12.75" x14ac:dyDescent="0.2"/>
    <row r="281" ht="12.75" x14ac:dyDescent="0.2"/>
    <row r="282" ht="12.75" x14ac:dyDescent="0.2"/>
    <row r="283" ht="12.75" x14ac:dyDescent="0.2"/>
    <row r="284" ht="12.75" x14ac:dyDescent="0.2"/>
    <row r="285" ht="12.75" x14ac:dyDescent="0.2"/>
    <row r="286" ht="12.75" x14ac:dyDescent="0.2"/>
    <row r="287" ht="12.75" x14ac:dyDescent="0.2"/>
    <row r="288" ht="12.75" x14ac:dyDescent="0.2"/>
    <row r="289" ht="12.75" x14ac:dyDescent="0.2"/>
    <row r="290" ht="12.75" x14ac:dyDescent="0.2"/>
    <row r="291" ht="12.75" x14ac:dyDescent="0.2"/>
    <row r="292" ht="12.75" x14ac:dyDescent="0.2"/>
    <row r="293" ht="12.75" x14ac:dyDescent="0.2"/>
    <row r="294" ht="12.75" x14ac:dyDescent="0.2"/>
    <row r="295" ht="12.75" x14ac:dyDescent="0.2"/>
    <row r="296" ht="12.75" x14ac:dyDescent="0.2"/>
    <row r="297" ht="12.75" x14ac:dyDescent="0.2"/>
    <row r="298" ht="12.75" x14ac:dyDescent="0.2"/>
    <row r="299" ht="12.75" x14ac:dyDescent="0.2"/>
    <row r="300" ht="12.75" x14ac:dyDescent="0.2"/>
    <row r="301" ht="12.75" x14ac:dyDescent="0.2"/>
    <row r="302" ht="12.75" x14ac:dyDescent="0.2"/>
    <row r="303" ht="12.75" x14ac:dyDescent="0.2"/>
    <row r="304" ht="12.75" x14ac:dyDescent="0.2"/>
    <row r="305" ht="12.75" x14ac:dyDescent="0.2"/>
    <row r="306" ht="12.75" x14ac:dyDescent="0.2"/>
    <row r="307" ht="12.75" x14ac:dyDescent="0.2"/>
    <row r="308" ht="12.75" x14ac:dyDescent="0.2"/>
    <row r="309" ht="12.75" x14ac:dyDescent="0.2"/>
    <row r="310" ht="12.75" x14ac:dyDescent="0.2"/>
    <row r="311" ht="12.75" x14ac:dyDescent="0.2"/>
    <row r="312" ht="12.75" x14ac:dyDescent="0.2"/>
    <row r="313" ht="12.75" x14ac:dyDescent="0.2"/>
    <row r="314" ht="12.75" x14ac:dyDescent="0.2"/>
    <row r="315" ht="12.75" x14ac:dyDescent="0.2"/>
    <row r="316" ht="12.75" x14ac:dyDescent="0.2"/>
    <row r="317" ht="12.75" x14ac:dyDescent="0.2"/>
    <row r="318" ht="12.75" x14ac:dyDescent="0.2"/>
    <row r="319" ht="12.75" x14ac:dyDescent="0.2"/>
    <row r="320" ht="12.75" x14ac:dyDescent="0.2"/>
    <row r="321" ht="12.75" x14ac:dyDescent="0.2"/>
    <row r="322" ht="12.75" x14ac:dyDescent="0.2"/>
    <row r="323" ht="12.75" x14ac:dyDescent="0.2"/>
    <row r="324" ht="12.75" x14ac:dyDescent="0.2"/>
    <row r="325" ht="12.75" x14ac:dyDescent="0.2"/>
    <row r="326" ht="12.75" x14ac:dyDescent="0.2"/>
    <row r="327" ht="12.75" x14ac:dyDescent="0.2"/>
    <row r="328" ht="12.75" x14ac:dyDescent="0.2"/>
    <row r="329" ht="12.75" x14ac:dyDescent="0.2"/>
    <row r="330" ht="12.75" x14ac:dyDescent="0.2"/>
    <row r="331" ht="12.75" x14ac:dyDescent="0.2"/>
    <row r="332" ht="12.75" x14ac:dyDescent="0.2"/>
    <row r="333" ht="12.75" x14ac:dyDescent="0.2"/>
    <row r="334" ht="12.75" x14ac:dyDescent="0.2"/>
    <row r="335" ht="12.75" x14ac:dyDescent="0.2"/>
    <row r="336" ht="12.75" x14ac:dyDescent="0.2"/>
    <row r="337" ht="12.75" x14ac:dyDescent="0.2"/>
    <row r="338" ht="12.75" x14ac:dyDescent="0.2"/>
    <row r="339" ht="12.75" x14ac:dyDescent="0.2"/>
    <row r="340" ht="12.75" x14ac:dyDescent="0.2"/>
    <row r="341" ht="12.75" x14ac:dyDescent="0.2"/>
    <row r="342" ht="12.75" x14ac:dyDescent="0.2"/>
    <row r="343" ht="12.75" x14ac:dyDescent="0.2"/>
    <row r="344" ht="12.75" x14ac:dyDescent="0.2"/>
    <row r="345" ht="12.75" x14ac:dyDescent="0.2"/>
    <row r="346" ht="12.75" x14ac:dyDescent="0.2"/>
    <row r="347" ht="12.75" x14ac:dyDescent="0.2"/>
    <row r="348" ht="12.75" x14ac:dyDescent="0.2"/>
    <row r="349" ht="12.75" x14ac:dyDescent="0.2"/>
    <row r="350" ht="12.75" x14ac:dyDescent="0.2"/>
    <row r="351" ht="12.75" x14ac:dyDescent="0.2"/>
    <row r="352" ht="12.75" x14ac:dyDescent="0.2"/>
    <row r="353" ht="12.75" x14ac:dyDescent="0.2"/>
    <row r="354" ht="12.75" x14ac:dyDescent="0.2"/>
    <row r="355" ht="12.75" x14ac:dyDescent="0.2"/>
    <row r="356" ht="12.75" x14ac:dyDescent="0.2"/>
    <row r="357" ht="12.75" x14ac:dyDescent="0.2"/>
    <row r="358" ht="12.75" x14ac:dyDescent="0.2"/>
    <row r="359" ht="12.75" x14ac:dyDescent="0.2"/>
    <row r="360" ht="12.75" x14ac:dyDescent="0.2"/>
    <row r="361" ht="12.75" x14ac:dyDescent="0.2"/>
    <row r="362" ht="12.75" x14ac:dyDescent="0.2"/>
    <row r="363" ht="12.75" x14ac:dyDescent="0.2"/>
    <row r="364" ht="12.75" x14ac:dyDescent="0.2"/>
    <row r="365" ht="12.75" x14ac:dyDescent="0.2"/>
    <row r="366" ht="12.75" x14ac:dyDescent="0.2"/>
    <row r="367" ht="12.75" x14ac:dyDescent="0.2"/>
    <row r="368" ht="12.75" x14ac:dyDescent="0.2"/>
    <row r="369" ht="12.75" x14ac:dyDescent="0.2"/>
    <row r="370" ht="12.75" x14ac:dyDescent="0.2"/>
    <row r="371" ht="12.75" x14ac:dyDescent="0.2"/>
    <row r="372" ht="12.75" x14ac:dyDescent="0.2"/>
    <row r="373" ht="12.75" x14ac:dyDescent="0.2"/>
    <row r="374" ht="12.75" x14ac:dyDescent="0.2"/>
    <row r="375" ht="12.75" x14ac:dyDescent="0.2"/>
    <row r="376" ht="12.75" x14ac:dyDescent="0.2"/>
    <row r="377" ht="12.75" x14ac:dyDescent="0.2"/>
    <row r="378" ht="12.75" x14ac:dyDescent="0.2"/>
    <row r="379" ht="12.75" x14ac:dyDescent="0.2"/>
    <row r="380" ht="12.75" x14ac:dyDescent="0.2"/>
    <row r="381" ht="12.75" x14ac:dyDescent="0.2"/>
    <row r="382" ht="12.75" x14ac:dyDescent="0.2"/>
    <row r="383" ht="12.75" x14ac:dyDescent="0.2"/>
    <row r="384" ht="12.75" x14ac:dyDescent="0.2"/>
    <row r="385" ht="12.75" x14ac:dyDescent="0.2"/>
    <row r="386" ht="12.75" x14ac:dyDescent="0.2"/>
    <row r="387" ht="12.75" x14ac:dyDescent="0.2"/>
    <row r="388" ht="12.75" x14ac:dyDescent="0.2"/>
    <row r="389" ht="12.75" x14ac:dyDescent="0.2"/>
    <row r="390" ht="12.75" x14ac:dyDescent="0.2"/>
    <row r="391" ht="12.75" x14ac:dyDescent="0.2"/>
    <row r="392" ht="12.75" x14ac:dyDescent="0.2"/>
    <row r="393" ht="12.75" x14ac:dyDescent="0.2"/>
    <row r="394" ht="12.75" x14ac:dyDescent="0.2"/>
    <row r="395" ht="12.75" x14ac:dyDescent="0.2"/>
    <row r="396" ht="12.75" x14ac:dyDescent="0.2"/>
    <row r="397" ht="12.75" x14ac:dyDescent="0.2"/>
    <row r="398" ht="12.75" x14ac:dyDescent="0.2"/>
    <row r="399" ht="12.75" x14ac:dyDescent="0.2"/>
    <row r="400" ht="12.75" x14ac:dyDescent="0.2"/>
    <row r="401" ht="12.75" x14ac:dyDescent="0.2"/>
    <row r="402" ht="12.75" x14ac:dyDescent="0.2"/>
    <row r="403" ht="12.75" x14ac:dyDescent="0.2"/>
    <row r="404" ht="12.75" x14ac:dyDescent="0.2"/>
    <row r="405" ht="12.75" x14ac:dyDescent="0.2"/>
    <row r="406" ht="12.75" x14ac:dyDescent="0.2"/>
    <row r="407" ht="12.75" x14ac:dyDescent="0.2"/>
    <row r="408" ht="12.75" x14ac:dyDescent="0.2"/>
    <row r="409" ht="12.75" x14ac:dyDescent="0.2"/>
    <row r="410" ht="12.75" x14ac:dyDescent="0.2"/>
    <row r="411" ht="12.75" x14ac:dyDescent="0.2"/>
    <row r="412" ht="12.75" x14ac:dyDescent="0.2"/>
    <row r="413" ht="12.75" x14ac:dyDescent="0.2"/>
    <row r="414" ht="12.75" x14ac:dyDescent="0.2"/>
    <row r="415" ht="12.75" x14ac:dyDescent="0.2"/>
    <row r="416" ht="12.75" x14ac:dyDescent="0.2"/>
    <row r="417" ht="12.75" x14ac:dyDescent="0.2"/>
    <row r="418" ht="12.75" x14ac:dyDescent="0.2"/>
    <row r="419" ht="12.75" x14ac:dyDescent="0.2"/>
    <row r="420" ht="12.75" x14ac:dyDescent="0.2"/>
    <row r="421" ht="12.75" x14ac:dyDescent="0.2"/>
    <row r="422" ht="12.75" x14ac:dyDescent="0.2"/>
    <row r="423" ht="12.75" x14ac:dyDescent="0.2"/>
    <row r="424" ht="12.75" x14ac:dyDescent="0.2"/>
    <row r="425" ht="12.75" x14ac:dyDescent="0.2"/>
    <row r="426" ht="12.75" x14ac:dyDescent="0.2"/>
    <row r="427" ht="12.75" x14ac:dyDescent="0.2"/>
    <row r="428" ht="12.75" x14ac:dyDescent="0.2"/>
    <row r="429" ht="12.75" x14ac:dyDescent="0.2"/>
    <row r="430" ht="12.75" x14ac:dyDescent="0.2"/>
    <row r="431" ht="12.75" x14ac:dyDescent="0.2"/>
    <row r="432" ht="12.75" x14ac:dyDescent="0.2"/>
    <row r="433" ht="12.75" x14ac:dyDescent="0.2"/>
    <row r="434" ht="12.75" x14ac:dyDescent="0.2"/>
    <row r="435" ht="12.75" x14ac:dyDescent="0.2"/>
    <row r="436" ht="12.75" x14ac:dyDescent="0.2"/>
    <row r="437" ht="12.75" x14ac:dyDescent="0.2"/>
    <row r="438" ht="12.75" x14ac:dyDescent="0.2"/>
    <row r="439" ht="12.75" x14ac:dyDescent="0.2"/>
    <row r="440" ht="12.75" x14ac:dyDescent="0.2"/>
    <row r="441" ht="12.75" x14ac:dyDescent="0.2"/>
    <row r="442" ht="12.75" x14ac:dyDescent="0.2"/>
    <row r="443" ht="12.75" x14ac:dyDescent="0.2"/>
    <row r="444" ht="12.75" x14ac:dyDescent="0.2"/>
    <row r="445" ht="12.75" x14ac:dyDescent="0.2"/>
    <row r="446" ht="12.75" x14ac:dyDescent="0.2"/>
    <row r="447" ht="12.75" x14ac:dyDescent="0.2"/>
    <row r="448" ht="12.75" x14ac:dyDescent="0.2"/>
    <row r="449" ht="12.75" x14ac:dyDescent="0.2"/>
    <row r="450" ht="12.75" x14ac:dyDescent="0.2"/>
    <row r="451" ht="12.75" x14ac:dyDescent="0.2"/>
    <row r="452" ht="12.75" x14ac:dyDescent="0.2"/>
    <row r="453" ht="12.75" x14ac:dyDescent="0.2"/>
    <row r="454" ht="12.75" x14ac:dyDescent="0.2"/>
    <row r="455" ht="12.75" x14ac:dyDescent="0.2"/>
    <row r="456" ht="12.75" x14ac:dyDescent="0.2"/>
    <row r="457" ht="12.75" x14ac:dyDescent="0.2"/>
    <row r="458" ht="12.75" x14ac:dyDescent="0.2"/>
    <row r="459" ht="12.75" x14ac:dyDescent="0.2"/>
    <row r="460" ht="12.75" x14ac:dyDescent="0.2"/>
    <row r="461" ht="12.75" x14ac:dyDescent="0.2"/>
    <row r="462" ht="12.75" x14ac:dyDescent="0.2"/>
    <row r="463" ht="12.75" x14ac:dyDescent="0.2"/>
    <row r="464" ht="12.75" x14ac:dyDescent="0.2"/>
    <row r="465" ht="12.75" x14ac:dyDescent="0.2"/>
    <row r="466" ht="12.75" x14ac:dyDescent="0.2"/>
    <row r="467" ht="12.75" x14ac:dyDescent="0.2"/>
    <row r="468" ht="12.75" x14ac:dyDescent="0.2"/>
    <row r="469" ht="12.75" x14ac:dyDescent="0.2"/>
    <row r="470" ht="12.75" x14ac:dyDescent="0.2"/>
    <row r="471" ht="12.75" x14ac:dyDescent="0.2"/>
    <row r="472" ht="12.75" x14ac:dyDescent="0.2"/>
    <row r="473" ht="12.75" x14ac:dyDescent="0.2"/>
    <row r="474" ht="12.75" x14ac:dyDescent="0.2"/>
    <row r="475" ht="12.75" x14ac:dyDescent="0.2"/>
    <row r="476" ht="12.75" x14ac:dyDescent="0.2"/>
    <row r="477" ht="12.75" x14ac:dyDescent="0.2"/>
    <row r="478" ht="12.75" x14ac:dyDescent="0.2"/>
    <row r="479" ht="12.75" x14ac:dyDescent="0.2"/>
    <row r="480" ht="12.75" x14ac:dyDescent="0.2"/>
    <row r="481" ht="12.75" x14ac:dyDescent="0.2"/>
    <row r="482" ht="12.75" x14ac:dyDescent="0.2"/>
    <row r="483" ht="12.75" x14ac:dyDescent="0.2"/>
    <row r="484" ht="12.75" x14ac:dyDescent="0.2"/>
    <row r="485" ht="12.75" x14ac:dyDescent="0.2"/>
    <row r="486" ht="12.75" x14ac:dyDescent="0.2"/>
    <row r="487" ht="12.75" x14ac:dyDescent="0.2"/>
    <row r="488" ht="12.75" x14ac:dyDescent="0.2"/>
    <row r="489" ht="12.75" x14ac:dyDescent="0.2"/>
    <row r="490" ht="12.75" x14ac:dyDescent="0.2"/>
    <row r="491" ht="12.75" x14ac:dyDescent="0.2"/>
    <row r="492" ht="12.75" x14ac:dyDescent="0.2"/>
    <row r="493" ht="12.75" x14ac:dyDescent="0.2"/>
    <row r="494" ht="12.75" x14ac:dyDescent="0.2"/>
    <row r="495" ht="12.75" x14ac:dyDescent="0.2"/>
    <row r="496" ht="12.75" x14ac:dyDescent="0.2"/>
    <row r="497" ht="12.75" x14ac:dyDescent="0.2"/>
    <row r="498" ht="12.75" x14ac:dyDescent="0.2"/>
    <row r="499" ht="12.75" x14ac:dyDescent="0.2"/>
    <row r="500" ht="12.75" x14ac:dyDescent="0.2"/>
    <row r="501" ht="12.75" x14ac:dyDescent="0.2"/>
    <row r="502" ht="12.75" x14ac:dyDescent="0.2"/>
    <row r="503" ht="12.75" x14ac:dyDescent="0.2"/>
    <row r="504" ht="12.75" x14ac:dyDescent="0.2"/>
    <row r="505" ht="12.75" x14ac:dyDescent="0.2"/>
    <row r="506" ht="12.75" x14ac:dyDescent="0.2"/>
    <row r="507" ht="12.75" x14ac:dyDescent="0.2"/>
    <row r="508" ht="12.75" x14ac:dyDescent="0.2"/>
    <row r="509" ht="12.75" x14ac:dyDescent="0.2"/>
    <row r="510" ht="12.75" x14ac:dyDescent="0.2"/>
    <row r="511" ht="12.75" x14ac:dyDescent="0.2"/>
    <row r="512" ht="12.75" x14ac:dyDescent="0.2"/>
    <row r="513" ht="12.75" x14ac:dyDescent="0.2"/>
    <row r="514" ht="12.75" x14ac:dyDescent="0.2"/>
    <row r="515" ht="12.75" x14ac:dyDescent="0.2"/>
    <row r="516" ht="12.75" x14ac:dyDescent="0.2"/>
    <row r="517" ht="12.75" x14ac:dyDescent="0.2"/>
    <row r="518" ht="12.75" x14ac:dyDescent="0.2"/>
    <row r="519" ht="12.75" x14ac:dyDescent="0.2"/>
    <row r="520" ht="12.75" x14ac:dyDescent="0.2"/>
    <row r="521" ht="12.75" x14ac:dyDescent="0.2"/>
    <row r="522" ht="12.75" x14ac:dyDescent="0.2"/>
    <row r="523" ht="12.75" x14ac:dyDescent="0.2"/>
    <row r="524" ht="12.75" x14ac:dyDescent="0.2"/>
    <row r="525" ht="12.75" x14ac:dyDescent="0.2"/>
    <row r="526" ht="12.75" x14ac:dyDescent="0.2"/>
    <row r="527" ht="12.75" x14ac:dyDescent="0.2"/>
    <row r="528" ht="12.75" x14ac:dyDescent="0.2"/>
    <row r="529" ht="12.75" x14ac:dyDescent="0.2"/>
    <row r="530" ht="12.75" x14ac:dyDescent="0.2"/>
    <row r="531" ht="12.75" x14ac:dyDescent="0.2"/>
    <row r="532" ht="12.75" x14ac:dyDescent="0.2"/>
    <row r="533" ht="12.75" x14ac:dyDescent="0.2"/>
    <row r="534" ht="12.75" x14ac:dyDescent="0.2"/>
    <row r="535" ht="12.75" x14ac:dyDescent="0.2"/>
    <row r="536" ht="12.75" x14ac:dyDescent="0.2"/>
    <row r="537" ht="12.75" x14ac:dyDescent="0.2"/>
    <row r="538" ht="12.75" x14ac:dyDescent="0.2"/>
    <row r="539" ht="12.75" x14ac:dyDescent="0.2"/>
    <row r="540" ht="12.75" x14ac:dyDescent="0.2"/>
    <row r="541" ht="12.75" x14ac:dyDescent="0.2"/>
    <row r="542" ht="12.75" x14ac:dyDescent="0.2"/>
    <row r="543" ht="12.75" x14ac:dyDescent="0.2"/>
    <row r="544" ht="12.75" x14ac:dyDescent="0.2"/>
    <row r="545" ht="12.75" x14ac:dyDescent="0.2"/>
    <row r="546" ht="12.75" x14ac:dyDescent="0.2"/>
    <row r="547" ht="12.75" x14ac:dyDescent="0.2"/>
    <row r="548" ht="12.75" x14ac:dyDescent="0.2"/>
    <row r="549" ht="12.75" x14ac:dyDescent="0.2"/>
    <row r="550" ht="12.75" x14ac:dyDescent="0.2"/>
    <row r="551" ht="12.75" x14ac:dyDescent="0.2"/>
    <row r="552" ht="12.75" x14ac:dyDescent="0.2"/>
    <row r="553" ht="12.75" x14ac:dyDescent="0.2"/>
    <row r="554" ht="12.75" x14ac:dyDescent="0.2"/>
    <row r="555" ht="12.75" x14ac:dyDescent="0.2"/>
    <row r="556" ht="12.75" x14ac:dyDescent="0.2"/>
    <row r="557" ht="12.75" x14ac:dyDescent="0.2"/>
    <row r="558" ht="12.75" x14ac:dyDescent="0.2"/>
    <row r="559" ht="12.75" x14ac:dyDescent="0.2"/>
    <row r="560" ht="12.75" x14ac:dyDescent="0.2"/>
    <row r="561" ht="12.75" x14ac:dyDescent="0.2"/>
    <row r="562" ht="12.75" x14ac:dyDescent="0.2"/>
    <row r="563" ht="12.75" x14ac:dyDescent="0.2"/>
    <row r="564" ht="12.75" x14ac:dyDescent="0.2"/>
    <row r="565" ht="12.75" x14ac:dyDescent="0.2"/>
    <row r="566" ht="12.75" x14ac:dyDescent="0.2"/>
    <row r="567" ht="12.75" x14ac:dyDescent="0.2"/>
    <row r="568" ht="12.75" x14ac:dyDescent="0.2"/>
    <row r="569" ht="12.75" x14ac:dyDescent="0.2"/>
    <row r="570" ht="12.75" x14ac:dyDescent="0.2"/>
    <row r="571" ht="12.75" x14ac:dyDescent="0.2"/>
    <row r="572" ht="12.75" x14ac:dyDescent="0.2"/>
    <row r="573" ht="12.75" x14ac:dyDescent="0.2"/>
    <row r="574" ht="12.75" x14ac:dyDescent="0.2"/>
    <row r="575" ht="12.75" x14ac:dyDescent="0.2"/>
    <row r="576" ht="12.75" x14ac:dyDescent="0.2"/>
    <row r="577" ht="12.75" x14ac:dyDescent="0.2"/>
    <row r="578" ht="12.75" x14ac:dyDescent="0.2"/>
    <row r="579" ht="12.75" x14ac:dyDescent="0.2"/>
    <row r="580" ht="12.75" x14ac:dyDescent="0.2"/>
    <row r="581" ht="12.75" x14ac:dyDescent="0.2"/>
    <row r="582" ht="12.75" x14ac:dyDescent="0.2"/>
    <row r="583" ht="12.75" x14ac:dyDescent="0.2"/>
    <row r="584" ht="12.75" x14ac:dyDescent="0.2"/>
    <row r="585" ht="12.75" x14ac:dyDescent="0.2"/>
    <row r="586" ht="12.75" x14ac:dyDescent="0.2"/>
    <row r="587" ht="12.75" x14ac:dyDescent="0.2"/>
    <row r="588" ht="12.75" x14ac:dyDescent="0.2"/>
    <row r="589" ht="12.75" x14ac:dyDescent="0.2"/>
    <row r="590" ht="12.75" x14ac:dyDescent="0.2"/>
    <row r="591" ht="12.75" x14ac:dyDescent="0.2"/>
    <row r="592" ht="12.75" x14ac:dyDescent="0.2"/>
    <row r="593" ht="12.75" x14ac:dyDescent="0.2"/>
    <row r="594" ht="12.75" x14ac:dyDescent="0.2"/>
    <row r="595" ht="12.75" x14ac:dyDescent="0.2"/>
    <row r="596" ht="12.75" x14ac:dyDescent="0.2"/>
    <row r="597" ht="12.75" x14ac:dyDescent="0.2"/>
    <row r="598" ht="12.75" x14ac:dyDescent="0.2"/>
    <row r="599" ht="12.75" x14ac:dyDescent="0.2"/>
    <row r="600" ht="12.75" x14ac:dyDescent="0.2"/>
    <row r="601" ht="12.75" x14ac:dyDescent="0.2"/>
    <row r="602" ht="12.75" x14ac:dyDescent="0.2"/>
    <row r="603" ht="12.75" x14ac:dyDescent="0.2"/>
    <row r="604" ht="12.75" x14ac:dyDescent="0.2"/>
    <row r="605" ht="12.75" x14ac:dyDescent="0.2"/>
    <row r="606" ht="12.75" x14ac:dyDescent="0.2"/>
    <row r="607" ht="12.75" x14ac:dyDescent="0.2"/>
    <row r="608" ht="12.75" x14ac:dyDescent="0.2"/>
    <row r="609" ht="12.75" x14ac:dyDescent="0.2"/>
    <row r="610" ht="12.75" x14ac:dyDescent="0.2"/>
    <row r="611" ht="12.75" x14ac:dyDescent="0.2"/>
    <row r="612" ht="12.75" x14ac:dyDescent="0.2"/>
    <row r="613" ht="12.75" x14ac:dyDescent="0.2"/>
    <row r="614" ht="12.75" x14ac:dyDescent="0.2"/>
    <row r="615" ht="12.75" x14ac:dyDescent="0.2"/>
    <row r="616" ht="12.75" x14ac:dyDescent="0.2"/>
    <row r="617" ht="12.75" x14ac:dyDescent="0.2"/>
    <row r="618" ht="12.75" x14ac:dyDescent="0.2"/>
    <row r="619" ht="12.75" x14ac:dyDescent="0.2"/>
    <row r="620" ht="12.75" x14ac:dyDescent="0.2"/>
    <row r="621" ht="12.75" x14ac:dyDescent="0.2"/>
    <row r="622" ht="12.75" x14ac:dyDescent="0.2"/>
    <row r="623" ht="12.75" x14ac:dyDescent="0.2"/>
    <row r="624" ht="12.75" x14ac:dyDescent="0.2"/>
    <row r="625" ht="12.75" x14ac:dyDescent="0.2"/>
    <row r="626" ht="12.75" x14ac:dyDescent="0.2"/>
    <row r="627" ht="12.75" x14ac:dyDescent="0.2"/>
    <row r="628" ht="12.75" x14ac:dyDescent="0.2"/>
    <row r="629" ht="12.75" x14ac:dyDescent="0.2"/>
    <row r="630" ht="12.75" x14ac:dyDescent="0.2"/>
    <row r="631" ht="12.75" x14ac:dyDescent="0.2"/>
    <row r="632" ht="12.75" x14ac:dyDescent="0.2"/>
    <row r="633" ht="12.75" x14ac:dyDescent="0.2"/>
    <row r="634" ht="12.75" x14ac:dyDescent="0.2"/>
    <row r="635" ht="12.75" x14ac:dyDescent="0.2"/>
    <row r="636" ht="12.75" x14ac:dyDescent="0.2"/>
    <row r="637" ht="12.75" x14ac:dyDescent="0.2"/>
    <row r="638" ht="12.75" x14ac:dyDescent="0.2"/>
    <row r="639" ht="12.75" x14ac:dyDescent="0.2"/>
    <row r="640" ht="12.75" x14ac:dyDescent="0.2"/>
    <row r="641" ht="12.75" x14ac:dyDescent="0.2"/>
    <row r="642" ht="12.75" x14ac:dyDescent="0.2"/>
    <row r="643" ht="12.75" x14ac:dyDescent="0.2"/>
    <row r="644" ht="12.75" x14ac:dyDescent="0.2"/>
    <row r="645" ht="12.75" x14ac:dyDescent="0.2"/>
    <row r="646" ht="12.75" x14ac:dyDescent="0.2"/>
    <row r="647" ht="12.75" x14ac:dyDescent="0.2"/>
    <row r="648" ht="12.75" x14ac:dyDescent="0.2"/>
    <row r="649" ht="12.75" x14ac:dyDescent="0.2"/>
    <row r="650" ht="12.75" x14ac:dyDescent="0.2"/>
    <row r="651" ht="12.75" x14ac:dyDescent="0.2"/>
    <row r="652" ht="12.75" x14ac:dyDescent="0.2"/>
    <row r="653" ht="12.75" x14ac:dyDescent="0.2"/>
    <row r="654" ht="12.75" x14ac:dyDescent="0.2"/>
    <row r="655" ht="12.75" x14ac:dyDescent="0.2"/>
    <row r="656" ht="12.75" x14ac:dyDescent="0.2"/>
    <row r="657" ht="12.75" x14ac:dyDescent="0.2"/>
    <row r="658" ht="12.75" x14ac:dyDescent="0.2"/>
    <row r="659" ht="12.75" x14ac:dyDescent="0.2"/>
    <row r="660" ht="12.75" x14ac:dyDescent="0.2"/>
    <row r="661" ht="12.75" x14ac:dyDescent="0.2"/>
    <row r="662" ht="12.75" x14ac:dyDescent="0.2"/>
    <row r="663" ht="12.75" x14ac:dyDescent="0.2"/>
    <row r="664" ht="12.75" x14ac:dyDescent="0.2"/>
    <row r="665" ht="12.75" x14ac:dyDescent="0.2"/>
    <row r="666" ht="12.75" x14ac:dyDescent="0.2"/>
    <row r="667" ht="12.75" x14ac:dyDescent="0.2"/>
    <row r="668" ht="12.75" x14ac:dyDescent="0.2"/>
    <row r="669" ht="12.75" x14ac:dyDescent="0.2"/>
    <row r="670" ht="12.75" x14ac:dyDescent="0.2"/>
    <row r="671" ht="12.75" x14ac:dyDescent="0.2"/>
    <row r="672" ht="12.75" x14ac:dyDescent="0.2"/>
    <row r="673" ht="12.75" x14ac:dyDescent="0.2"/>
    <row r="674" ht="12.75" x14ac:dyDescent="0.2"/>
    <row r="675" ht="12.75" x14ac:dyDescent="0.2"/>
    <row r="676" ht="12.75" x14ac:dyDescent="0.2"/>
    <row r="677" ht="12.75" x14ac:dyDescent="0.2"/>
    <row r="678" ht="12.75" x14ac:dyDescent="0.2"/>
    <row r="679" ht="12.75" x14ac:dyDescent="0.2"/>
    <row r="680" ht="12.75" x14ac:dyDescent="0.2"/>
    <row r="681" ht="12.75" x14ac:dyDescent="0.2"/>
    <row r="682" ht="12.75" x14ac:dyDescent="0.2"/>
    <row r="683" ht="12.75" x14ac:dyDescent="0.2"/>
    <row r="684" ht="12.75" x14ac:dyDescent="0.2"/>
    <row r="685" ht="12.75" x14ac:dyDescent="0.2"/>
    <row r="686" ht="12.75" x14ac:dyDescent="0.2"/>
    <row r="687" ht="12.75" x14ac:dyDescent="0.2"/>
    <row r="688" ht="12.75" x14ac:dyDescent="0.2"/>
    <row r="689" ht="12.75" x14ac:dyDescent="0.2"/>
    <row r="690" ht="12.75" x14ac:dyDescent="0.2"/>
    <row r="691" ht="12.75" x14ac:dyDescent="0.2"/>
    <row r="692" ht="12.75" x14ac:dyDescent="0.2"/>
    <row r="693" ht="12.75" x14ac:dyDescent="0.2"/>
    <row r="694" ht="12.75" x14ac:dyDescent="0.2"/>
    <row r="695" ht="12.75" x14ac:dyDescent="0.2"/>
    <row r="696" ht="12.75" x14ac:dyDescent="0.2"/>
    <row r="697" ht="12.75" x14ac:dyDescent="0.2"/>
    <row r="698" ht="12.75" x14ac:dyDescent="0.2"/>
    <row r="699" ht="12.75" x14ac:dyDescent="0.2"/>
    <row r="700" ht="12.75" x14ac:dyDescent="0.2"/>
    <row r="701" ht="12.75" x14ac:dyDescent="0.2"/>
    <row r="702" ht="12.75" x14ac:dyDescent="0.2"/>
    <row r="703" ht="12.75" x14ac:dyDescent="0.2"/>
    <row r="704" ht="12.75" x14ac:dyDescent="0.2"/>
    <row r="705" ht="12.75" x14ac:dyDescent="0.2"/>
    <row r="706" ht="12.75" x14ac:dyDescent="0.2"/>
    <row r="707" ht="12.75" x14ac:dyDescent="0.2"/>
    <row r="708" ht="12.75" x14ac:dyDescent="0.2"/>
    <row r="709" ht="12.75" x14ac:dyDescent="0.2"/>
    <row r="710" ht="12.75" x14ac:dyDescent="0.2"/>
    <row r="711" ht="12.75" x14ac:dyDescent="0.2"/>
    <row r="712" ht="12.75" x14ac:dyDescent="0.2"/>
    <row r="713" ht="12.75" x14ac:dyDescent="0.2"/>
    <row r="714" ht="12.75" x14ac:dyDescent="0.2"/>
    <row r="715" ht="12.75" x14ac:dyDescent="0.2"/>
    <row r="716" ht="12.75" x14ac:dyDescent="0.2"/>
    <row r="717" ht="12.75" x14ac:dyDescent="0.2"/>
    <row r="718" ht="12.75" x14ac:dyDescent="0.2"/>
    <row r="719" ht="12.75" x14ac:dyDescent="0.2"/>
    <row r="720" ht="12.75" x14ac:dyDescent="0.2"/>
    <row r="721" ht="12.75" x14ac:dyDescent="0.2"/>
    <row r="722" ht="12.75" x14ac:dyDescent="0.2"/>
    <row r="723" ht="12.75" x14ac:dyDescent="0.2"/>
    <row r="724" ht="12.75" x14ac:dyDescent="0.2"/>
    <row r="725" ht="12.75" x14ac:dyDescent="0.2"/>
    <row r="726" ht="12.75" x14ac:dyDescent="0.2"/>
    <row r="727" ht="12.75" x14ac:dyDescent="0.2"/>
    <row r="728" ht="12.75" x14ac:dyDescent="0.2"/>
    <row r="729" ht="12.75" x14ac:dyDescent="0.2"/>
    <row r="730" ht="12.75" x14ac:dyDescent="0.2"/>
    <row r="731" ht="12.75" x14ac:dyDescent="0.2"/>
    <row r="732" ht="12.75" x14ac:dyDescent="0.2"/>
    <row r="733" ht="12.75" x14ac:dyDescent="0.2"/>
    <row r="734" ht="12.75" x14ac:dyDescent="0.2"/>
    <row r="735" ht="12.75" x14ac:dyDescent="0.2"/>
    <row r="736" ht="12.75" x14ac:dyDescent="0.2"/>
    <row r="737" ht="12.75" x14ac:dyDescent="0.2"/>
    <row r="738" ht="12.75" x14ac:dyDescent="0.2"/>
    <row r="739" ht="12.75" x14ac:dyDescent="0.2"/>
    <row r="740" ht="12.75" x14ac:dyDescent="0.2"/>
    <row r="741" ht="12.75" x14ac:dyDescent="0.2"/>
    <row r="742" ht="12.75" x14ac:dyDescent="0.2"/>
    <row r="743" ht="12.75" x14ac:dyDescent="0.2"/>
    <row r="744" ht="12.75" x14ac:dyDescent="0.2"/>
    <row r="745" ht="12.75" x14ac:dyDescent="0.2"/>
    <row r="746" ht="12.75" x14ac:dyDescent="0.2"/>
    <row r="747" ht="12.75" x14ac:dyDescent="0.2"/>
    <row r="748" ht="12.75" x14ac:dyDescent="0.2"/>
    <row r="749" ht="12.75" x14ac:dyDescent="0.2"/>
    <row r="750" ht="12.75" x14ac:dyDescent="0.2"/>
    <row r="751" ht="12.75" x14ac:dyDescent="0.2"/>
    <row r="752" ht="12.75" x14ac:dyDescent="0.2"/>
    <row r="753" ht="12.75" x14ac:dyDescent="0.2"/>
    <row r="754" ht="12.75" x14ac:dyDescent="0.2"/>
    <row r="755" ht="12.75" x14ac:dyDescent="0.2"/>
    <row r="756" ht="12.75" x14ac:dyDescent="0.2"/>
    <row r="757" ht="12.75" x14ac:dyDescent="0.2"/>
    <row r="758" ht="12.75" x14ac:dyDescent="0.2"/>
    <row r="759" ht="12.75" x14ac:dyDescent="0.2"/>
    <row r="760" ht="12.75" x14ac:dyDescent="0.2"/>
    <row r="761" ht="12.75" x14ac:dyDescent="0.2"/>
    <row r="762" ht="12.75" x14ac:dyDescent="0.2"/>
    <row r="763" ht="12.75" x14ac:dyDescent="0.2"/>
    <row r="764" ht="12.75" x14ac:dyDescent="0.2"/>
    <row r="765" ht="12.75" x14ac:dyDescent="0.2"/>
    <row r="766" ht="12.75" x14ac:dyDescent="0.2"/>
    <row r="767" ht="12.75" x14ac:dyDescent="0.2"/>
    <row r="768" ht="12.75" x14ac:dyDescent="0.2"/>
    <row r="769" ht="12.75" x14ac:dyDescent="0.2"/>
    <row r="770" ht="12.75" x14ac:dyDescent="0.2"/>
    <row r="771" ht="12.75" x14ac:dyDescent="0.2"/>
    <row r="772" ht="12.75" x14ac:dyDescent="0.2"/>
    <row r="773" ht="12.75" x14ac:dyDescent="0.2"/>
    <row r="774" ht="12.75" x14ac:dyDescent="0.2"/>
    <row r="775" ht="12.75" x14ac:dyDescent="0.2"/>
    <row r="776" ht="12.75" x14ac:dyDescent="0.2"/>
    <row r="777" ht="12.75" x14ac:dyDescent="0.2"/>
    <row r="778" ht="12.75" x14ac:dyDescent="0.2"/>
    <row r="779" ht="12.75" x14ac:dyDescent="0.2"/>
    <row r="780" ht="12.75" x14ac:dyDescent="0.2"/>
    <row r="781" ht="12.75" x14ac:dyDescent="0.2"/>
    <row r="782" ht="12.75" x14ac:dyDescent="0.2"/>
    <row r="783" ht="12.75" x14ac:dyDescent="0.2"/>
    <row r="784" ht="12.75" x14ac:dyDescent="0.2"/>
    <row r="785" ht="12.75" x14ac:dyDescent="0.2"/>
    <row r="786" ht="12.75" x14ac:dyDescent="0.2"/>
    <row r="787" ht="12.75" x14ac:dyDescent="0.2"/>
    <row r="788" ht="12.75" x14ac:dyDescent="0.2"/>
    <row r="789" ht="12.75" x14ac:dyDescent="0.2"/>
    <row r="790" ht="12.75" x14ac:dyDescent="0.2"/>
    <row r="791" ht="12.75" x14ac:dyDescent="0.2"/>
    <row r="792" ht="12.75" x14ac:dyDescent="0.2"/>
    <row r="793" ht="12.75" x14ac:dyDescent="0.2"/>
    <row r="794" ht="12.75" x14ac:dyDescent="0.2"/>
    <row r="795" ht="12.75" x14ac:dyDescent="0.2"/>
    <row r="796" ht="12.75" x14ac:dyDescent="0.2"/>
    <row r="797" ht="12.75" x14ac:dyDescent="0.2"/>
    <row r="798" ht="12.75" x14ac:dyDescent="0.2"/>
    <row r="799" ht="12.75" x14ac:dyDescent="0.2"/>
    <row r="800" ht="12.75" x14ac:dyDescent="0.2"/>
    <row r="801" ht="12.75" x14ac:dyDescent="0.2"/>
    <row r="802" ht="12.75" x14ac:dyDescent="0.2"/>
    <row r="803" ht="12.75" x14ac:dyDescent="0.2"/>
    <row r="804" ht="12.75" x14ac:dyDescent="0.2"/>
    <row r="805" ht="12.75" x14ac:dyDescent="0.2"/>
    <row r="806" ht="12.75" x14ac:dyDescent="0.2"/>
    <row r="807" ht="12.75" x14ac:dyDescent="0.2"/>
    <row r="808" ht="12.75" x14ac:dyDescent="0.2"/>
    <row r="809" ht="12.75" x14ac:dyDescent="0.2"/>
    <row r="810" ht="12.75" x14ac:dyDescent="0.2"/>
    <row r="811" ht="12.75" x14ac:dyDescent="0.2"/>
    <row r="812" ht="12.75" x14ac:dyDescent="0.2"/>
    <row r="813" ht="12.75" x14ac:dyDescent="0.2"/>
    <row r="814" ht="12.75" x14ac:dyDescent="0.2"/>
    <row r="815" ht="12.75" x14ac:dyDescent="0.2"/>
    <row r="816" ht="12.75" x14ac:dyDescent="0.2"/>
    <row r="817" ht="12.75" x14ac:dyDescent="0.2"/>
    <row r="818" ht="12.75" x14ac:dyDescent="0.2"/>
    <row r="819" ht="12.75" x14ac:dyDescent="0.2"/>
    <row r="820" ht="12.75" x14ac:dyDescent="0.2"/>
    <row r="821" ht="12.75" x14ac:dyDescent="0.2"/>
    <row r="822" ht="12.75" x14ac:dyDescent="0.2"/>
    <row r="823" ht="12.75" x14ac:dyDescent="0.2"/>
    <row r="824" ht="12.75" x14ac:dyDescent="0.2"/>
    <row r="825" ht="12.75" x14ac:dyDescent="0.2"/>
    <row r="826" ht="12.75" x14ac:dyDescent="0.2"/>
    <row r="827" ht="12.75" x14ac:dyDescent="0.2"/>
    <row r="828" ht="12.75" x14ac:dyDescent="0.2"/>
    <row r="829" ht="12.75" x14ac:dyDescent="0.2"/>
    <row r="830" ht="12.75" x14ac:dyDescent="0.2"/>
    <row r="831" ht="12.75" x14ac:dyDescent="0.2"/>
    <row r="832" ht="12.75" x14ac:dyDescent="0.2"/>
    <row r="833" ht="12.75" x14ac:dyDescent="0.2"/>
    <row r="834" ht="12.75" x14ac:dyDescent="0.2"/>
    <row r="835" ht="12.75" x14ac:dyDescent="0.2"/>
    <row r="836" ht="12.75" x14ac:dyDescent="0.2"/>
    <row r="837" ht="12.75" x14ac:dyDescent="0.2"/>
    <row r="838" ht="12.75" x14ac:dyDescent="0.2"/>
    <row r="839" ht="12.75" x14ac:dyDescent="0.2"/>
    <row r="840" ht="12.75" x14ac:dyDescent="0.2"/>
    <row r="841" ht="12.75" x14ac:dyDescent="0.2"/>
    <row r="842" ht="12.75" x14ac:dyDescent="0.2"/>
    <row r="843" ht="12.75" x14ac:dyDescent="0.2"/>
    <row r="844" ht="12.75" x14ac:dyDescent="0.2"/>
    <row r="845" ht="12.75" x14ac:dyDescent="0.2"/>
    <row r="846" ht="12.75" x14ac:dyDescent="0.2"/>
    <row r="847" ht="12.75" x14ac:dyDescent="0.2"/>
    <row r="848" ht="12.75" x14ac:dyDescent="0.2"/>
    <row r="849" ht="12.75" x14ac:dyDescent="0.2"/>
    <row r="850" ht="12.75" x14ac:dyDescent="0.2"/>
    <row r="851" ht="12.75" x14ac:dyDescent="0.2"/>
    <row r="852" ht="12.75" x14ac:dyDescent="0.2"/>
    <row r="853" ht="12.75" x14ac:dyDescent="0.2"/>
    <row r="854" ht="12.75" x14ac:dyDescent="0.2"/>
    <row r="855" ht="12.75" x14ac:dyDescent="0.2"/>
    <row r="856" ht="12.75" x14ac:dyDescent="0.2"/>
    <row r="857" ht="12.75" x14ac:dyDescent="0.2"/>
    <row r="858" ht="12.75" x14ac:dyDescent="0.2"/>
    <row r="859" ht="12.75" x14ac:dyDescent="0.2"/>
    <row r="860" ht="12.75" x14ac:dyDescent="0.2"/>
    <row r="861" ht="12.75" x14ac:dyDescent="0.2"/>
    <row r="862" ht="12.75" x14ac:dyDescent="0.2"/>
    <row r="863" ht="12.75" x14ac:dyDescent="0.2"/>
    <row r="864" ht="12.75" x14ac:dyDescent="0.2"/>
    <row r="865" ht="12.75" x14ac:dyDescent="0.2"/>
    <row r="866" ht="12.75" x14ac:dyDescent="0.2"/>
    <row r="867" ht="12.75" x14ac:dyDescent="0.2"/>
    <row r="868" ht="12.75" x14ac:dyDescent="0.2"/>
    <row r="869" ht="12.75" x14ac:dyDescent="0.2"/>
    <row r="870" ht="12.75" x14ac:dyDescent="0.2"/>
    <row r="871" ht="12.75" x14ac:dyDescent="0.2"/>
    <row r="872" ht="12.75" x14ac:dyDescent="0.2"/>
    <row r="873" ht="12.75" x14ac:dyDescent="0.2"/>
    <row r="874" ht="12.75" x14ac:dyDescent="0.2"/>
    <row r="875" ht="12.75" x14ac:dyDescent="0.2"/>
    <row r="876" ht="12.75" x14ac:dyDescent="0.2"/>
    <row r="877" ht="12.75" x14ac:dyDescent="0.2"/>
    <row r="878" ht="12.75" x14ac:dyDescent="0.2"/>
    <row r="879" ht="12.75" x14ac:dyDescent="0.2"/>
    <row r="880" ht="12.75" x14ac:dyDescent="0.2"/>
    <row r="881" ht="12.75" x14ac:dyDescent="0.2"/>
    <row r="882" ht="12.75" x14ac:dyDescent="0.2"/>
    <row r="883" ht="12.75" x14ac:dyDescent="0.2"/>
    <row r="884" ht="12.75" x14ac:dyDescent="0.2"/>
    <row r="885" ht="12.75" x14ac:dyDescent="0.2"/>
    <row r="886" ht="12.75" x14ac:dyDescent="0.2"/>
    <row r="887" ht="12.75" x14ac:dyDescent="0.2"/>
    <row r="888" ht="12.75" x14ac:dyDescent="0.2"/>
    <row r="889" ht="12.75" x14ac:dyDescent="0.2"/>
    <row r="890" ht="12.75" x14ac:dyDescent="0.2"/>
    <row r="891" ht="12.75" x14ac:dyDescent="0.2"/>
    <row r="892" ht="12.75" x14ac:dyDescent="0.2"/>
    <row r="893" ht="12.75" x14ac:dyDescent="0.2"/>
    <row r="894" ht="12.75" x14ac:dyDescent="0.2"/>
    <row r="895" ht="12.75" x14ac:dyDescent="0.2"/>
    <row r="896" ht="12.75" x14ac:dyDescent="0.2"/>
    <row r="897" ht="12.75" x14ac:dyDescent="0.2"/>
    <row r="898" ht="12.75" x14ac:dyDescent="0.2"/>
    <row r="899" ht="12.75" x14ac:dyDescent="0.2"/>
    <row r="900" ht="12.75" x14ac:dyDescent="0.2"/>
    <row r="901" ht="12.75" x14ac:dyDescent="0.2"/>
    <row r="902" ht="12.75" x14ac:dyDescent="0.2"/>
    <row r="903" ht="12.75" x14ac:dyDescent="0.2"/>
    <row r="904" ht="12.75" x14ac:dyDescent="0.2"/>
    <row r="905" ht="12.75" x14ac:dyDescent="0.2"/>
    <row r="906" ht="12.75" x14ac:dyDescent="0.2"/>
    <row r="907" ht="12.75" x14ac:dyDescent="0.2"/>
    <row r="908" ht="12.75" x14ac:dyDescent="0.2"/>
    <row r="909" ht="12.75" x14ac:dyDescent="0.2"/>
    <row r="910" ht="12.75" x14ac:dyDescent="0.2"/>
    <row r="911" ht="12.75" x14ac:dyDescent="0.2"/>
    <row r="912" ht="12.75" x14ac:dyDescent="0.2"/>
    <row r="913" ht="12.75" x14ac:dyDescent="0.2"/>
    <row r="914" ht="12.75" x14ac:dyDescent="0.2"/>
    <row r="915" ht="12.75" x14ac:dyDescent="0.2"/>
    <row r="916" ht="12.75" x14ac:dyDescent="0.2"/>
    <row r="917" ht="12.75" x14ac:dyDescent="0.2"/>
    <row r="918" ht="12.75" x14ac:dyDescent="0.2"/>
    <row r="919" ht="12.75" x14ac:dyDescent="0.2"/>
    <row r="920" ht="12.75" x14ac:dyDescent="0.2"/>
    <row r="921" ht="12.75" x14ac:dyDescent="0.2"/>
    <row r="922" ht="12.75" x14ac:dyDescent="0.2"/>
    <row r="923" ht="12.75" x14ac:dyDescent="0.2"/>
    <row r="924" ht="12.75" x14ac:dyDescent="0.2"/>
    <row r="925" ht="12.75" x14ac:dyDescent="0.2"/>
    <row r="926" ht="12.75" x14ac:dyDescent="0.2"/>
    <row r="927" ht="12.75" x14ac:dyDescent="0.2"/>
    <row r="928" ht="12.75" x14ac:dyDescent="0.2"/>
    <row r="929" ht="12.75" x14ac:dyDescent="0.2"/>
    <row r="930" ht="12.75" x14ac:dyDescent="0.2"/>
    <row r="931" ht="12.75" x14ac:dyDescent="0.2"/>
    <row r="932" ht="12.75" x14ac:dyDescent="0.2"/>
    <row r="933" ht="12.75" x14ac:dyDescent="0.2"/>
    <row r="934" ht="12.75" x14ac:dyDescent="0.2"/>
    <row r="935" ht="12.75" x14ac:dyDescent="0.2"/>
    <row r="936" ht="12.75" x14ac:dyDescent="0.2"/>
    <row r="937" ht="12.75" x14ac:dyDescent="0.2"/>
    <row r="938" ht="12.75" x14ac:dyDescent="0.2"/>
    <row r="939" ht="12.75" x14ac:dyDescent="0.2"/>
    <row r="940" ht="12.75" x14ac:dyDescent="0.2"/>
    <row r="941" ht="12.75" x14ac:dyDescent="0.2"/>
    <row r="942" ht="12.75" x14ac:dyDescent="0.2"/>
    <row r="943" ht="12.75" x14ac:dyDescent="0.2"/>
    <row r="944" ht="12.75" x14ac:dyDescent="0.2"/>
    <row r="945" ht="12.75" x14ac:dyDescent="0.2"/>
    <row r="946" ht="12.75" x14ac:dyDescent="0.2"/>
    <row r="947" ht="12.75" x14ac:dyDescent="0.2"/>
    <row r="948" ht="12.75" x14ac:dyDescent="0.2"/>
    <row r="949" ht="12.75" x14ac:dyDescent="0.2"/>
    <row r="950" ht="12.75" x14ac:dyDescent="0.2"/>
    <row r="951" ht="12.75" x14ac:dyDescent="0.2"/>
    <row r="952" ht="12.75" x14ac:dyDescent="0.2"/>
    <row r="953" ht="12.75" x14ac:dyDescent="0.2"/>
    <row r="954" ht="12.75" x14ac:dyDescent="0.2"/>
    <row r="955" ht="12.75" x14ac:dyDescent="0.2"/>
    <row r="956" ht="12.75" x14ac:dyDescent="0.2"/>
    <row r="957" ht="12.75" x14ac:dyDescent="0.2"/>
    <row r="958" ht="12.75" x14ac:dyDescent="0.2"/>
    <row r="959" ht="12.75" x14ac:dyDescent="0.2"/>
    <row r="960" ht="12.75" x14ac:dyDescent="0.2"/>
    <row r="961" ht="12.75" x14ac:dyDescent="0.2"/>
    <row r="962" ht="12.75" x14ac:dyDescent="0.2"/>
    <row r="963" ht="12.75" x14ac:dyDescent="0.2"/>
    <row r="964" ht="12.75" x14ac:dyDescent="0.2"/>
    <row r="965" ht="12.75" x14ac:dyDescent="0.2"/>
    <row r="966" ht="12.75" x14ac:dyDescent="0.2"/>
    <row r="967" ht="12.75" x14ac:dyDescent="0.2"/>
    <row r="968" ht="12.75" x14ac:dyDescent="0.2"/>
    <row r="969" ht="12.75" x14ac:dyDescent="0.2"/>
    <row r="970" ht="12.75" x14ac:dyDescent="0.2"/>
    <row r="971" ht="12.75" x14ac:dyDescent="0.2"/>
    <row r="972" ht="12.75" x14ac:dyDescent="0.2"/>
    <row r="973" ht="12.75" x14ac:dyDescent="0.2"/>
    <row r="974" ht="12.75" x14ac:dyDescent="0.2"/>
    <row r="975" ht="12.75" x14ac:dyDescent="0.2"/>
    <row r="976" ht="12.75" x14ac:dyDescent="0.2"/>
    <row r="977" ht="12.75" x14ac:dyDescent="0.2"/>
    <row r="978" ht="12.75" x14ac:dyDescent="0.2"/>
    <row r="979" ht="12.75" x14ac:dyDescent="0.2"/>
    <row r="980" ht="12.75" x14ac:dyDescent="0.2"/>
    <row r="981" ht="12.75" x14ac:dyDescent="0.2"/>
    <row r="982" ht="12.75" x14ac:dyDescent="0.2"/>
    <row r="983" ht="12.75" x14ac:dyDescent="0.2"/>
    <row r="984" ht="12.75" x14ac:dyDescent="0.2"/>
    <row r="985" ht="12.75" x14ac:dyDescent="0.2"/>
    <row r="986" ht="12.75" x14ac:dyDescent="0.2"/>
    <row r="987" ht="12.75" x14ac:dyDescent="0.2"/>
    <row r="988" ht="12.75" x14ac:dyDescent="0.2"/>
    <row r="989" ht="12.75" x14ac:dyDescent="0.2"/>
    <row r="990" ht="12.75" x14ac:dyDescent="0.2"/>
    <row r="991" ht="12.75" x14ac:dyDescent="0.2"/>
    <row r="992" ht="12.75" x14ac:dyDescent="0.2"/>
    <row r="993" ht="12.75" x14ac:dyDescent="0.2"/>
    <row r="994" ht="12.75" x14ac:dyDescent="0.2"/>
    <row r="995" ht="12.75" x14ac:dyDescent="0.2"/>
    <row r="996" ht="12.75" x14ac:dyDescent="0.2"/>
    <row r="997" ht="12.75" x14ac:dyDescent="0.2"/>
    <row r="998" ht="12.75" x14ac:dyDescent="0.2"/>
    <row r="999" ht="12.75" x14ac:dyDescent="0.2"/>
    <row r="1000" ht="12.75" x14ac:dyDescent="0.2"/>
    <row r="1001" ht="12.75" x14ac:dyDescent="0.2"/>
    <row r="1002" ht="12.75" x14ac:dyDescent="0.2"/>
    <row r="1003" ht="12.75" x14ac:dyDescent="0.2"/>
    <row r="1004" ht="12.75" x14ac:dyDescent="0.2"/>
    <row r="1005" ht="12.75" x14ac:dyDescent="0.2"/>
  </sheetData>
  <mergeCells count="27">
    <mergeCell ref="M3:S3"/>
    <mergeCell ref="M5:M6"/>
    <mergeCell ref="U5:AA6"/>
    <mergeCell ref="M8:M9"/>
    <mergeCell ref="U8:AA9"/>
    <mergeCell ref="U11:AA12"/>
    <mergeCell ref="M14:S14"/>
    <mergeCell ref="U33:AA34"/>
    <mergeCell ref="U38:AA39"/>
    <mergeCell ref="U41:AA42"/>
    <mergeCell ref="U16:AA17"/>
    <mergeCell ref="U19:AA20"/>
    <mergeCell ref="M22:S22"/>
    <mergeCell ref="U24:AA25"/>
    <mergeCell ref="U27:AA28"/>
    <mergeCell ref="U30:AA31"/>
    <mergeCell ref="M36:S36"/>
    <mergeCell ref="M38:M39"/>
    <mergeCell ref="M41:M42"/>
    <mergeCell ref="A119:G124"/>
    <mergeCell ref="M11:M12"/>
    <mergeCell ref="M16:M17"/>
    <mergeCell ref="M19:M20"/>
    <mergeCell ref="M24:M25"/>
    <mergeCell ref="M27:M28"/>
    <mergeCell ref="M30:M31"/>
    <mergeCell ref="M33:M3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466B9-1F0C-4B57-9CCD-7ECF003D0F5A}">
  <dimension ref="A1"/>
  <sheetViews>
    <sheetView topLeftCell="A28" workbookViewId="0">
      <selection activeCell="R43" sqref="R43"/>
    </sheetView>
  </sheetViews>
  <sheetFormatPr defaultRowHeight="12.75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 0.1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Mahmood Oni</cp:lastModifiedBy>
  <dcterms:modified xsi:type="dcterms:W3CDTF">2024-03-03T11:55:38Z</dcterms:modified>
</cp:coreProperties>
</file>