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ou\Desktop\University\CEL\ECON3204\"/>
    </mc:Choice>
  </mc:AlternateContent>
  <xr:revisionPtr revIDLastSave="0" documentId="13_ncr:1_{DDB9E56A-B659-4003-901E-6609A3A30F66}" xr6:coauthVersionLast="47" xr6:coauthVersionMax="47" xr10:uidLastSave="{00000000-0000-0000-0000-000000000000}"/>
  <bookViews>
    <workbookView xWindow="11424" yWindow="0" windowWidth="11712" windowHeight="12336" firstSheet="3" activeTab="4" xr2:uid="{6C7BA913-8A90-431A-9276-EED51C9C2974}"/>
  </bookViews>
  <sheets>
    <sheet name="RRSP Contribution Room" sheetId="1" r:id="rId1"/>
    <sheet name="TFSA Contribution Calculator" sheetId="4" r:id="rId2"/>
    <sheet name="RESP Contribution Calculator" sheetId="5" r:id="rId3"/>
    <sheet name="Dividend Tax" sheetId="7" r:id="rId4"/>
    <sheet name="Rental Property CC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8" l="1"/>
  <c r="A6" i="7"/>
  <c r="A7" i="7" s="1"/>
  <c r="A4" i="7"/>
  <c r="A5" i="7" s="1"/>
  <c r="A8" i="7" s="1"/>
  <c r="A9" i="7" s="1"/>
  <c r="A11" i="7" s="1"/>
  <c r="A13" i="7"/>
  <c r="A14" i="7" s="1"/>
  <c r="A9" i="5"/>
  <c r="A8" i="5" s="1"/>
  <c r="A4" i="5"/>
  <c r="A6" i="5" s="1"/>
  <c r="A13" i="5"/>
  <c r="A6" i="4"/>
  <c r="A7" i="4" s="1"/>
  <c r="A3" i="4"/>
  <c r="A4" i="4" s="1"/>
  <c r="A6" i="1"/>
  <c r="A7" i="1"/>
  <c r="A4" i="1"/>
  <c r="A3" i="1"/>
  <c r="A5" i="1"/>
  <c r="A8" i="1" s="1"/>
  <c r="A10" i="5" l="1"/>
  <c r="A16" i="5" s="1"/>
  <c r="A7" i="5"/>
  <c r="A3" i="5"/>
  <c r="A10" i="7" l="1"/>
  <c r="A15" i="7" s="1"/>
  <c r="A16" i="7" s="1"/>
</calcChain>
</file>

<file path=xl/sharedStrings.xml><?xml version="1.0" encoding="utf-8"?>
<sst xmlns="http://schemas.openxmlformats.org/spreadsheetml/2006/main" count="51" uniqueCount="50">
  <si>
    <t>RRSP Contribution room</t>
  </si>
  <si>
    <t>salary + investment income</t>
  </si>
  <si>
    <t>18% of income</t>
  </si>
  <si>
    <t>Current year RRSP Deduction room</t>
  </si>
  <si>
    <t>pension adjustment (write as a negative number)</t>
  </si>
  <si>
    <t>RRSP Contribution room for the requried year</t>
  </si>
  <si>
    <r>
      <t xml:space="preserve">Spousal Contribution (write as a negative number)
</t>
    </r>
    <r>
      <rPr>
        <sz val="11"/>
        <color rgb="FFC00000"/>
        <rFont val="Calibri"/>
        <family val="2"/>
        <scheme val="minor"/>
      </rPr>
      <t>Remember month * 12</t>
    </r>
  </si>
  <si>
    <r>
      <t>Ordinary contribution (write as a negative number)</t>
    </r>
    <r>
      <rPr>
        <sz val="11"/>
        <color rgb="FFC00000"/>
        <rFont val="Calibri"/>
        <family val="2"/>
        <scheme val="minor"/>
      </rPr>
      <t xml:space="preserve">
Remember month * 12</t>
    </r>
  </si>
  <si>
    <t>Year 1 TFSA Contribution Room</t>
  </si>
  <si>
    <t>Amount Withdrawn in Year 1</t>
  </si>
  <si>
    <t>Current year Contribution Room</t>
  </si>
  <si>
    <t>Next Year Contribution Room (Year 2)</t>
  </si>
  <si>
    <t>Current Year</t>
  </si>
  <si>
    <t>Annual Limit to add</t>
  </si>
  <si>
    <t>Family Income</t>
  </si>
  <si>
    <t>Extra grant for low income family on the first $500</t>
  </si>
  <si>
    <t>Contributions Year 1</t>
  </si>
  <si>
    <t>Government Contributions Year 1</t>
  </si>
  <si>
    <t>CLB?</t>
  </si>
  <si>
    <t>Child age</t>
  </si>
  <si>
    <t>Contributions Year 2</t>
  </si>
  <si>
    <t>carry foreward</t>
  </si>
  <si>
    <t>Years Open Including current</t>
  </si>
  <si>
    <t>CESG+</t>
  </si>
  <si>
    <t>Total government Contribution Year 2</t>
  </si>
  <si>
    <t xml:space="preserve">Regular Government Contributions year 2 </t>
  </si>
  <si>
    <t>Year 2 Contribution Max</t>
  </si>
  <si>
    <t xml:space="preserve">Year 1 Contribution Carry over </t>
  </si>
  <si>
    <t>Eligible? (Y/N)</t>
  </si>
  <si>
    <t xml:space="preserve">Taxable Dividend Multiplier </t>
  </si>
  <si>
    <t>y</t>
  </si>
  <si>
    <t xml:space="preserve">Taxable Dividend </t>
  </si>
  <si>
    <t>Credit percentage</t>
  </si>
  <si>
    <t>Dividend Tax Credit</t>
  </si>
  <si>
    <t>Salary</t>
  </si>
  <si>
    <t>Tax Percentage</t>
  </si>
  <si>
    <t>Tax Addon</t>
  </si>
  <si>
    <t>Left for taxes</t>
  </si>
  <si>
    <t>Income Credit</t>
  </si>
  <si>
    <t>Income Credit Reduces Tax</t>
  </si>
  <si>
    <t>Net Tax</t>
  </si>
  <si>
    <t>Dividend</t>
  </si>
  <si>
    <t>Taxable income</t>
  </si>
  <si>
    <t>Total Credit</t>
  </si>
  <si>
    <t>Tax on income</t>
  </si>
  <si>
    <t>Rental Income</t>
  </si>
  <si>
    <t>Rental Expenses</t>
  </si>
  <si>
    <t>Opening UCC Balance</t>
  </si>
  <si>
    <t>Rate</t>
  </si>
  <si>
    <t>Max CCA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</si>
</sst>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40D8-98E6-4B23-8979-48668CD50FF6}">
  <dimension ref="A1:B8"/>
  <sheetViews>
    <sheetView workbookViewId="0">
      <selection sqref="A1:A1048576"/>
    </sheetView>
  </sheetViews>
  <sheetFormatPr defaultRowHeight="14.4"/>
  <cols>
    <col min="1" max="1" width="28.44140625" style="5" customWidth="1"/>
    <col min="2" max="2" width="47.44140625" style="1" customWidth="1"/>
    <col min="3" max="3" width="27.5546875" customWidth="1"/>
  </cols>
  <sheetData>
    <row r="1" spans="1:2">
      <c r="A1" s="5">
        <v>15000</v>
      </c>
      <c r="B1" s="1" t="s">
        <v>0</v>
      </c>
    </row>
    <row r="2" spans="1:2">
      <c r="A2" s="5">
        <v>-8000</v>
      </c>
      <c r="B2" s="1" t="s">
        <v>4</v>
      </c>
    </row>
    <row r="3" spans="1:2">
      <c r="A3" s="5">
        <f>70000+30000</f>
        <v>100000</v>
      </c>
      <c r="B3" s="1" t="s">
        <v>1</v>
      </c>
    </row>
    <row r="4" spans="1:2">
      <c r="A4" s="5">
        <f>18%*A3</f>
        <v>18000</v>
      </c>
      <c r="B4" s="1" t="s">
        <v>2</v>
      </c>
    </row>
    <row r="5" spans="1:2">
      <c r="A5" s="5">
        <f>A1+A4+A2</f>
        <v>25000</v>
      </c>
      <c r="B5" s="1" t="s">
        <v>3</v>
      </c>
    </row>
    <row r="6" spans="1:2" ht="28.8">
      <c r="A6" s="5">
        <f>-500*12</f>
        <v>-6000</v>
      </c>
      <c r="B6" s="3" t="s">
        <v>6</v>
      </c>
    </row>
    <row r="7" spans="1:2" ht="28.8">
      <c r="A7" s="5">
        <f>-400*12</f>
        <v>-4800</v>
      </c>
      <c r="B7" s="3" t="s">
        <v>7</v>
      </c>
    </row>
    <row r="8" spans="1:2">
      <c r="A8" s="5">
        <f>A7+A6+A5</f>
        <v>14200</v>
      </c>
      <c r="B8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A07-D42E-4E25-8B7F-3698EB3FF103}">
  <dimension ref="A1:B8"/>
  <sheetViews>
    <sheetView workbookViewId="0">
      <selection sqref="A1:A1048576"/>
    </sheetView>
  </sheetViews>
  <sheetFormatPr defaultRowHeight="14.4"/>
  <cols>
    <col min="1" max="1" width="28.44140625" style="5" customWidth="1"/>
    <col min="2" max="2" width="47.44140625" style="1" customWidth="1"/>
  </cols>
  <sheetData>
    <row r="1" spans="1:2">
      <c r="A1" s="5">
        <v>13000</v>
      </c>
      <c r="B1" s="2" t="s">
        <v>8</v>
      </c>
    </row>
    <row r="2" spans="1:2">
      <c r="A2" s="5">
        <v>6000</v>
      </c>
      <c r="B2" s="2" t="s">
        <v>9</v>
      </c>
    </row>
    <row r="3" spans="1:2">
      <c r="A3" s="5">
        <f>4000+11000</f>
        <v>15000</v>
      </c>
      <c r="B3" s="2" t="s">
        <v>8</v>
      </c>
    </row>
    <row r="4" spans="1:2">
      <c r="A4" s="5">
        <f>A1-A3</f>
        <v>-2000</v>
      </c>
      <c r="B4" s="2" t="s">
        <v>10</v>
      </c>
    </row>
    <row r="5" spans="1:2">
      <c r="A5" s="5">
        <v>2014</v>
      </c>
      <c r="B5" s="2" t="s">
        <v>12</v>
      </c>
    </row>
    <row r="6" spans="1:2">
      <c r="A6" s="5">
        <f>IF(A5=2009, 5000,
 IF(A5=2010, 5000,
 IF(A5=2011, 5000,
 IF(A5=2012, 5000,
 IF(A5=2013, 5500,
 IF(A5=2014, 5500,
 IF(A5=2015, 10000,
 IF(AND(A5&gt;=2016, A5&lt;=2018), 5500,
 IF(A5=2019, 6000,
 IF(A5=2020, 6000, 0))))))))))</f>
        <v>5500</v>
      </c>
      <c r="B6" s="2" t="s">
        <v>13</v>
      </c>
    </row>
    <row r="7" spans="1:2">
      <c r="A7" s="5">
        <f>A4+A2+A6</f>
        <v>9500</v>
      </c>
      <c r="B7" s="2" t="s">
        <v>11</v>
      </c>
    </row>
    <row r="8" spans="1:2">
      <c r="A8" s="4"/>
      <c r="B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26C8-2E69-4801-8290-87F549FD5B35}">
  <dimension ref="A1:B16"/>
  <sheetViews>
    <sheetView workbookViewId="0">
      <selection sqref="A1:B1048576"/>
    </sheetView>
  </sheetViews>
  <sheetFormatPr defaultRowHeight="14.4"/>
  <cols>
    <col min="1" max="1" width="28.44140625" style="5" customWidth="1"/>
    <col min="2" max="2" width="47.44140625" style="2" customWidth="1"/>
  </cols>
  <sheetData>
    <row r="1" spans="1:2">
      <c r="A1" s="5">
        <v>1000</v>
      </c>
      <c r="B1" s="2" t="s">
        <v>16</v>
      </c>
    </row>
    <row r="2" spans="1:2">
      <c r="A2" s="5">
        <v>50000</v>
      </c>
      <c r="B2" s="2" t="s">
        <v>14</v>
      </c>
    </row>
    <row r="3" spans="1:2">
      <c r="A3" s="5">
        <f>IF(A2&lt;=43953, A4*0.2, IF(A2&lt;=87907, A4*0.1, 0))</f>
        <v>20</v>
      </c>
      <c r="B3" s="2" t="s">
        <v>15</v>
      </c>
    </row>
    <row r="4" spans="1:2">
      <c r="A4" s="5">
        <f>IF(A1&gt;=2500, 500, 20%*A1)</f>
        <v>200</v>
      </c>
      <c r="B4" s="2" t="s">
        <v>17</v>
      </c>
    </row>
    <row r="5" spans="1:2">
      <c r="A5" s="5">
        <v>4000</v>
      </c>
      <c r="B5" s="2" t="s">
        <v>20</v>
      </c>
    </row>
    <row r="6" spans="1:2">
      <c r="A6" s="5">
        <f>500*A11-A4</f>
        <v>800</v>
      </c>
      <c r="B6" s="2" t="s">
        <v>21</v>
      </c>
    </row>
    <row r="7" spans="1:2">
      <c r="A7" s="5">
        <f>IF(AND(0.2*A5&lt;=A6+500, A6&gt;0, (0.2*A5)-500&lt;500), 0.2*A5, A6+0.2*A5)</f>
        <v>800</v>
      </c>
      <c r="B7" s="2" t="s">
        <v>25</v>
      </c>
    </row>
    <row r="8" spans="1:2">
      <c r="A8" s="5">
        <f>IF(A2&lt;=43953, A9*0.2, IF(A2&lt;=87907, A9*0.1, 0))</f>
        <v>50</v>
      </c>
      <c r="B8" s="2" t="s">
        <v>23</v>
      </c>
    </row>
    <row r="9" spans="1:2">
      <c r="A9" s="5">
        <f>IF(A5&gt;=2500, 500, 20%*A5)</f>
        <v>500</v>
      </c>
      <c r="B9" s="2" t="s">
        <v>26</v>
      </c>
    </row>
    <row r="10" spans="1:2">
      <c r="A10" s="5">
        <f>A6-A9</f>
        <v>300</v>
      </c>
      <c r="B10" s="2" t="s">
        <v>27</v>
      </c>
    </row>
    <row r="11" spans="1:2">
      <c r="A11" s="5">
        <v>2</v>
      </c>
      <c r="B11" s="2" t="s">
        <v>22</v>
      </c>
    </row>
    <row r="12" spans="1:2">
      <c r="B12" s="2" t="s">
        <v>19</v>
      </c>
    </row>
    <row r="13" spans="1:2">
      <c r="A13" s="5">
        <f>IF(AND(A2&lt;25356, A12&lt;15), 512+100*A11, A2)</f>
        <v>50000</v>
      </c>
      <c r="B13" s="2" t="s">
        <v>18</v>
      </c>
    </row>
    <row r="16" spans="1:2">
      <c r="A16" s="5">
        <f>A8+A9+A10</f>
        <v>850</v>
      </c>
      <c r="B16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3218-E249-4B4B-8E4A-A555AE615B6A}">
  <dimension ref="A1:B268"/>
  <sheetViews>
    <sheetView workbookViewId="0">
      <selection sqref="A1:B1048576"/>
    </sheetView>
  </sheetViews>
  <sheetFormatPr defaultRowHeight="14.4"/>
  <cols>
    <col min="1" max="1" width="28.44140625" style="6" customWidth="1"/>
    <col min="2" max="2" width="47.44140625" style="1" customWidth="1"/>
  </cols>
  <sheetData>
    <row r="1" spans="1:2">
      <c r="A1" s="6">
        <v>0</v>
      </c>
      <c r="B1" s="1" t="s">
        <v>34</v>
      </c>
    </row>
    <row r="2" spans="1:2">
      <c r="A2" s="6">
        <v>25000</v>
      </c>
      <c r="B2" s="1" t="s">
        <v>41</v>
      </c>
    </row>
    <row r="3" spans="1:2">
      <c r="A3" s="6" t="s">
        <v>30</v>
      </c>
      <c r="B3" s="1" t="s">
        <v>28</v>
      </c>
    </row>
    <row r="4" spans="1:2">
      <c r="A4" s="6">
        <f>IF(A3="Y", 1.38, 1.25)</f>
        <v>1.38</v>
      </c>
      <c r="B4" s="1" t="s">
        <v>29</v>
      </c>
    </row>
    <row r="5" spans="1:2">
      <c r="A5" s="6">
        <f>A2*A4</f>
        <v>34500</v>
      </c>
      <c r="B5" s="1" t="s">
        <v>31</v>
      </c>
    </row>
    <row r="6" spans="1:2">
      <c r="A6" s="7">
        <f>IF(A3="Y", 20.75%, 16.67%)</f>
        <v>0.20749999999999999</v>
      </c>
      <c r="B6" s="1" t="s">
        <v>32</v>
      </c>
    </row>
    <row r="7" spans="1:2">
      <c r="A7" s="6">
        <f>A6*A2</f>
        <v>5187.5</v>
      </c>
      <c r="B7" s="1" t="s">
        <v>33</v>
      </c>
    </row>
    <row r="8" spans="1:2">
      <c r="A8" s="6">
        <f>A1+A5</f>
        <v>34500</v>
      </c>
      <c r="B8" s="1" t="s">
        <v>42</v>
      </c>
    </row>
    <row r="9" spans="1:2">
      <c r="A9" s="7">
        <f>IF(A8&lt;=43000, 24.1%, IF(AND(A8&gt;=43001, A8&lt;87000), 34.1%, IF(AND(A8&gt;=87001, A8&lt;=135000), 38.4%, IF(A8&gt;=135001, 43.3%))))</f>
        <v>0.24100000000000002</v>
      </c>
      <c r="B9" s="1" t="s">
        <v>35</v>
      </c>
    </row>
    <row r="10" spans="1:2">
      <c r="A10" s="6">
        <f>IF(A9=24.1%, 0, IF(A9=34.1%, 10363, IF(A9=38.4%, 25367, IF(A9=43.3%, 43799, "Value if none of the conditions are met"))))</f>
        <v>0</v>
      </c>
      <c r="B10" s="1" t="s">
        <v>36</v>
      </c>
    </row>
    <row r="11" spans="1:2">
      <c r="A11" s="8">
        <f>IF(A9=24.1%, A8, IF(A9=34.1%, A8-43000, IF(A9=38.4%, A8-87000, IF(A9=43.3%, A8-135000, "Value if none of the conditions are met"))))</f>
        <v>34500</v>
      </c>
      <c r="B11" s="1" t="s">
        <v>37</v>
      </c>
    </row>
    <row r="12" spans="1:2">
      <c r="A12" s="6">
        <v>11000</v>
      </c>
      <c r="B12" s="1" t="s">
        <v>38</v>
      </c>
    </row>
    <row r="13" spans="1:2">
      <c r="A13" s="6">
        <f>A12*24.1%</f>
        <v>2651</v>
      </c>
      <c r="B13" s="1" t="s">
        <v>39</v>
      </c>
    </row>
    <row r="14" spans="1:2">
      <c r="A14" s="6">
        <f>A13+A7</f>
        <v>7838.5</v>
      </c>
      <c r="B14" s="1" t="s">
        <v>43</v>
      </c>
    </row>
    <row r="15" spans="1:2">
      <c r="A15" s="6">
        <f>A11*A9+A10</f>
        <v>8314.5</v>
      </c>
      <c r="B15" s="1" t="s">
        <v>44</v>
      </c>
    </row>
    <row r="16" spans="1:2">
      <c r="A16" s="6">
        <f>A15-A14</f>
        <v>476</v>
      </c>
      <c r="B16" s="1" t="s">
        <v>40</v>
      </c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D3B-5FCA-48D2-B922-F6D2645BF4B5}">
  <dimension ref="A1:B268"/>
  <sheetViews>
    <sheetView tabSelected="1" workbookViewId="0">
      <selection activeCell="B18" sqref="B18"/>
    </sheetView>
  </sheetViews>
  <sheetFormatPr defaultRowHeight="14.4"/>
  <cols>
    <col min="1" max="1" width="28.44140625" style="6" customWidth="1"/>
    <col min="2" max="2" width="47.44140625" style="1" customWidth="1"/>
  </cols>
  <sheetData>
    <row r="1" spans="1:2">
      <c r="A1">
        <v>40000</v>
      </c>
      <c r="B1" t="s">
        <v>45</v>
      </c>
    </row>
    <row r="2" spans="1:2">
      <c r="A2">
        <v>36000</v>
      </c>
      <c r="B2" t="s">
        <v>46</v>
      </c>
    </row>
    <row r="3" spans="1:2">
      <c r="A3">
        <v>50000</v>
      </c>
      <c r="B3" t="s">
        <v>47</v>
      </c>
    </row>
    <row r="4" spans="1:2">
      <c r="A4" s="9">
        <v>0.04</v>
      </c>
      <c r="B4" t="s">
        <v>48</v>
      </c>
    </row>
    <row r="5" spans="1:2">
      <c r="A5">
        <f>IF(A4*A3 &gt; A1-A2, A1-A2, A4*A3)</f>
        <v>2000</v>
      </c>
      <c r="B5" t="s">
        <v>49</v>
      </c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Contribution Room</vt:lpstr>
      <vt:lpstr>TFSA Contribution Calculator</vt:lpstr>
      <vt:lpstr>RESP Contribution Calculator</vt:lpstr>
      <vt:lpstr>Dividend Tax</vt:lpstr>
      <vt:lpstr>Rental Property 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Moustafa</dc:creator>
  <cp:lastModifiedBy>Mahmoud Moustafa</cp:lastModifiedBy>
  <dcterms:created xsi:type="dcterms:W3CDTF">2023-06-18T01:32:36Z</dcterms:created>
  <dcterms:modified xsi:type="dcterms:W3CDTF">2023-06-18T19:05:19Z</dcterms:modified>
</cp:coreProperties>
</file>