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27F43955-64AF-420A-9912-FD281CB2D3AC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Reserve" sheetId="4" r:id="rId1"/>
    <sheet name="Sheet1" sheetId="8" r:id="rId2"/>
    <sheet name="Principle Residences" sheetId="3" r:id="rId3"/>
    <sheet name="LPPPUP" sheetId="5" r:id="rId4"/>
    <sheet name="superficial losses" sheetId="7" r:id="rId5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0" i="8"/>
  <c r="D9" i="8"/>
  <c r="D8" i="8"/>
  <c r="B7" i="8"/>
  <c r="D7" i="8"/>
  <c r="D6" i="8"/>
  <c r="D5" i="8"/>
  <c r="D4" i="8"/>
  <c r="G24" i="4"/>
  <c r="H13" i="5"/>
  <c r="I13" i="5"/>
  <c r="B5" i="3"/>
  <c r="C18" i="4"/>
  <c r="D18" i="4" s="1"/>
  <c r="E18" i="4" l="1"/>
  <c r="L9" i="5"/>
  <c r="M9" i="5" s="1"/>
  <c r="K8" i="5"/>
  <c r="L5" i="5"/>
  <c r="M5" i="5" s="1"/>
  <c r="D20" i="3"/>
  <c r="L12" i="5" l="1"/>
  <c r="M12" i="5" s="1"/>
  <c r="D5" i="3"/>
  <c r="D22" i="3" l="1"/>
  <c r="D9" i="3" l="1"/>
  <c r="F4" i="4" l="1"/>
  <c r="E4" i="4"/>
  <c r="D4" i="4"/>
  <c r="C4" i="4"/>
  <c r="K6" i="3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I16" i="3" l="1"/>
  <c r="I17" i="3" s="1"/>
  <c r="I18" i="3" s="1"/>
  <c r="I19" i="3" s="1"/>
  <c r="I20" i="3" s="1"/>
  <c r="D8" i="3"/>
  <c r="D10" i="3" s="1"/>
  <c r="D12" i="3" s="1"/>
  <c r="B8" i="3"/>
  <c r="B10" i="3" s="1"/>
  <c r="B12" i="3" s="1"/>
  <c r="B20" i="3" l="1"/>
  <c r="B19" i="3"/>
  <c r="B22" i="3" s="1"/>
  <c r="D19" i="3"/>
  <c r="L13" i="5"/>
  <c r="M13" i="5" s="1"/>
  <c r="M14" i="5" s="1"/>
  <c r="B24" i="3" l="1"/>
  <c r="C19" i="4"/>
  <c r="C14" i="4"/>
  <c r="G4" i="4"/>
  <c r="G3" i="4"/>
  <c r="F3" i="4"/>
  <c r="E3" i="4"/>
  <c r="C6" i="4"/>
  <c r="C8" i="4" s="1"/>
  <c r="O13" i="5" l="1"/>
  <c r="F22" i="4"/>
  <c r="E22" i="4"/>
  <c r="C22" i="4"/>
  <c r="I17" i="4"/>
  <c r="F18" i="4"/>
  <c r="C21" i="4"/>
  <c r="D19" i="4"/>
  <c r="D21" i="4" s="1"/>
  <c r="D22" i="4"/>
  <c r="D24" i="4" s="1"/>
  <c r="E14" i="4" s="1"/>
  <c r="E24" i="4"/>
  <c r="F14" i="4" s="1"/>
  <c r="F6" i="4"/>
  <c r="F8" i="4" s="1"/>
  <c r="C24" i="4"/>
  <c r="D14" i="4" s="1"/>
  <c r="E19" i="4"/>
  <c r="E21" i="4" s="1"/>
  <c r="D3" i="4"/>
  <c r="D6" i="4" s="1"/>
  <c r="D8" i="4" s="1"/>
  <c r="G6" i="4"/>
  <c r="G8" i="4" s="1"/>
  <c r="E6" i="4"/>
  <c r="E8" i="4" s="1"/>
  <c r="E26" i="4" l="1"/>
  <c r="E28" i="4" s="1"/>
  <c r="C26" i="4"/>
  <c r="D26" i="4"/>
  <c r="D28" i="4" s="1"/>
  <c r="C28" i="4"/>
  <c r="I6" i="4"/>
  <c r="F19" i="4"/>
  <c r="G19" i="4" s="1"/>
  <c r="G18" i="4"/>
  <c r="F21" i="4" l="1"/>
  <c r="F24" i="4" s="1"/>
  <c r="F26" i="4" s="1"/>
  <c r="F28" i="4" s="1"/>
  <c r="G14" i="4" l="1"/>
  <c r="G26" i="4" l="1"/>
  <c r="G28" i="4" s="1"/>
  <c r="I26" i="4"/>
</calcChain>
</file>

<file path=xl/sharedStrings.xml><?xml version="1.0" encoding="utf-8"?>
<sst xmlns="http://schemas.openxmlformats.org/spreadsheetml/2006/main" count="81" uniqueCount="66">
  <si>
    <t>Gain</t>
  </si>
  <si>
    <t>Reserve</t>
  </si>
  <si>
    <t>Year 1</t>
  </si>
  <si>
    <t>Year 2</t>
  </si>
  <si>
    <t>Year 3</t>
  </si>
  <si>
    <t>Year 4</t>
  </si>
  <si>
    <t>Year 5</t>
  </si>
  <si>
    <t>Current Year Proceeds Received</t>
  </si>
  <si>
    <t xml:space="preserve">Total Proceeds  </t>
  </si>
  <si>
    <t>A</t>
  </si>
  <si>
    <t>B</t>
  </si>
  <si>
    <t>Unpaid Proceeds</t>
  </si>
  <si>
    <t>Income</t>
  </si>
  <si>
    <t>House</t>
  </si>
  <si>
    <t>Cottage</t>
  </si>
  <si>
    <t>1998-2014</t>
  </si>
  <si>
    <t>2003-2012</t>
  </si>
  <si>
    <t>2007-2016</t>
  </si>
  <si>
    <t>Gross Gain</t>
  </si>
  <si>
    <t>Gain/year</t>
  </si>
  <si>
    <t>8 + 1</t>
  </si>
  <si>
    <t>9 +1</t>
  </si>
  <si>
    <t>Elected years + 1</t>
  </si>
  <si>
    <t>Total years of ownership</t>
  </si>
  <si>
    <t>10/10 = 150,000</t>
  </si>
  <si>
    <t>Less: exemption</t>
  </si>
  <si>
    <t>Total Income Inclusion - Taxable Capital Gain</t>
  </si>
  <si>
    <t>Actual Cash</t>
  </si>
  <si>
    <t>Tax</t>
  </si>
  <si>
    <t>Capital</t>
  </si>
  <si>
    <t>Proceeds</t>
  </si>
  <si>
    <t>Cost</t>
  </si>
  <si>
    <t>Taxable</t>
  </si>
  <si>
    <t>Land</t>
  </si>
  <si>
    <t>PUP</t>
  </si>
  <si>
    <t>Couch</t>
  </si>
  <si>
    <t>Loss Denied</t>
  </si>
  <si>
    <t>Dog Kennel</t>
  </si>
  <si>
    <t>LPP</t>
  </si>
  <si>
    <t>Fancy Earrings</t>
  </si>
  <si>
    <t>Statue</t>
  </si>
  <si>
    <t>Cost of Sale (legal?)</t>
  </si>
  <si>
    <t>you sell</t>
  </si>
  <si>
    <t>&lt;-----</t>
  </si>
  <si>
    <t>------&gt;</t>
  </si>
  <si>
    <t>30 days before</t>
  </si>
  <si>
    <t>30 days after</t>
  </si>
  <si>
    <t>affilated entities:</t>
  </si>
  <si>
    <t>You</t>
  </si>
  <si>
    <t>Your spouse</t>
  </si>
  <si>
    <t>corporations controlled by, you, and your spouse</t>
  </si>
  <si>
    <t>or a combination of you and your spouse</t>
  </si>
  <si>
    <t>an affiliated person buys the same (or similar) thing</t>
  </si>
  <si>
    <t>*(300) LPP loss carried</t>
  </si>
  <si>
    <t>Same or Similar</t>
  </si>
  <si>
    <t>Same piece of land</t>
  </si>
  <si>
    <t>Public Company Shares</t>
  </si>
  <si>
    <t>forward 7 years or back 3 years</t>
  </si>
  <si>
    <t>= superficial loss (denied &amp; added to ACB of purchaser)</t>
  </si>
  <si>
    <t>=(8+1)/17 x 90,000 = 47,647</t>
  </si>
  <si>
    <t>against other LPP gains</t>
  </si>
  <si>
    <t>shares</t>
  </si>
  <si>
    <t>$ per share</t>
  </si>
  <si>
    <t>Total cost for 225 shares</t>
  </si>
  <si>
    <t>cost per share</t>
  </si>
  <si>
    <t>cost for 90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</si>
</sst>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9" fontId="0" fillId="0" borderId="0" xfId="0" applyNumberFormat="1"/>
    <xf numFmtId="0" fontId="0" fillId="0" borderId="0" xfId="0" quotePrefix="1"/>
    <xf numFmtId="43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164" fontId="4" fillId="0" borderId="0" xfId="1" applyNumberFormat="1" applyFont="1"/>
    <xf numFmtId="164" fontId="0" fillId="0" borderId="0" xfId="0" applyNumberFormat="1"/>
    <xf numFmtId="0" fontId="2" fillId="2" borderId="0" xfId="0" applyFont="1" applyFill="1"/>
    <xf numFmtId="164" fontId="2" fillId="2" borderId="0" xfId="1" applyNumberFormat="1" applyFont="1" applyFill="1"/>
    <xf numFmtId="164" fontId="2" fillId="2" borderId="1" xfId="1" applyNumberFormat="1" applyFont="1" applyFill="1" applyBorder="1"/>
    <xf numFmtId="43" fontId="0" fillId="0" borderId="0" xfId="1" applyFont="1"/>
    <xf numFmtId="164" fontId="4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 vertical="center"/>
    </xf>
    <xf numFmtId="164" fontId="0" fillId="0" borderId="0" xfId="1" quotePrefix="1" applyNumberFormat="1" applyFont="1" applyAlignment="1">
      <alignment horizontal="right"/>
    </xf>
    <xf numFmtId="164" fontId="0" fillId="0" borderId="0" xfId="1" quotePrefix="1" applyNumberFormat="1" applyFont="1"/>
    <xf numFmtId="9" fontId="3" fillId="0" borderId="0" xfId="0" applyNumberFormat="1" applyFont="1"/>
    <xf numFmtId="164" fontId="4" fillId="0" borderId="0" xfId="1" applyNumberFormat="1" applyFont="1" applyFill="1" applyAlignment="1">
      <alignment horizontal="right"/>
    </xf>
    <xf numFmtId="0" fontId="0" fillId="3" borderId="0" xfId="0" applyFill="1"/>
    <xf numFmtId="164" fontId="0" fillId="3" borderId="0" xfId="1" applyNumberFormat="1" applyFont="1" applyFill="1"/>
    <xf numFmtId="0" fontId="3" fillId="3" borderId="0" xfId="0" applyFont="1" applyFill="1"/>
    <xf numFmtId="43" fontId="0" fillId="3" borderId="0" xfId="0" applyNumberFormat="1" applyFill="1"/>
    <xf numFmtId="0" fontId="0" fillId="2" borderId="0" xfId="0" applyFill="1"/>
    <xf numFmtId="0" fontId="0" fillId="4" borderId="0" xfId="0" applyFill="1"/>
    <xf numFmtId="164" fontId="0" fillId="4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165" fontId="0" fillId="0" borderId="0" xfId="0" applyNumberFormat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I29"/>
  <sheetViews>
    <sheetView topLeftCell="A9" zoomScale="83" zoomScaleNormal="140" workbookViewId="0">
      <selection activeCell="G24" sqref="G24"/>
    </sheetView>
  </sheetViews>
  <sheetFormatPr defaultRowHeight="14.4" x14ac:dyDescent="0.3"/>
  <cols>
    <col min="1" max="1" width="21.21875" customWidth="1"/>
    <col min="3" max="3" width="12.21875" bestFit="1" customWidth="1"/>
    <col min="4" max="4" width="11.21875" bestFit="1" customWidth="1"/>
    <col min="5" max="7" width="12.5546875" customWidth="1"/>
    <col min="8" max="8" width="2.21875" customWidth="1"/>
    <col min="9" max="9" width="11.21875" customWidth="1"/>
  </cols>
  <sheetData>
    <row r="1" spans="1:9" hidden="1" x14ac:dyDescent="0.3"/>
    <row r="2" spans="1:9" hidden="1" x14ac:dyDescent="0.3"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</row>
    <row r="3" spans="1:9" hidden="1" x14ac:dyDescent="0.3">
      <c r="A3" t="s">
        <v>0</v>
      </c>
      <c r="C3" s="6">
        <v>50000</v>
      </c>
      <c r="D3" s="8">
        <f>-C4</f>
        <v>40000</v>
      </c>
      <c r="E3" s="8">
        <f>-D4</f>
        <v>30000</v>
      </c>
      <c r="F3" s="8">
        <f>-E4</f>
        <v>20000</v>
      </c>
      <c r="G3" s="8">
        <f>-F4</f>
        <v>10000</v>
      </c>
    </row>
    <row r="4" spans="1:9" hidden="1" x14ac:dyDescent="0.3">
      <c r="A4" t="s">
        <v>1</v>
      </c>
      <c r="C4" s="6">
        <f>-C3*4/5</f>
        <v>-40000</v>
      </c>
      <c r="D4" s="6">
        <f>-C3*3/5</f>
        <v>-30000</v>
      </c>
      <c r="E4" s="6">
        <f>-C3*2/5</f>
        <v>-20000</v>
      </c>
      <c r="F4" s="6">
        <f>-C3*1/5</f>
        <v>-10000</v>
      </c>
      <c r="G4" s="6">
        <f>0</f>
        <v>0</v>
      </c>
    </row>
    <row r="5" spans="1:9" hidden="1" x14ac:dyDescent="0.3">
      <c r="C5" s="6"/>
    </row>
    <row r="6" spans="1:9" hidden="1" x14ac:dyDescent="0.3">
      <c r="C6" s="6">
        <f>C3+C4</f>
        <v>10000</v>
      </c>
      <c r="D6" s="6">
        <f>D3+D4</f>
        <v>10000</v>
      </c>
      <c r="E6" s="6">
        <f>E3+E4</f>
        <v>10000</v>
      </c>
      <c r="F6" s="6">
        <f>F3+F4</f>
        <v>10000</v>
      </c>
      <c r="G6" s="6">
        <f>G3+G4</f>
        <v>10000</v>
      </c>
      <c r="I6" s="8">
        <f>SUM(C6:G6)</f>
        <v>50000</v>
      </c>
    </row>
    <row r="7" spans="1:9" hidden="1" x14ac:dyDescent="0.3">
      <c r="C7" s="1">
        <v>0.5</v>
      </c>
      <c r="D7" s="1">
        <v>0.5</v>
      </c>
      <c r="E7" s="1">
        <v>0.5</v>
      </c>
      <c r="F7" s="1">
        <v>0.5</v>
      </c>
      <c r="G7" s="1">
        <v>0.5</v>
      </c>
    </row>
    <row r="8" spans="1:9" hidden="1" x14ac:dyDescent="0.3">
      <c r="C8" s="8">
        <f>C6*C7</f>
        <v>5000</v>
      </c>
      <c r="D8" s="8">
        <f>D6*D7</f>
        <v>5000</v>
      </c>
      <c r="E8" s="8">
        <f>E6*E7</f>
        <v>5000</v>
      </c>
      <c r="F8" s="8">
        <f>F6*F7</f>
        <v>5000</v>
      </c>
      <c r="G8" s="8">
        <f>G6*G7</f>
        <v>5000</v>
      </c>
    </row>
    <row r="10" spans="1:9" x14ac:dyDescent="0.3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3"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</row>
    <row r="12" spans="1:9" x14ac:dyDescent="0.3">
      <c r="A12" t="s">
        <v>30</v>
      </c>
      <c r="C12" s="6">
        <v>500000</v>
      </c>
      <c r="D12" s="6"/>
      <c r="E12" s="6"/>
      <c r="F12" s="6"/>
      <c r="G12" s="6"/>
    </row>
    <row r="13" spans="1:9" x14ac:dyDescent="0.3">
      <c r="A13" t="s">
        <v>31</v>
      </c>
      <c r="C13" s="6">
        <v>-300000</v>
      </c>
      <c r="D13" s="6"/>
      <c r="E13" s="6"/>
      <c r="F13" s="6"/>
      <c r="G13" s="6"/>
    </row>
    <row r="14" spans="1:9" x14ac:dyDescent="0.3">
      <c r="A14" s="9" t="s">
        <v>12</v>
      </c>
      <c r="B14" s="9"/>
      <c r="C14" s="11">
        <f>C12+C13</f>
        <v>200000</v>
      </c>
      <c r="D14" s="10">
        <f>-C24</f>
        <v>160000</v>
      </c>
      <c r="E14" s="10">
        <f>-D24</f>
        <v>120000</v>
      </c>
      <c r="F14" s="10">
        <f>-E24</f>
        <v>80000</v>
      </c>
      <c r="G14" s="10">
        <f>-F24</f>
        <v>-48000</v>
      </c>
    </row>
    <row r="15" spans="1:9" x14ac:dyDescent="0.3">
      <c r="C15" s="6"/>
      <c r="D15" s="6"/>
      <c r="E15" s="6"/>
      <c r="F15" s="6"/>
      <c r="G15" s="6"/>
    </row>
    <row r="16" spans="1:9" x14ac:dyDescent="0.3">
      <c r="A16" t="s">
        <v>1</v>
      </c>
      <c r="C16" s="6"/>
      <c r="D16" s="6"/>
      <c r="E16" s="6"/>
      <c r="F16" s="6"/>
      <c r="G16" s="6"/>
    </row>
    <row r="17" spans="1:9" x14ac:dyDescent="0.3">
      <c r="A17" t="s">
        <v>7</v>
      </c>
      <c r="C17" s="6">
        <v>80000</v>
      </c>
      <c r="D17" s="6">
        <v>100000</v>
      </c>
      <c r="E17" s="6">
        <v>100000</v>
      </c>
      <c r="F17" s="6">
        <v>100000</v>
      </c>
      <c r="G17" s="6">
        <v>120000</v>
      </c>
      <c r="I17" s="8">
        <f>SUM(C17:H17)</f>
        <v>500000</v>
      </c>
    </row>
    <row r="18" spans="1:9" x14ac:dyDescent="0.3">
      <c r="A18" t="s">
        <v>11</v>
      </c>
      <c r="C18" s="6">
        <f>C12-C17</f>
        <v>420000</v>
      </c>
      <c r="D18" s="6">
        <f>C18-D17</f>
        <v>320000</v>
      </c>
      <c r="E18" s="6">
        <f>D18-E17</f>
        <v>220000</v>
      </c>
      <c r="F18" s="6">
        <f>E18-F17</f>
        <v>120000</v>
      </c>
      <c r="G18" s="6">
        <f>F18-G17</f>
        <v>0</v>
      </c>
    </row>
    <row r="19" spans="1:9" x14ac:dyDescent="0.3">
      <c r="A19" t="s">
        <v>8</v>
      </c>
      <c r="C19" s="6">
        <f>C12</f>
        <v>500000</v>
      </c>
      <c r="D19" s="6">
        <f>C19</f>
        <v>500000</v>
      </c>
      <c r="E19" s="6">
        <f>D19</f>
        <v>500000</v>
      </c>
      <c r="F19" s="6">
        <f>E19</f>
        <v>500000</v>
      </c>
      <c r="G19" s="6">
        <f>F19</f>
        <v>500000</v>
      </c>
    </row>
    <row r="20" spans="1:9" x14ac:dyDescent="0.3">
      <c r="C20" s="6"/>
      <c r="D20" s="6"/>
      <c r="E20" s="6"/>
      <c r="F20" s="6"/>
      <c r="G20" s="6"/>
    </row>
    <row r="21" spans="1:9" x14ac:dyDescent="0.3">
      <c r="B21" t="s">
        <v>9</v>
      </c>
      <c r="C21" s="12">
        <f>C18/C19*C14</f>
        <v>168000</v>
      </c>
      <c r="D21" s="12">
        <f>D18/D19*C14</f>
        <v>128000</v>
      </c>
      <c r="E21" s="6">
        <f>E18/E19*C14</f>
        <v>88000</v>
      </c>
      <c r="F21" s="6">
        <f>F18/F19*C14</f>
        <v>48000</v>
      </c>
      <c r="G21" s="6">
        <v>0</v>
      </c>
    </row>
    <row r="22" spans="1:9" x14ac:dyDescent="0.3">
      <c r="B22" t="s">
        <v>10</v>
      </c>
      <c r="C22" s="6">
        <f>C14/5*4</f>
        <v>160000</v>
      </c>
      <c r="D22" s="6">
        <f>C14/5*3</f>
        <v>120000</v>
      </c>
      <c r="E22" s="6">
        <f>C14/5*2</f>
        <v>80000</v>
      </c>
      <c r="F22" s="6">
        <f>C14/5*1</f>
        <v>40000</v>
      </c>
      <c r="G22" s="6">
        <v>0</v>
      </c>
    </row>
    <row r="23" spans="1:9" x14ac:dyDescent="0.3">
      <c r="C23" s="6"/>
      <c r="D23" s="6"/>
      <c r="E23" s="6"/>
      <c r="F23" s="6"/>
      <c r="G23" s="6"/>
    </row>
    <row r="24" spans="1:9" x14ac:dyDescent="0.3">
      <c r="A24" s="9" t="s">
        <v>1</v>
      </c>
      <c r="B24" s="9"/>
      <c r="C24" s="10">
        <f>-C22</f>
        <v>-160000</v>
      </c>
      <c r="D24" s="10">
        <f>-D22</f>
        <v>-120000</v>
      </c>
      <c r="E24" s="10">
        <f>-E22</f>
        <v>-80000</v>
      </c>
      <c r="F24" s="10">
        <f>F21</f>
        <v>48000</v>
      </c>
      <c r="G24" s="10">
        <f>G21</f>
        <v>0</v>
      </c>
    </row>
    <row r="25" spans="1:9" x14ac:dyDescent="0.3">
      <c r="C25" s="6"/>
      <c r="D25" s="6"/>
      <c r="E25" s="6"/>
      <c r="F25" s="6"/>
      <c r="G25" s="6"/>
    </row>
    <row r="26" spans="1:9" x14ac:dyDescent="0.3">
      <c r="C26" s="6">
        <f>C14+C24</f>
        <v>40000</v>
      </c>
      <c r="D26" s="6">
        <f>D14+D24</f>
        <v>40000</v>
      </c>
      <c r="E26" s="6">
        <f>E14+E24</f>
        <v>40000</v>
      </c>
      <c r="F26" s="6">
        <f>F14+F24</f>
        <v>128000</v>
      </c>
      <c r="G26" s="6">
        <f>G14+G24</f>
        <v>-48000</v>
      </c>
      <c r="I26" s="8">
        <f>SUM(C26:H26)</f>
        <v>200000</v>
      </c>
    </row>
    <row r="27" spans="1:9" x14ac:dyDescent="0.3">
      <c r="C27" s="1">
        <v>0.5</v>
      </c>
      <c r="D27" s="1">
        <v>0.5</v>
      </c>
      <c r="E27" s="1">
        <v>0.5</v>
      </c>
      <c r="F27" s="1">
        <v>0.5</v>
      </c>
      <c r="G27" s="1">
        <v>0.5</v>
      </c>
    </row>
    <row r="28" spans="1:9" x14ac:dyDescent="0.3">
      <c r="C28" s="8">
        <f>C26*C27</f>
        <v>20000</v>
      </c>
      <c r="D28" s="8">
        <f>D26*D27</f>
        <v>20000</v>
      </c>
      <c r="E28" s="8">
        <f>E26*E27</f>
        <v>20000</v>
      </c>
      <c r="F28" s="8">
        <f>F26*F27</f>
        <v>64000</v>
      </c>
      <c r="G28" s="8">
        <f>G26*G27</f>
        <v>-24000</v>
      </c>
    </row>
    <row r="29" spans="1:9" x14ac:dyDescent="0.3">
      <c r="C29" s="6"/>
      <c r="D29" s="6"/>
      <c r="E29" s="6"/>
      <c r="F29" s="6"/>
      <c r="G2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1E31-545A-420D-8812-CD966DDB718F}">
  <sheetPr>
    <tabColor rgb="FF92D050"/>
  </sheetPr>
  <dimension ref="B3:E11"/>
  <sheetViews>
    <sheetView tabSelected="1" workbookViewId="0">
      <selection activeCell="D12" sqref="D12"/>
    </sheetView>
  </sheetViews>
  <sheetFormatPr defaultRowHeight="14.4" x14ac:dyDescent="0.3"/>
  <sheetData>
    <row r="3" spans="2:5" x14ac:dyDescent="0.3">
      <c r="B3" t="s">
        <v>61</v>
      </c>
      <c r="C3" t="s">
        <v>62</v>
      </c>
    </row>
    <row r="4" spans="2:5" x14ac:dyDescent="0.3">
      <c r="B4">
        <v>55</v>
      </c>
      <c r="C4">
        <v>34</v>
      </c>
      <c r="D4">
        <f>C4*B4</f>
        <v>1870</v>
      </c>
    </row>
    <row r="5" spans="2:5" x14ac:dyDescent="0.3">
      <c r="B5">
        <v>70</v>
      </c>
      <c r="C5">
        <v>27</v>
      </c>
      <c r="D5">
        <f>C5*B5</f>
        <v>1890</v>
      </c>
    </row>
    <row r="6" spans="2:5" x14ac:dyDescent="0.3">
      <c r="B6">
        <v>100</v>
      </c>
      <c r="C6">
        <v>46</v>
      </c>
      <c r="D6">
        <f>C6*B6</f>
        <v>4600</v>
      </c>
    </row>
    <row r="7" spans="2:5" x14ac:dyDescent="0.3">
      <c r="B7">
        <f>B6+B5+B4</f>
        <v>225</v>
      </c>
      <c r="D7">
        <f>D6+D5+D4</f>
        <v>8360</v>
      </c>
      <c r="E7" t="s">
        <v>63</v>
      </c>
    </row>
    <row r="8" spans="2:5" x14ac:dyDescent="0.3">
      <c r="D8">
        <f>D7/B7</f>
        <v>37.155555555555559</v>
      </c>
      <c r="E8" t="s">
        <v>64</v>
      </c>
    </row>
    <row r="9" spans="2:5" x14ac:dyDescent="0.3">
      <c r="D9">
        <f>90*D8</f>
        <v>3344.0000000000005</v>
      </c>
      <c r="E9" t="s">
        <v>65</v>
      </c>
    </row>
    <row r="10" spans="2:5" x14ac:dyDescent="0.3">
      <c r="D10">
        <f>9000-D9</f>
        <v>5656</v>
      </c>
    </row>
    <row r="11" spans="2:5" x14ac:dyDescent="0.3">
      <c r="D11">
        <f>D10/2</f>
        <v>2828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3:L24"/>
  <sheetViews>
    <sheetView topLeftCell="A2" zoomScale="130" zoomScaleNormal="130" workbookViewId="0">
      <selection activeCell="G7" sqref="G7"/>
    </sheetView>
  </sheetViews>
  <sheetFormatPr defaultRowHeight="14.4" x14ac:dyDescent="0.3"/>
  <cols>
    <col min="1" max="1" width="19.77734375" customWidth="1"/>
    <col min="2" max="2" width="14.77734375" customWidth="1"/>
    <col min="3" max="3" width="2.77734375" customWidth="1"/>
    <col min="4" max="4" width="15.21875" customWidth="1"/>
    <col min="5" max="5" width="9.33203125" bestFit="1" customWidth="1"/>
    <col min="6" max="6" width="9.109375" bestFit="1" customWidth="1"/>
    <col min="8" max="9" width="0" hidden="1" customWidth="1"/>
  </cols>
  <sheetData>
    <row r="3" spans="1:12" x14ac:dyDescent="0.3">
      <c r="B3" s="5" t="s">
        <v>13</v>
      </c>
      <c r="C3" s="5"/>
      <c r="D3" s="5" t="s">
        <v>14</v>
      </c>
    </row>
    <row r="4" spans="1:12" x14ac:dyDescent="0.3">
      <c r="B4" s="5" t="s">
        <v>15</v>
      </c>
      <c r="C4" s="5"/>
      <c r="D4" s="5" t="s">
        <v>16</v>
      </c>
      <c r="F4" t="s">
        <v>17</v>
      </c>
      <c r="I4">
        <v>2014</v>
      </c>
    </row>
    <row r="5" spans="1:12" x14ac:dyDescent="0.3">
      <c r="A5" s="2"/>
      <c r="B5" s="5">
        <f>2014-1998+1</f>
        <v>17</v>
      </c>
      <c r="C5" s="5"/>
      <c r="D5" s="5">
        <f>2012-2003+1</f>
        <v>10</v>
      </c>
      <c r="I5">
        <v>2013</v>
      </c>
      <c r="K5">
        <v>1998</v>
      </c>
      <c r="L5" s="24"/>
    </row>
    <row r="6" spans="1:12" x14ac:dyDescent="0.3">
      <c r="H6">
        <v>2012</v>
      </c>
      <c r="K6">
        <f>K5+1</f>
        <v>1999</v>
      </c>
      <c r="L6" s="24"/>
    </row>
    <row r="7" spans="1:12" x14ac:dyDescent="0.3">
      <c r="A7" t="s">
        <v>30</v>
      </c>
      <c r="B7" s="6">
        <v>120000</v>
      </c>
      <c r="D7" s="6">
        <v>220000</v>
      </c>
      <c r="E7" s="29"/>
      <c r="F7" s="29"/>
      <c r="H7">
        <v>2011</v>
      </c>
      <c r="K7">
        <f t="shared" ref="K7:K21" si="0">K6+1</f>
        <v>2000</v>
      </c>
      <c r="L7" s="24"/>
    </row>
    <row r="8" spans="1:12" ht="16.2" x14ac:dyDescent="0.45">
      <c r="A8" t="s">
        <v>31</v>
      </c>
      <c r="B8" s="7">
        <f>-30000</f>
        <v>-30000</v>
      </c>
      <c r="D8" s="6">
        <f>-50000</f>
        <v>-50000</v>
      </c>
      <c r="H8">
        <v>2010</v>
      </c>
      <c r="K8">
        <f t="shared" si="0"/>
        <v>2001</v>
      </c>
      <c r="L8" s="24"/>
    </row>
    <row r="9" spans="1:12" ht="16.2" x14ac:dyDescent="0.45">
      <c r="A9" t="s">
        <v>41</v>
      </c>
      <c r="B9" s="6"/>
      <c r="D9" s="7">
        <f>-20000</f>
        <v>-20000</v>
      </c>
      <c r="H9">
        <v>2009</v>
      </c>
      <c r="K9">
        <f t="shared" si="0"/>
        <v>2002</v>
      </c>
      <c r="L9" s="24"/>
    </row>
    <row r="10" spans="1:12" x14ac:dyDescent="0.3">
      <c r="B10" s="6">
        <f>B7+B8</f>
        <v>90000</v>
      </c>
      <c r="D10" s="6">
        <f>D7+D8+D9</f>
        <v>150000</v>
      </c>
      <c r="E10" t="s">
        <v>18</v>
      </c>
      <c r="H10">
        <v>2008</v>
      </c>
      <c r="K10" s="23">
        <f t="shared" si="0"/>
        <v>2003</v>
      </c>
    </row>
    <row r="11" spans="1:12" x14ac:dyDescent="0.3">
      <c r="B11" s="6"/>
      <c r="D11" s="6"/>
      <c r="H11">
        <v>2007</v>
      </c>
      <c r="K11" s="23">
        <f t="shared" si="0"/>
        <v>2004</v>
      </c>
    </row>
    <row r="12" spans="1:12" x14ac:dyDescent="0.3">
      <c r="B12" s="12">
        <f>B10/B5</f>
        <v>5294.1176470588234</v>
      </c>
      <c r="D12" s="6">
        <f>D10/D5</f>
        <v>15000</v>
      </c>
      <c r="E12" t="s">
        <v>19</v>
      </c>
      <c r="H12">
        <v>2006</v>
      </c>
      <c r="K12" s="23">
        <f t="shared" si="0"/>
        <v>2005</v>
      </c>
    </row>
    <row r="13" spans="1:12" x14ac:dyDescent="0.3">
      <c r="B13" s="6"/>
      <c r="D13" s="6"/>
      <c r="H13">
        <v>2005</v>
      </c>
      <c r="K13" s="23">
        <f t="shared" si="0"/>
        <v>2006</v>
      </c>
    </row>
    <row r="14" spans="1:12" ht="16.2" x14ac:dyDescent="0.45">
      <c r="B14" s="13" t="s">
        <v>20</v>
      </c>
      <c r="D14" s="18" t="s">
        <v>21</v>
      </c>
      <c r="E14" t="s">
        <v>22</v>
      </c>
      <c r="H14">
        <v>2004</v>
      </c>
      <c r="K14" s="23">
        <f t="shared" si="0"/>
        <v>2007</v>
      </c>
    </row>
    <row r="15" spans="1:12" x14ac:dyDescent="0.3">
      <c r="B15" s="6">
        <v>17</v>
      </c>
      <c r="D15" s="14">
        <v>10</v>
      </c>
      <c r="E15" t="s">
        <v>23</v>
      </c>
      <c r="I15">
        <v>2003</v>
      </c>
      <c r="K15" s="23">
        <f t="shared" si="0"/>
        <v>2008</v>
      </c>
    </row>
    <row r="16" spans="1:12" x14ac:dyDescent="0.3">
      <c r="B16" s="6"/>
      <c r="D16" s="6"/>
      <c r="I16">
        <f>I15-1</f>
        <v>2002</v>
      </c>
      <c r="K16" s="23">
        <f t="shared" si="0"/>
        <v>2009</v>
      </c>
    </row>
    <row r="17" spans="1:12" x14ac:dyDescent="0.3">
      <c r="B17" s="15" t="s">
        <v>59</v>
      </c>
      <c r="D17" s="16" t="s">
        <v>24</v>
      </c>
      <c r="I17">
        <f t="shared" ref="I17:I20" si="1">I16-1</f>
        <v>2001</v>
      </c>
      <c r="K17" s="23">
        <f t="shared" si="0"/>
        <v>2010</v>
      </c>
    </row>
    <row r="18" spans="1:12" x14ac:dyDescent="0.3">
      <c r="D18" s="6"/>
      <c r="I18">
        <f t="shared" si="1"/>
        <v>2000</v>
      </c>
      <c r="K18" s="23">
        <f t="shared" si="0"/>
        <v>2011</v>
      </c>
    </row>
    <row r="19" spans="1:12" x14ac:dyDescent="0.3">
      <c r="A19" s="3"/>
      <c r="B19" s="8">
        <f>B10</f>
        <v>90000</v>
      </c>
      <c r="D19" s="6">
        <f>D10</f>
        <v>150000</v>
      </c>
      <c r="E19" t="s">
        <v>0</v>
      </c>
      <c r="I19">
        <f t="shared" si="1"/>
        <v>1999</v>
      </c>
      <c r="K19">
        <f t="shared" si="0"/>
        <v>2012</v>
      </c>
      <c r="L19" s="24"/>
    </row>
    <row r="20" spans="1:12" x14ac:dyDescent="0.3">
      <c r="A20" s="3"/>
      <c r="B20" s="6">
        <f>-(8+1)/17*B10</f>
        <v>-47647.058823529413</v>
      </c>
      <c r="D20" s="6">
        <f>-(9+1)/10*150000</f>
        <v>-150000</v>
      </c>
      <c r="E20" t="s">
        <v>25</v>
      </c>
      <c r="I20">
        <f t="shared" si="1"/>
        <v>1998</v>
      </c>
      <c r="K20">
        <f t="shared" si="0"/>
        <v>2013</v>
      </c>
      <c r="L20" s="24"/>
    </row>
    <row r="21" spans="1:12" x14ac:dyDescent="0.3">
      <c r="K21">
        <f t="shared" si="0"/>
        <v>2014</v>
      </c>
      <c r="L21" s="24"/>
    </row>
    <row r="22" spans="1:12" x14ac:dyDescent="0.3">
      <c r="A22" s="3"/>
      <c r="B22" s="8">
        <f>B19+B20</f>
        <v>42352.941176470587</v>
      </c>
      <c r="D22">
        <f>0</f>
        <v>0</v>
      </c>
    </row>
    <row r="23" spans="1:12" x14ac:dyDescent="0.3">
      <c r="B23" s="17">
        <v>0.5</v>
      </c>
    </row>
    <row r="24" spans="1:12" x14ac:dyDescent="0.3">
      <c r="B24" s="22">
        <f>B22*B23</f>
        <v>21176.470588235294</v>
      </c>
      <c r="D2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2:O20"/>
  <sheetViews>
    <sheetView zoomScale="80" zoomScaleNormal="80" workbookViewId="0">
      <selection activeCell="E21" sqref="E21"/>
    </sheetView>
  </sheetViews>
  <sheetFormatPr defaultRowHeight="14.4" x14ac:dyDescent="0.3"/>
  <cols>
    <col min="1" max="1" width="4.6640625" customWidth="1"/>
    <col min="3" max="3" width="16" customWidth="1"/>
    <col min="4" max="4" width="1.77734375" customWidth="1"/>
    <col min="5" max="5" width="13.21875" customWidth="1"/>
    <col min="6" max="6" width="12.44140625" customWidth="1"/>
    <col min="7" max="7" width="1.5546875" customWidth="1"/>
    <col min="8" max="8" width="10.77734375" customWidth="1"/>
    <col min="9" max="9" width="11" customWidth="1"/>
    <col min="10" max="10" width="1.21875" customWidth="1"/>
    <col min="11" max="11" width="9" customWidth="1"/>
    <col min="12" max="12" width="10.33203125" customWidth="1"/>
    <col min="13" max="13" width="12" customWidth="1"/>
  </cols>
  <sheetData>
    <row r="2" spans="2:15" x14ac:dyDescent="0.3">
      <c r="B2" s="19"/>
      <c r="C2" s="19"/>
      <c r="D2" s="19"/>
      <c r="E2" s="30" t="s">
        <v>27</v>
      </c>
      <c r="F2" s="30"/>
      <c r="G2" s="19"/>
      <c r="H2" s="31" t="s">
        <v>28</v>
      </c>
      <c r="I2" s="31"/>
      <c r="J2" s="19"/>
      <c r="K2" s="19"/>
      <c r="L2" s="19"/>
      <c r="M2" s="19"/>
    </row>
    <row r="3" spans="2:15" x14ac:dyDescent="0.3">
      <c r="B3" s="21" t="s">
        <v>29</v>
      </c>
      <c r="C3" s="19"/>
      <c r="D3" s="19"/>
      <c r="E3" s="19" t="s">
        <v>30</v>
      </c>
      <c r="F3" s="19" t="s">
        <v>31</v>
      </c>
      <c r="G3" s="19"/>
      <c r="H3" s="19" t="s">
        <v>30</v>
      </c>
      <c r="I3" s="19" t="s">
        <v>31</v>
      </c>
      <c r="J3" s="19"/>
      <c r="K3" s="19"/>
      <c r="L3" s="19" t="s">
        <v>0</v>
      </c>
      <c r="M3" s="19" t="s">
        <v>32</v>
      </c>
    </row>
    <row r="5" spans="2:15" x14ac:dyDescent="0.3">
      <c r="C5" t="s">
        <v>33</v>
      </c>
      <c r="E5" s="6">
        <v>40000</v>
      </c>
      <c r="F5" s="6">
        <v>20000</v>
      </c>
      <c r="G5" s="6"/>
      <c r="H5" s="6">
        <v>40000</v>
      </c>
      <c r="I5" s="6">
        <v>20000</v>
      </c>
      <c r="J5" s="6"/>
      <c r="K5" s="6"/>
      <c r="L5" s="6">
        <f>H5-I5</f>
        <v>20000</v>
      </c>
      <c r="M5" s="6">
        <f>L5*0.5</f>
        <v>10000</v>
      </c>
    </row>
    <row r="6" spans="2:15" x14ac:dyDescent="0.3">
      <c r="B6" s="19"/>
      <c r="C6" s="19"/>
      <c r="D6" s="19"/>
      <c r="E6" s="20"/>
      <c r="F6" s="20"/>
      <c r="G6" s="20"/>
      <c r="H6" s="20"/>
      <c r="I6" s="20"/>
      <c r="J6" s="20"/>
      <c r="K6" s="20"/>
      <c r="L6" s="20"/>
      <c r="M6" s="20"/>
    </row>
    <row r="7" spans="2:15" x14ac:dyDescent="0.3">
      <c r="B7" t="s">
        <v>34</v>
      </c>
      <c r="E7" s="6"/>
      <c r="F7" s="6"/>
      <c r="G7" s="6"/>
      <c r="H7" s="6"/>
      <c r="I7" s="6"/>
      <c r="J7" s="6"/>
      <c r="K7" s="6"/>
      <c r="L7" s="6"/>
      <c r="M7" s="6"/>
    </row>
    <row r="8" spans="2:15" x14ac:dyDescent="0.3">
      <c r="C8" t="s">
        <v>35</v>
      </c>
      <c r="E8" s="6">
        <v>800</v>
      </c>
      <c r="F8" s="6">
        <v>1300</v>
      </c>
      <c r="G8" s="6"/>
      <c r="H8" s="6">
        <v>1000</v>
      </c>
      <c r="I8" s="6">
        <v>1300</v>
      </c>
      <c r="J8" s="6"/>
      <c r="K8" s="6">
        <f>H8-I8</f>
        <v>-300</v>
      </c>
      <c r="L8" s="6">
        <v>0</v>
      </c>
      <c r="M8" s="6" t="s">
        <v>36</v>
      </c>
    </row>
    <row r="9" spans="2:15" x14ac:dyDescent="0.3">
      <c r="C9" t="s">
        <v>37</v>
      </c>
      <c r="E9" s="6">
        <v>3000</v>
      </c>
      <c r="F9" s="6">
        <v>200</v>
      </c>
      <c r="G9" s="6"/>
      <c r="H9" s="6">
        <v>3000</v>
      </c>
      <c r="I9" s="6">
        <v>1000</v>
      </c>
      <c r="J9" s="6"/>
      <c r="K9" s="6"/>
      <c r="L9" s="6">
        <f>H9-I9</f>
        <v>2000</v>
      </c>
      <c r="M9" s="6">
        <f>L9*0.5</f>
        <v>1000</v>
      </c>
    </row>
    <row r="10" spans="2:15" x14ac:dyDescent="0.3">
      <c r="B10" s="19"/>
      <c r="C10" s="19"/>
      <c r="D10" s="19"/>
      <c r="E10" s="20"/>
      <c r="F10" s="20"/>
      <c r="G10" s="20"/>
      <c r="H10" s="20"/>
      <c r="I10" s="20"/>
      <c r="J10" s="20"/>
      <c r="K10" s="20"/>
      <c r="L10" s="20"/>
      <c r="M10" s="20"/>
    </row>
    <row r="11" spans="2:15" x14ac:dyDescent="0.3">
      <c r="B11" t="s">
        <v>38</v>
      </c>
      <c r="E11" s="6"/>
      <c r="F11" s="6"/>
      <c r="G11" s="6"/>
      <c r="H11" s="6"/>
      <c r="I11" s="6"/>
      <c r="J11" s="6"/>
      <c r="K11" s="6"/>
      <c r="L11" s="6"/>
      <c r="M11" s="6"/>
    </row>
    <row r="12" spans="2:15" x14ac:dyDescent="0.3">
      <c r="C12" t="s">
        <v>39</v>
      </c>
      <c r="E12" s="6">
        <v>8000</v>
      </c>
      <c r="F12" s="6">
        <v>5000</v>
      </c>
      <c r="G12" s="6"/>
      <c r="H12" s="6">
        <v>8000</v>
      </c>
      <c r="I12" s="6">
        <v>5000</v>
      </c>
      <c r="J12" s="6"/>
      <c r="K12" s="6"/>
      <c r="L12" s="6">
        <f>H12-I12</f>
        <v>3000</v>
      </c>
      <c r="M12" s="6">
        <f>L12*0.5</f>
        <v>1500</v>
      </c>
    </row>
    <row r="13" spans="2:15" x14ac:dyDescent="0.3">
      <c r="C13" t="s">
        <v>40</v>
      </c>
      <c r="E13" s="6">
        <v>2000</v>
      </c>
      <c r="F13" s="6">
        <v>3000</v>
      </c>
      <c r="G13" s="6"/>
      <c r="H13" s="6">
        <f>E13</f>
        <v>2000</v>
      </c>
      <c r="I13" s="6">
        <f>F13</f>
        <v>3000</v>
      </c>
      <c r="J13" s="6"/>
      <c r="L13" s="6">
        <f>H13-I13</f>
        <v>-1000</v>
      </c>
      <c r="M13" s="6">
        <f>L13*0.5</f>
        <v>-500</v>
      </c>
      <c r="O13" s="25">
        <f>M5+M9+M12+M13</f>
        <v>12000</v>
      </c>
    </row>
    <row r="14" spans="2:15" x14ac:dyDescent="0.3">
      <c r="E14" s="6"/>
      <c r="F14" s="6"/>
      <c r="G14" s="6"/>
      <c r="H14" s="6"/>
      <c r="I14" s="6"/>
      <c r="J14" s="6"/>
      <c r="K14" s="6"/>
      <c r="L14" s="6"/>
      <c r="M14" s="6">
        <f>M13+M12</f>
        <v>1000</v>
      </c>
    </row>
    <row r="15" spans="2:15" x14ac:dyDescent="0.3">
      <c r="E15" s="6"/>
      <c r="F15" s="6"/>
      <c r="G15" s="6"/>
      <c r="H15" s="6"/>
      <c r="I15" s="6"/>
      <c r="J15" s="6"/>
      <c r="K15" s="6"/>
      <c r="L15" s="6" t="s">
        <v>53</v>
      </c>
      <c r="M15" s="6"/>
    </row>
    <row r="16" spans="2:15" x14ac:dyDescent="0.3">
      <c r="E16" s="6"/>
      <c r="F16" s="6"/>
      <c r="G16" s="6"/>
      <c r="H16" s="6"/>
      <c r="I16" s="6"/>
      <c r="J16" s="6"/>
      <c r="K16" s="6"/>
      <c r="L16" s="6" t="s">
        <v>57</v>
      </c>
      <c r="M16" s="6"/>
    </row>
    <row r="17" spans="5:13" x14ac:dyDescent="0.3">
      <c r="E17" s="6"/>
      <c r="F17" s="6"/>
      <c r="G17" s="6"/>
      <c r="H17" s="6"/>
      <c r="I17" s="6"/>
      <c r="J17" s="6"/>
      <c r="K17" s="6"/>
      <c r="L17" s="6" t="s">
        <v>60</v>
      </c>
      <c r="M17" s="6"/>
    </row>
    <row r="18" spans="5:13" x14ac:dyDescent="0.3">
      <c r="E18" s="6"/>
      <c r="F18" s="6"/>
      <c r="G18" s="6"/>
      <c r="H18" s="6"/>
      <c r="I18" s="6"/>
      <c r="J18" s="6"/>
      <c r="K18" s="6"/>
      <c r="L18" s="6"/>
      <c r="M18" s="6"/>
    </row>
    <row r="19" spans="5:13" x14ac:dyDescent="0.3">
      <c r="E19" s="6"/>
      <c r="F19" s="6"/>
      <c r="G19" s="6"/>
      <c r="H19" s="6"/>
      <c r="I19" s="6"/>
      <c r="J19" s="6"/>
      <c r="K19" s="6"/>
      <c r="L19" s="6"/>
      <c r="M19" s="6"/>
    </row>
    <row r="20" spans="5:13" x14ac:dyDescent="0.3">
      <c r="E20" s="6"/>
      <c r="F20" s="6"/>
      <c r="G20" s="6"/>
      <c r="H20" s="6"/>
      <c r="I20" s="6"/>
      <c r="J20" s="6"/>
      <c r="K20" s="6"/>
      <c r="L20" s="6"/>
      <c r="M20" s="6"/>
    </row>
  </sheetData>
  <mergeCells count="2">
    <mergeCell ref="E2:F2"/>
    <mergeCell ref="H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D7:M15"/>
  <sheetViews>
    <sheetView zoomScale="140" zoomScaleNormal="140" workbookViewId="0">
      <selection activeCell="E5" sqref="E5"/>
    </sheetView>
  </sheetViews>
  <sheetFormatPr defaultRowHeight="14.4" x14ac:dyDescent="0.3"/>
  <sheetData>
    <row r="7" spans="4:13" x14ac:dyDescent="0.3">
      <c r="D7" s="26" t="s">
        <v>45</v>
      </c>
      <c r="E7" t="s">
        <v>43</v>
      </c>
      <c r="F7" t="s">
        <v>42</v>
      </c>
      <c r="G7" s="2" t="s">
        <v>44</v>
      </c>
      <c r="H7" s="27" t="s">
        <v>46</v>
      </c>
      <c r="L7" s="4" t="s">
        <v>47</v>
      </c>
    </row>
    <row r="8" spans="4:13" x14ac:dyDescent="0.3">
      <c r="L8" t="s">
        <v>48</v>
      </c>
    </row>
    <row r="9" spans="4:13" x14ac:dyDescent="0.3">
      <c r="E9" t="s">
        <v>52</v>
      </c>
      <c r="L9" t="s">
        <v>49</v>
      </c>
    </row>
    <row r="10" spans="4:13" x14ac:dyDescent="0.3">
      <c r="L10" t="s">
        <v>50</v>
      </c>
    </row>
    <row r="11" spans="4:13" x14ac:dyDescent="0.3">
      <c r="F11" s="28" t="s">
        <v>58</v>
      </c>
      <c r="M11" t="s">
        <v>51</v>
      </c>
    </row>
    <row r="13" spans="4:13" x14ac:dyDescent="0.3">
      <c r="L13" s="4" t="s">
        <v>54</v>
      </c>
    </row>
    <row r="14" spans="4:13" x14ac:dyDescent="0.3">
      <c r="L14" t="s">
        <v>55</v>
      </c>
    </row>
    <row r="15" spans="4:13" x14ac:dyDescent="0.3">
      <c r="L15" t="s">
        <v>56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Reserve</vt:lpstr>
      <vt:lpstr>Sheet1</vt:lpstr>
      <vt:lpstr>Principle Residences</vt:lpstr>
      <vt:lpstr>LPPPUP</vt:lpstr>
      <vt:lpstr>superficial 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2023-06-20T20:32:47Z</dcterms:modified>
</cp:coreProperties>
</file>