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425" windowHeight="9795" activeTab="1"/>
  </bookViews>
  <sheets>
    <sheet name="Assignment 1" sheetId="2" r:id="rId1"/>
    <sheet name="Assignment 2" sheetId="1" r:id="rId2"/>
    <sheet name="Sheet6" sheetId="3" r:id="rId3"/>
  </sheets>
  <calcPr calcId="144525"/>
</workbook>
</file>

<file path=xl/sharedStrings.xml><?xml version="1.0" encoding="utf-8"?>
<sst xmlns="http://schemas.openxmlformats.org/spreadsheetml/2006/main" count="126" uniqueCount="96">
  <si>
    <t>Q1:</t>
  </si>
  <si>
    <t>What is the median of the following set of numbers? {12,8,13,4,7,6,3,3,15}</t>
  </si>
  <si>
    <t>Q2:</t>
  </si>
  <si>
    <t>What are the mode and the mean for the following set of numbers? {4, 9, 8, 2, 16, 4, 4, 8 ,9, 6}</t>
  </si>
  <si>
    <t>. </t>
  </si>
  <si>
    <t xml:space="preserve">Mode </t>
  </si>
  <si>
    <t>Mean</t>
  </si>
  <si>
    <t>Q 3:</t>
  </si>
  <si>
    <t>Introduction to Economics Exam Statistics (% of students who passed)</t>
  </si>
  <si>
    <t xml:space="preserve">B - 1 </t>
  </si>
  <si>
    <t>In which of the following years did over 2/3 of the students who took the exam not pass it?</t>
  </si>
  <si>
    <t>A. 2005</t>
  </si>
  <si>
    <t>B. 2006</t>
  </si>
  <si>
    <t>C. 2008</t>
  </si>
  <si>
    <t>D. 2009</t>
  </si>
  <si>
    <t>E. Non of the above</t>
  </si>
  <si>
    <t>B - 2</t>
  </si>
  <si>
    <t>It is known that a quarter of the students who passed the exam in 2007, passed it at the first trial. Assuming each exam has two trials, what percentage of all the students who took the exam that year passed it in the second trial?</t>
  </si>
  <si>
    <t>A. 10</t>
  </si>
  <si>
    <t>B. 15</t>
  </si>
  <si>
    <t>C. 30</t>
  </si>
  <si>
    <t>D. 75</t>
  </si>
  <si>
    <r>
      <rPr>
        <b/>
        <sz val="11"/>
        <color theme="1"/>
        <rFont val="Calibri"/>
        <charset val="134"/>
        <scheme val="minor"/>
      </rPr>
      <t>Explanation:</t>
    </r>
    <r>
      <rPr>
        <sz val="11"/>
        <color theme="1"/>
        <rFont val="Calibri"/>
        <charset val="134"/>
        <scheme val="minor"/>
      </rPr>
      <t xml:space="preserve"> Use the 100 as the total number of students , 40 student passed the exam in 2007. 
                           Out of the 40 students who passed the exam, 25% passed in the first trial,That is 40 * 25% = 10. 
                           Therefore, 30 (40-10) passed the seconed trial, these 30 make 30% of the total 100 who took the exam.</t>
    </r>
  </si>
  <si>
    <t>Q4:</t>
  </si>
  <si>
    <t>European Large Family Car Sales (Delivered by Sea Vessels)</t>
  </si>
  <si>
    <t>C - 1</t>
  </si>
  <si>
    <t>Sea delivery per car (either SUV or minivan) costs $25. What were the sea delivery costs for large family cars in 2008?</t>
  </si>
  <si>
    <t>A. 19 million</t>
  </si>
  <si>
    <t>B. 42.5 million</t>
  </si>
  <si>
    <t>C. 45.5 million</t>
  </si>
  <si>
    <t>D. 47.5 million</t>
  </si>
  <si>
    <r>
      <rPr>
        <b/>
        <sz val="11"/>
        <color theme="1"/>
        <rFont val="Calibri"/>
        <charset val="134"/>
        <scheme val="minor"/>
      </rPr>
      <t>Explanation:</t>
    </r>
    <r>
      <rPr>
        <sz val="11"/>
        <color theme="1"/>
        <rFont val="Calibri"/>
        <charset val="134"/>
        <scheme val="minor"/>
      </rPr>
      <t xml:space="preserve"> for mimivans 20*100*500 = 1,000,000 minivans
                           for SUV            15*100*600 = 900,000 SUVs
                           Delivery costs = (1,000,000+900,000)*25 = 47.5 million</t>
    </r>
  </si>
  <si>
    <t>Q5:</t>
  </si>
  <si>
    <t>Following bar chart represents the number of people in 6 different villages (A, B, C, D, E and F) and the tabular column depicts the ratio of literate to illiterate people and percentage of male living in those villages</t>
  </si>
  <si>
    <t>F - 1</t>
  </si>
  <si>
    <r>
      <rPr>
        <sz val="11"/>
        <color theme="1"/>
        <rFont val="Calibri"/>
        <charset val="134"/>
        <scheme val="minor"/>
      </rPr>
      <t>If 40% of the female from village B is literate, then what is the percentage of male, who is illiterate from village B?</t>
    </r>
    <r>
      <rPr>
        <sz val="11"/>
        <color rgb="FF222222"/>
        <rFont val="Verdana"/>
        <charset val="134"/>
      </rPr>
      <t> </t>
    </r>
  </si>
  <si>
    <t>A.38%</t>
  </si>
  <si>
    <t>B. 35%</t>
  </si>
  <si>
    <t>C. 37%</t>
  </si>
  <si>
    <t>D. cannot be determined</t>
  </si>
  <si>
    <t>E. None of the above</t>
  </si>
  <si>
    <r>
      <rPr>
        <b/>
        <sz val="11"/>
        <color theme="1"/>
        <rFont val="Calibri"/>
        <charset val="134"/>
        <scheme val="minor"/>
      </rPr>
      <t xml:space="preserve">Explanation: </t>
    </r>
    <r>
      <rPr>
        <sz val="11"/>
        <color theme="1"/>
        <rFont val="Calibri"/>
        <charset val="134"/>
        <scheme val="minor"/>
      </rPr>
      <t>number of female = 2000*.35 = 700
                           number of illiterate female = 700*.60 = 420
                           number of illiterate in village = (9/20)*2000 = 900
                           number of illiterate male = 900 - 420 = 480
                           number of male = 2000-700 = 1300
                           % of illiterate male = (480/1300)*100 = 36.9 ≈ 37 %</t>
    </r>
  </si>
  <si>
    <t>F - 2</t>
  </si>
  <si>
    <t>What is the percentage of literate people in all the six villages together? </t>
  </si>
  <si>
    <t>A. 55%</t>
  </si>
  <si>
    <t>B.53%</t>
  </si>
  <si>
    <t>C. 51%</t>
  </si>
  <si>
    <r>
      <rPr>
        <b/>
        <sz val="11"/>
        <color theme="1"/>
        <rFont val="Calibri"/>
        <charset val="134"/>
        <scheme val="minor"/>
      </rPr>
      <t>Explanation</t>
    </r>
    <r>
      <rPr>
        <sz val="11"/>
        <color theme="1"/>
        <rFont val="Calibri"/>
        <charset val="134"/>
        <scheme val="minor"/>
      </rPr>
      <t>: number of illiterate in villages = (2/5)*750 + (11/20)*2000 + (13/15)*1500 + (4/5)*2750 + (1/4)*2500 + (11/30)*3000 = 6625
                           number of people in villages= 750+2000+1500+2750+2500+1100  =12500
                           % of literate people in all villages = (6625/12500)* 100  = 53 %</t>
    </r>
  </si>
  <si>
    <t>F - 3</t>
  </si>
  <si>
    <t>What is the ratio between numbers of illiterate people from villages B, C &amp; D to number of female from villages A, E &amp; F? </t>
  </si>
  <si>
    <t>A. 320:527</t>
  </si>
  <si>
    <t>B. 527:330</t>
  </si>
  <si>
    <t>C. 330:527</t>
  </si>
  <si>
    <t>D. 527:320</t>
  </si>
  <si>
    <r>
      <rPr>
        <b/>
        <sz val="11"/>
        <color theme="1"/>
        <rFont val="Calibri"/>
        <charset val="134"/>
        <scheme val="minor"/>
      </rPr>
      <t>Explanation</t>
    </r>
    <r>
      <rPr>
        <sz val="11"/>
        <color theme="1"/>
        <rFont val="Calibri"/>
        <charset val="134"/>
        <scheme val="minor"/>
      </rPr>
      <t>: number of illiterate in villages B,C,D = (9/20)*2000 + (2/15)*1500 + (1/5)*2750 = 1650
                           Female in villages A,E,F = (750*0.48+2500*0.61+3000*0.25) = 2635
                           Ratio = (900+200+550) : (360 + 1525+750) = 1650 : 2635 = 330 : 527</t>
    </r>
  </si>
  <si>
    <t>F - 4</t>
  </si>
  <si>
    <t>If 3% of female from village D &amp; 5% of female from village E are literate then what is the total number of literate male from D &amp; F together? </t>
  </si>
  <si>
    <t>A.1823</t>
  </si>
  <si>
    <t>B.1723</t>
  </si>
  <si>
    <t>C.1623</t>
  </si>
  <si>
    <r>
      <rPr>
        <b/>
        <sz val="11"/>
        <color theme="1"/>
        <rFont val="Calibri"/>
        <charset val="134"/>
        <scheme val="minor"/>
      </rPr>
      <t xml:space="preserve">Explanation: </t>
    </r>
    <r>
      <rPr>
        <sz val="11"/>
        <color theme="1"/>
        <rFont val="Calibri"/>
        <charset val="134"/>
        <scheme val="minor"/>
      </rPr>
      <t>don't have data for village F</t>
    </r>
  </si>
  <si>
    <t>F - 5</t>
  </si>
  <si>
    <t>The number of female from villages A &amp; C is how much percentage more or less than number of female from villages D &amp; F? </t>
  </si>
  <si>
    <t>A. 24.76%</t>
  </si>
  <si>
    <t>B. 24.72%</t>
  </si>
  <si>
    <t>C. 25.76%</t>
  </si>
  <si>
    <t>D. 25.72%</t>
  </si>
  <si>
    <r>
      <rPr>
        <b/>
        <sz val="11"/>
        <color theme="1"/>
        <rFont val="Calibri"/>
        <charset val="134"/>
        <scheme val="minor"/>
      </rPr>
      <t>Explanation:</t>
    </r>
    <r>
      <rPr>
        <sz val="11"/>
        <color theme="1"/>
        <rFont val="Calibri"/>
        <charset val="134"/>
        <scheme val="minor"/>
      </rPr>
      <t xml:space="preserve"> Female in A&amp;C = (750*0.48+1500*0.55) = 1185
                           Female in D&amp;f = (2750*0.3+3000*0.25) = 1575
                           less % = 100-((1185)*100/(1575)) = 24.76 </t>
    </r>
  </si>
  <si>
    <t>Below historical data sales for one of the leading brands in refrigerator market in EGP, please use it to forecast the brand sales in 2020 &amp; 2021</t>
  </si>
  <si>
    <t xml:space="preserve">please elaborate the forecasting steps &amp; interpret the results </t>
  </si>
  <si>
    <t>Months</t>
  </si>
  <si>
    <t>Revenues in EGP</t>
  </si>
  <si>
    <t>I used forecast function that calculate the future y_value (revenue in 2020 &amp; 2021) by using linear regrission equation,</t>
  </si>
  <si>
    <t xml:space="preserve"> the function calculate the linear increasing amount based on the current data.</t>
  </si>
  <si>
    <t>Then I used the scatter plot with smooth line and marks to see it clearly, and separated the forecast data with the orange color.</t>
  </si>
  <si>
    <t>We can see that there a an increase in the revenue during 2020, the increase will continue in 2021 as we can see in the graph,</t>
  </si>
  <si>
    <t xml:space="preserve"> and the values can be seen from the table</t>
  </si>
  <si>
    <t>Total Revenue</t>
  </si>
  <si>
    <t>Year</t>
  </si>
  <si>
    <t>First quarter</t>
  </si>
  <si>
    <t>Second quarter</t>
  </si>
  <si>
    <t>Third quarter</t>
  </si>
  <si>
    <t>Fourth quarter</t>
  </si>
  <si>
    <t>Total</t>
  </si>
  <si>
    <t>From the graph, we note that there is an annual increase in sales, and it is detailed as follows:</t>
  </si>
  <si>
    <t>Percentage annual increase in sales</t>
  </si>
  <si>
    <t>% In 2016</t>
  </si>
  <si>
    <t>% In 2017</t>
  </si>
  <si>
    <t>% In 2018</t>
  </si>
  <si>
    <t>% In 2019</t>
  </si>
  <si>
    <t xml:space="preserve">% AVG </t>
  </si>
  <si>
    <t>From the average annual increase in sales, the increase in 2020 can be predicted as follows:</t>
  </si>
  <si>
    <t>Revenue in 2020</t>
  </si>
  <si>
    <t>% In 2020</t>
  </si>
  <si>
    <t>From the average annual increase in sales, the increase in 2021 can be predicted as follows:</t>
  </si>
  <si>
    <t>Revenue in 2021</t>
  </si>
</sst>
</file>

<file path=xl/styles.xml><?xml version="1.0" encoding="utf-8"?>
<styleSheet xmlns="http://schemas.openxmlformats.org/spreadsheetml/2006/main">
  <numFmts count="6">
    <numFmt numFmtId="176" formatCode="[$-409]mmm\-yy;@"/>
    <numFmt numFmtId="177" formatCode="_(* #,##0_);_(* \(#,##0\);_(* &quot;-&quot;??_);_(@_)"/>
    <numFmt numFmtId="178" formatCode="_ * #,##0_ ;_ * \-#,##0_ ;_ * &quot;-&quot;_ ;_ @_ "/>
    <numFmt numFmtId="44" formatCode="_(&quot;$&quot;* #,##0.00_);_(&quot;$&quot;* \(#,##0.00\);_(&quot;$&quot;* &quot;-&quot;??_);_(@_)"/>
    <numFmt numFmtId="179" formatCode="_ * #,##0.00_ ;_ * \-#,##0.00_ ;_ * &quot;-&quot;??_ ;_ @_ "/>
    <numFmt numFmtId="42" formatCode="_(&quot;$&quot;* #,##0_);_(&quot;$&quot;* \(#,##0\);_(&quot;$&quot;* &quot;-&quot;_);_(@_)"/>
  </numFmts>
  <fonts count="28">
    <font>
      <sz val="11"/>
      <color theme="1"/>
      <name val="Calibri"/>
      <charset val="134"/>
      <scheme val="minor"/>
    </font>
    <font>
      <b/>
      <sz val="12"/>
      <color theme="1"/>
      <name val="Calibri"/>
      <charset val="134"/>
      <scheme val="minor"/>
    </font>
    <font>
      <b/>
      <sz val="11"/>
      <color theme="1"/>
      <name val="Calibri"/>
      <charset val="134"/>
      <scheme val="minor"/>
    </font>
    <font>
      <b/>
      <sz val="16"/>
      <color theme="1"/>
      <name val="Calibri"/>
      <charset val="134"/>
      <scheme val="minor"/>
    </font>
    <font>
      <b/>
      <sz val="14"/>
      <color theme="1"/>
      <name val="Calibri"/>
      <charset val="134"/>
      <scheme val="minor"/>
    </font>
    <font>
      <b/>
      <sz val="18"/>
      <color theme="1"/>
      <name val="Calibri"/>
      <charset val="134"/>
      <scheme val="minor"/>
    </font>
    <font>
      <b/>
      <sz val="11"/>
      <color rgb="FF333333"/>
      <name val="Arial"/>
      <charset val="134"/>
    </font>
    <font>
      <i/>
      <sz val="11"/>
      <color rgb="FFACACAC"/>
      <name val="Arial"/>
      <charset val="134"/>
    </font>
    <font>
      <sz val="11"/>
      <color rgb="FF222222"/>
      <name val="Verdana"/>
      <charset val="134"/>
    </font>
    <font>
      <u/>
      <sz val="11"/>
      <color rgb="FF0000FF"/>
      <name val="Calibri"/>
      <charset val="0"/>
      <scheme val="minor"/>
    </font>
    <font>
      <sz val="11"/>
      <color rgb="FF9C6500"/>
      <name val="Calibri"/>
      <charset val="0"/>
      <scheme val="minor"/>
    </font>
    <font>
      <sz val="11"/>
      <color rgb="FFFF0000"/>
      <name val="Calibri"/>
      <charset val="0"/>
      <scheme val="minor"/>
    </font>
    <font>
      <sz val="11"/>
      <color theme="1"/>
      <name val="Calibri"/>
      <charset val="0"/>
      <scheme val="minor"/>
    </font>
    <font>
      <b/>
      <sz val="11"/>
      <color theme="3"/>
      <name val="Calibri"/>
      <charset val="134"/>
      <scheme val="minor"/>
    </font>
    <font>
      <sz val="11"/>
      <color theme="0"/>
      <name val="Calibri"/>
      <charset val="0"/>
      <scheme val="minor"/>
    </font>
    <font>
      <sz val="11"/>
      <color rgb="FF9C0006"/>
      <name val="Calibri"/>
      <charset val="0"/>
      <scheme val="minor"/>
    </font>
    <font>
      <b/>
      <sz val="11"/>
      <color rgb="FF3F3F3F"/>
      <name val="Calibri"/>
      <charset val="0"/>
      <scheme val="minor"/>
    </font>
    <font>
      <u/>
      <sz val="11"/>
      <color rgb="FF800080"/>
      <name val="Calibri"/>
      <charset val="0"/>
      <scheme val="minor"/>
    </font>
    <font>
      <sz val="11"/>
      <color rgb="FF006100"/>
      <name val="Calibri"/>
      <charset val="0"/>
      <scheme val="minor"/>
    </font>
    <font>
      <b/>
      <sz val="11"/>
      <color rgb="FFFFFFFF"/>
      <name val="Calibri"/>
      <charset val="0"/>
      <scheme val="minor"/>
    </font>
    <font>
      <b/>
      <sz val="13"/>
      <color theme="3"/>
      <name val="Calibri"/>
      <charset val="134"/>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3F3F76"/>
      <name val="Calibri"/>
      <charset val="0"/>
      <scheme val="minor"/>
    </font>
    <font>
      <sz val="11"/>
      <color rgb="FFFA7D00"/>
      <name val="Calibri"/>
      <charset val="0"/>
      <scheme val="minor"/>
    </font>
    <font>
      <b/>
      <sz val="11"/>
      <color theme="1"/>
      <name val="Calibri"/>
      <charset val="0"/>
      <scheme val="minor"/>
    </font>
    <font>
      <b/>
      <sz val="11"/>
      <color rgb="FFFA7D00"/>
      <name val="Calibri"/>
      <charset val="0"/>
      <scheme val="minor"/>
    </font>
  </fonts>
  <fills count="41">
    <fill>
      <patternFill patternType="none"/>
    </fill>
    <fill>
      <patternFill patternType="gray125"/>
    </fill>
    <fill>
      <patternFill patternType="solid">
        <fgColor rgb="FFFFFF00"/>
        <bgColor indexed="64"/>
      </patternFill>
    </fill>
    <fill>
      <patternFill patternType="solid">
        <fgColor theme="4" tint="0.799981688894314"/>
        <bgColor theme="4" tint="0.799981688894314"/>
      </patternFill>
    </fill>
    <fill>
      <patternFill patternType="solid">
        <fgColor rgb="FF92D050"/>
        <bgColor indexed="64"/>
      </patternFill>
    </fill>
    <fill>
      <patternFill patternType="solid">
        <fgColor theme="0" tint="-0.25"/>
        <bgColor indexed="64"/>
      </patternFill>
    </fill>
    <fill>
      <patternFill patternType="solid">
        <fgColor theme="7" tint="0.8"/>
        <bgColor indexed="64"/>
      </patternFill>
    </fill>
    <fill>
      <patternFill patternType="solid">
        <fgColor theme="9"/>
        <bgColor indexed="64"/>
      </patternFill>
    </fill>
    <fill>
      <patternFill patternType="solid">
        <fgColor theme="9" tint="0.4"/>
        <bgColor indexed="64"/>
      </patternFill>
    </fill>
    <fill>
      <patternFill patternType="solid">
        <fgColor rgb="FFFFFE63"/>
        <bgColor indexed="64"/>
      </patternFill>
    </fill>
    <fill>
      <patternFill patternType="solid">
        <fgColor rgb="FF00B0F0"/>
        <bgColor indexed="64"/>
      </patternFill>
    </fill>
    <fill>
      <patternFill patternType="solid">
        <fgColor rgb="FFFFEB9C"/>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rgb="FFFFC7CE"/>
        <bgColor indexed="64"/>
      </patternFill>
    </fill>
    <fill>
      <patternFill patternType="solid">
        <fgColor rgb="FFF2F2F2"/>
        <bgColor indexed="64"/>
      </patternFill>
    </fill>
    <fill>
      <patternFill patternType="solid">
        <fgColor theme="6"/>
        <bgColor indexed="64"/>
      </patternFill>
    </fill>
    <fill>
      <patternFill patternType="solid">
        <fgColor theme="7" tint="0.399975585192419"/>
        <bgColor indexed="64"/>
      </patternFill>
    </fill>
    <fill>
      <patternFill patternType="solid">
        <fgColor rgb="FFC6EFCE"/>
        <bgColor indexed="64"/>
      </patternFill>
    </fill>
    <fill>
      <patternFill patternType="solid">
        <fgColor rgb="FFA5A5A5"/>
        <bgColor indexed="64"/>
      </patternFill>
    </fill>
    <fill>
      <patternFill patternType="solid">
        <fgColor rgb="FFFFFFCC"/>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rgb="FFFFCC99"/>
        <bgColor indexed="64"/>
      </patternFill>
    </fill>
    <fill>
      <patternFill patternType="solid">
        <fgColor theme="5"/>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4"/>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7"/>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8" tint="0.399975585192419"/>
        <bgColor indexed="64"/>
      </patternFill>
    </fill>
  </fills>
  <borders count="22">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style="thin">
        <color theme="4" tint="0.399975585192419"/>
      </bottom>
      <diagonal/>
    </border>
    <border>
      <left/>
      <right style="medium">
        <color auto="1"/>
      </right>
      <top style="medium">
        <color auto="1"/>
      </top>
      <bottom style="thin">
        <color theme="4" tint="0.399975585192419"/>
      </bottom>
      <diagonal/>
    </border>
    <border>
      <left style="medium">
        <color auto="1"/>
      </left>
      <right style="medium">
        <color auto="1"/>
      </right>
      <top style="thin">
        <color theme="4" tint="0.399975585192419"/>
      </top>
      <bottom style="thin">
        <color theme="4" tint="0.399975585192419"/>
      </bottom>
      <diagonal/>
    </border>
    <border>
      <left/>
      <right style="medium">
        <color auto="1"/>
      </right>
      <top style="thin">
        <color theme="4" tint="0.399975585192419"/>
      </top>
      <bottom style="thin">
        <color theme="4" tint="0.399975585192419"/>
      </bottom>
      <diagonal/>
    </border>
    <border>
      <left style="medium">
        <color auto="1"/>
      </left>
      <right style="medium">
        <color auto="1"/>
      </right>
      <top style="thin">
        <color theme="4" tint="0.399975585192419"/>
      </top>
      <bottom style="medium">
        <color auto="1"/>
      </bottom>
      <diagonal/>
    </border>
    <border>
      <left/>
      <right style="medium">
        <color auto="1"/>
      </right>
      <top style="thin">
        <color theme="4" tint="0.399975585192419"/>
      </top>
      <bottom style="medium">
        <color auto="1"/>
      </bottom>
      <diagonal/>
    </border>
    <border>
      <left style="thin">
        <color auto="1"/>
      </left>
      <right/>
      <top style="thin">
        <color auto="1"/>
      </top>
      <bottom/>
      <diagonal/>
    </border>
    <border>
      <left style="thin">
        <color auto="1"/>
      </left>
      <right style="thin">
        <color auto="1"/>
      </right>
      <top style="thin">
        <color auto="1"/>
      </top>
      <bottom/>
      <diagonal/>
    </border>
    <border>
      <left/>
      <right style="medium">
        <color auto="1"/>
      </right>
      <top/>
      <bottom style="medium">
        <color auto="1"/>
      </bottom>
      <diagonal/>
    </border>
    <border>
      <left/>
      <right style="medium">
        <color auto="1"/>
      </right>
      <top style="medium">
        <color auto="1"/>
      </top>
      <bottom style="medium">
        <color auto="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12" fillId="12" borderId="0" applyNumberFormat="0" applyBorder="0" applyAlignment="0" applyProtection="0">
      <alignment vertical="center"/>
    </xf>
    <xf numFmtId="179" fontId="0" fillId="0" borderId="0" applyFont="0" applyFill="0" applyBorder="0" applyAlignment="0" applyProtection="0">
      <alignment vertical="center"/>
    </xf>
    <xf numFmtId="178"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4" fillId="19" borderId="0" applyNumberFormat="0" applyBorder="0" applyAlignment="0" applyProtection="0">
      <alignment vertical="center"/>
    </xf>
    <xf numFmtId="0" fontId="17" fillId="0" borderId="0" applyNumberFormat="0" applyFill="0" applyBorder="0" applyAlignment="0" applyProtection="0">
      <alignment vertical="center"/>
    </xf>
    <xf numFmtId="0" fontId="19" fillId="21" borderId="16" applyNumberFormat="0" applyAlignment="0" applyProtection="0">
      <alignment vertical="center"/>
    </xf>
    <xf numFmtId="0" fontId="20" fillId="0" borderId="17" applyNumberFormat="0" applyFill="0" applyAlignment="0" applyProtection="0">
      <alignment vertical="center"/>
    </xf>
    <xf numFmtId="0" fontId="0" fillId="22" borderId="18" applyNumberFormat="0" applyFont="0" applyAlignment="0" applyProtection="0">
      <alignment vertical="center"/>
    </xf>
    <xf numFmtId="0" fontId="12" fillId="25" borderId="0" applyNumberFormat="0" applyBorder="0" applyAlignment="0" applyProtection="0">
      <alignment vertical="center"/>
    </xf>
    <xf numFmtId="0" fontId="11" fillId="0" borderId="0" applyNumberFormat="0" applyFill="0" applyBorder="0" applyAlignment="0" applyProtection="0">
      <alignment vertical="center"/>
    </xf>
    <xf numFmtId="0" fontId="12" fillId="27"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17" applyNumberFormat="0" applyFill="0" applyAlignment="0" applyProtection="0">
      <alignment vertical="center"/>
    </xf>
    <xf numFmtId="0" fontId="13" fillId="0" borderId="14" applyNumberFormat="0" applyFill="0" applyAlignment="0" applyProtection="0">
      <alignment vertical="center"/>
    </xf>
    <xf numFmtId="0" fontId="13" fillId="0" borderId="0" applyNumberFormat="0" applyFill="0" applyBorder="0" applyAlignment="0" applyProtection="0">
      <alignment vertical="center"/>
    </xf>
    <xf numFmtId="0" fontId="24" fillId="28" borderId="19" applyNumberFormat="0" applyAlignment="0" applyProtection="0">
      <alignment vertical="center"/>
    </xf>
    <xf numFmtId="0" fontId="14" fillId="30" borderId="0" applyNumberFormat="0" applyBorder="0" applyAlignment="0" applyProtection="0">
      <alignment vertical="center"/>
    </xf>
    <xf numFmtId="0" fontId="18" fillId="20" borderId="0" applyNumberFormat="0" applyBorder="0" applyAlignment="0" applyProtection="0">
      <alignment vertical="center"/>
    </xf>
    <xf numFmtId="0" fontId="16" fillId="17" borderId="15" applyNumberFormat="0" applyAlignment="0" applyProtection="0">
      <alignment vertical="center"/>
    </xf>
    <xf numFmtId="0" fontId="12" fillId="31" borderId="0" applyNumberFormat="0" applyBorder="0" applyAlignment="0" applyProtection="0">
      <alignment vertical="center"/>
    </xf>
    <xf numFmtId="0" fontId="27" fillId="17" borderId="19" applyNumberFormat="0" applyAlignment="0" applyProtection="0">
      <alignment vertical="center"/>
    </xf>
    <xf numFmtId="0" fontId="25" fillId="0" borderId="20" applyNumberFormat="0" applyFill="0" applyAlignment="0" applyProtection="0">
      <alignment vertical="center"/>
    </xf>
    <xf numFmtId="0" fontId="26" fillId="0" borderId="21" applyNumberFormat="0" applyFill="0" applyAlignment="0" applyProtection="0">
      <alignment vertical="center"/>
    </xf>
    <xf numFmtId="0" fontId="15" fillId="16" borderId="0" applyNumberFormat="0" applyBorder="0" applyAlignment="0" applyProtection="0">
      <alignment vertical="center"/>
    </xf>
    <xf numFmtId="0" fontId="10" fillId="11" borderId="0" applyNumberFormat="0" applyBorder="0" applyAlignment="0" applyProtection="0">
      <alignment vertical="center"/>
    </xf>
    <xf numFmtId="0" fontId="14" fillId="32" borderId="0" applyNumberFormat="0" applyBorder="0" applyAlignment="0" applyProtection="0">
      <alignment vertical="center"/>
    </xf>
    <xf numFmtId="0" fontId="12" fillId="15" borderId="0" applyNumberFormat="0" applyBorder="0" applyAlignment="0" applyProtection="0">
      <alignment vertical="center"/>
    </xf>
    <xf numFmtId="0" fontId="14" fillId="34" borderId="0" applyNumberFormat="0" applyBorder="0" applyAlignment="0" applyProtection="0">
      <alignment vertical="center"/>
    </xf>
    <xf numFmtId="0" fontId="14" fillId="29" borderId="0" applyNumberFormat="0" applyBorder="0" applyAlignment="0" applyProtection="0">
      <alignment vertical="center"/>
    </xf>
    <xf numFmtId="0" fontId="12" fillId="35" borderId="0" applyNumberFormat="0" applyBorder="0" applyAlignment="0" applyProtection="0">
      <alignment vertical="center"/>
    </xf>
    <xf numFmtId="0" fontId="12" fillId="14" borderId="0" applyNumberFormat="0" applyBorder="0" applyAlignment="0" applyProtection="0">
      <alignment vertical="center"/>
    </xf>
    <xf numFmtId="0" fontId="14" fillId="13" borderId="0" applyNumberFormat="0" applyBorder="0" applyAlignment="0" applyProtection="0">
      <alignment vertical="center"/>
    </xf>
    <xf numFmtId="0" fontId="14" fillId="18" borderId="0" applyNumberFormat="0" applyBorder="0" applyAlignment="0" applyProtection="0">
      <alignment vertical="center"/>
    </xf>
    <xf numFmtId="0" fontId="12" fillId="24" borderId="0" applyNumberFormat="0" applyBorder="0" applyAlignment="0" applyProtection="0">
      <alignment vertical="center"/>
    </xf>
    <xf numFmtId="0" fontId="14" fillId="36" borderId="0" applyNumberFormat="0" applyBorder="0" applyAlignment="0" applyProtection="0">
      <alignment vertical="center"/>
    </xf>
    <xf numFmtId="0" fontId="12" fillId="26" borderId="0" applyNumberFormat="0" applyBorder="0" applyAlignment="0" applyProtection="0">
      <alignment vertical="center"/>
    </xf>
    <xf numFmtId="0" fontId="12" fillId="38" borderId="0" applyNumberFormat="0" applyBorder="0" applyAlignment="0" applyProtection="0">
      <alignment vertical="center"/>
    </xf>
    <xf numFmtId="0" fontId="14" fillId="39" borderId="0" applyNumberFormat="0" applyBorder="0" applyAlignment="0" applyProtection="0">
      <alignment vertical="center"/>
    </xf>
    <xf numFmtId="0" fontId="12" fillId="37" borderId="0" applyNumberFormat="0" applyBorder="0" applyAlignment="0" applyProtection="0">
      <alignment vertical="center"/>
    </xf>
    <xf numFmtId="0" fontId="14" fillId="40" borderId="0" applyNumberFormat="0" applyBorder="0" applyAlignment="0" applyProtection="0">
      <alignment vertical="center"/>
    </xf>
    <xf numFmtId="0" fontId="14" fillId="7" borderId="0" applyNumberFormat="0" applyBorder="0" applyAlignment="0" applyProtection="0">
      <alignment vertical="center"/>
    </xf>
    <xf numFmtId="0" fontId="12" fillId="33" borderId="0" applyNumberFormat="0" applyBorder="0" applyAlignment="0" applyProtection="0">
      <alignment vertical="center"/>
    </xf>
    <xf numFmtId="0" fontId="14" fillId="23" borderId="0" applyNumberFormat="0" applyBorder="0" applyAlignment="0" applyProtection="0">
      <alignment vertical="center"/>
    </xf>
  </cellStyleXfs>
  <cellXfs count="57">
    <xf numFmtId="0" fontId="0" fillId="0" borderId="0" xfId="0"/>
    <xf numFmtId="0" fontId="1" fillId="0" borderId="0" xfId="0" applyFont="1"/>
    <xf numFmtId="0" fontId="0" fillId="0" borderId="1" xfId="0" applyBorder="1"/>
    <xf numFmtId="0" fontId="2" fillId="2" borderId="2" xfId="0" applyFont="1" applyFill="1" applyBorder="1"/>
    <xf numFmtId="0" fontId="2" fillId="2" borderId="3" xfId="0" applyFont="1" applyFill="1" applyBorder="1"/>
    <xf numFmtId="0" fontId="2" fillId="2" borderId="1" xfId="0" applyFont="1" applyFill="1" applyBorder="1"/>
    <xf numFmtId="0" fontId="2" fillId="2" borderId="1" xfId="0" applyFont="1" applyFill="1" applyBorder="1"/>
    <xf numFmtId="176" fontId="0" fillId="3" borderId="4" xfId="0" applyNumberFormat="1" applyFill="1" applyBorder="1"/>
    <xf numFmtId="177" fontId="0" fillId="3" borderId="5" xfId="0" applyNumberFormat="1" applyFill="1" applyBorder="1"/>
    <xf numFmtId="0" fontId="2" fillId="4" borderId="1" xfId="0" applyFont="1" applyFill="1" applyBorder="1"/>
    <xf numFmtId="177" fontId="0" fillId="0" borderId="1" xfId="0" applyNumberFormat="1" applyBorder="1"/>
    <xf numFmtId="176" fontId="0" fillId="0" borderId="6" xfId="0" applyNumberFormat="1" applyBorder="1"/>
    <xf numFmtId="177" fontId="0" fillId="0" borderId="7" xfId="0" applyNumberFormat="1" applyBorder="1"/>
    <xf numFmtId="176" fontId="0" fillId="3" borderId="6" xfId="0" applyNumberFormat="1" applyFill="1" applyBorder="1"/>
    <xf numFmtId="177" fontId="0" fillId="3" borderId="7" xfId="0" applyNumberFormat="1" applyFill="1" applyBorder="1"/>
    <xf numFmtId="177" fontId="0" fillId="0" borderId="0" xfId="0" applyNumberFormat="1"/>
    <xf numFmtId="0" fontId="3" fillId="0" borderId="0" xfId="0" applyFont="1"/>
    <xf numFmtId="0" fontId="2" fillId="2" borderId="1" xfId="0" applyFont="1" applyFill="1" applyBorder="1"/>
    <xf numFmtId="10" fontId="0" fillId="0" borderId="1" xfId="0" applyNumberFormat="1" applyBorder="1"/>
    <xf numFmtId="3" fontId="0" fillId="0" borderId="0" xfId="0" applyNumberFormat="1"/>
    <xf numFmtId="176" fontId="0" fillId="0" borderId="8" xfId="0" applyNumberFormat="1" applyBorder="1"/>
    <xf numFmtId="177" fontId="0" fillId="0" borderId="9" xfId="0" applyNumberFormat="1" applyBorder="1"/>
    <xf numFmtId="0" fontId="3" fillId="5" borderId="1" xfId="0" applyFont="1" applyFill="1" applyBorder="1"/>
    <xf numFmtId="0" fontId="0" fillId="5" borderId="1" xfId="0" applyFill="1" applyBorder="1"/>
    <xf numFmtId="0" fontId="4" fillId="5" borderId="10" xfId="0" applyFont="1" applyFill="1" applyBorder="1"/>
    <xf numFmtId="0" fontId="0" fillId="5" borderId="11" xfId="0" applyFill="1" applyBorder="1"/>
    <xf numFmtId="0" fontId="0" fillId="2" borderId="1" xfId="0" applyFill="1" applyBorder="1"/>
    <xf numFmtId="10" fontId="0" fillId="0" borderId="0" xfId="0" applyNumberFormat="1"/>
    <xf numFmtId="176" fontId="0" fillId="6" borderId="4" xfId="0" applyNumberFormat="1" applyFill="1" applyBorder="1"/>
    <xf numFmtId="3" fontId="0" fillId="7" borderId="12" xfId="0" applyNumberFormat="1" applyFill="1" applyBorder="1"/>
    <xf numFmtId="176" fontId="0" fillId="6" borderId="6" xfId="0" applyNumberFormat="1" applyFill="1" applyBorder="1"/>
    <xf numFmtId="3" fontId="0" fillId="7" borderId="13" xfId="0" applyNumberFormat="1" applyFill="1" applyBorder="1"/>
    <xf numFmtId="3" fontId="0" fillId="8" borderId="12" xfId="0" applyNumberFormat="1" applyFill="1" applyBorder="1"/>
    <xf numFmtId="0" fontId="5" fillId="0" borderId="0" xfId="0" applyFont="1"/>
    <xf numFmtId="176" fontId="0" fillId="2" borderId="4" xfId="0" applyNumberFormat="1" applyFill="1" applyBorder="1"/>
    <xf numFmtId="176" fontId="0" fillId="2" borderId="6" xfId="0" applyNumberFormat="1" applyFill="1" applyBorder="1"/>
    <xf numFmtId="176" fontId="0" fillId="9" borderId="4" xfId="0" applyNumberFormat="1" applyFill="1" applyBorder="1"/>
    <xf numFmtId="176" fontId="0" fillId="9" borderId="6" xfId="0" applyNumberFormat="1" applyFill="1" applyBorder="1"/>
    <xf numFmtId="0" fontId="2" fillId="10" borderId="0" xfId="0" applyFont="1" applyFill="1"/>
    <xf numFmtId="0" fontId="0" fillId="0" borderId="0" xfId="0" applyFill="1"/>
    <xf numFmtId="0" fontId="0" fillId="2" borderId="0" xfId="0" applyFill="1"/>
    <xf numFmtId="0" fontId="6" fillId="0" borderId="0" xfId="0" applyFont="1" applyAlignment="1">
      <alignment horizontal="left" vertical="center" wrapText="1" indent="1"/>
    </xf>
    <xf numFmtId="0" fontId="4" fillId="0" borderId="0" xfId="0" applyFont="1" applyAlignment="1">
      <alignment horizontal="center" vertical="center"/>
    </xf>
    <xf numFmtId="0" fontId="2" fillId="0" borderId="0" xfId="0" applyFont="1"/>
    <xf numFmtId="0" fontId="0" fillId="0" borderId="0" xfId="0" applyAlignment="1">
      <alignment horizontal="left" vertical="top" wrapText="1"/>
    </xf>
    <xf numFmtId="0" fontId="0" fillId="2" borderId="0" xfId="0" applyFont="1" applyFill="1"/>
    <xf numFmtId="0" fontId="2" fillId="6" borderId="0" xfId="0" applyFont="1" applyFill="1" applyAlignment="1">
      <alignment wrapText="1"/>
    </xf>
    <xf numFmtId="0" fontId="0" fillId="6" borderId="0" xfId="0" applyFill="1"/>
    <xf numFmtId="0" fontId="4" fillId="0" borderId="0" xfId="0" applyFont="1" applyAlignment="1">
      <alignment horizontal="center"/>
    </xf>
    <xf numFmtId="0" fontId="0" fillId="6" borderId="0" xfId="0" applyFill="1" applyAlignment="1">
      <alignment wrapText="1"/>
    </xf>
    <xf numFmtId="0" fontId="7" fillId="0" borderId="0" xfId="0" applyFont="1" applyAlignment="1">
      <alignment horizontal="center" vertical="center"/>
    </xf>
    <xf numFmtId="0" fontId="8"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Font="1" applyAlignment="1">
      <alignment horizontal="left" vertical="top" wrapText="1"/>
    </xf>
    <xf numFmtId="0" fontId="0" fillId="0" borderId="0" xfId="0" applyAlignment="1">
      <alignment horizontal="left" wrapText="1"/>
    </xf>
    <xf numFmtId="0" fontId="2" fillId="6" borderId="0" xfId="0" applyFont="1"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colors>
    <mruColors>
      <color rgb="00FFFE6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'Assignment 2'!$B$4</c:f>
              <c:strCache>
                <c:ptCount val="1"/>
                <c:pt idx="0">
                  <c:v>Revenues in EGP</c:v>
                </c:pt>
              </c:strCache>
            </c:strRef>
          </c:tx>
          <c:spPr>
            <a:ln w="95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dLbls>
            <c:delete val="1"/>
          </c:dLbls>
          <c:xVal>
            <c:numRef>
              <c:f>'Assignment 2'!$A$5:$A$88</c:f>
              <c:numCache>
                <c:formatCode>[$-409]mmm\-yy;@</c:formatCode>
                <c:ptCount val="84"/>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numCache>
            </c:numRef>
          </c:xVal>
          <c:yVal>
            <c:numRef>
              <c:f>'Assignment 2'!$B$5:$B$88</c:f>
              <c:numCache>
                <c:formatCode>_(* #,##0_);_(* \(#,##0\);_(* "-"??_);_(@_)</c:formatCode>
                <c:ptCount val="84"/>
                <c:pt idx="0">
                  <c:v>87242002.97</c:v>
                </c:pt>
                <c:pt idx="1">
                  <c:v>115412286.21</c:v>
                </c:pt>
                <c:pt idx="2">
                  <c:v>88372571.71</c:v>
                </c:pt>
                <c:pt idx="3">
                  <c:v>106722003.68</c:v>
                </c:pt>
                <c:pt idx="4">
                  <c:v>136605735.25</c:v>
                </c:pt>
                <c:pt idx="5">
                  <c:v>126068398.43</c:v>
                </c:pt>
                <c:pt idx="6">
                  <c:v>103606719.7</c:v>
                </c:pt>
                <c:pt idx="7">
                  <c:v>125025889.1</c:v>
                </c:pt>
                <c:pt idx="8">
                  <c:v>104166187.94</c:v>
                </c:pt>
                <c:pt idx="9">
                  <c:v>114436778.71</c:v>
                </c:pt>
                <c:pt idx="10">
                  <c:v>136244435.01</c:v>
                </c:pt>
                <c:pt idx="11">
                  <c:v>127311240.14</c:v>
                </c:pt>
                <c:pt idx="12">
                  <c:v>117630234.6</c:v>
                </c:pt>
                <c:pt idx="13">
                  <c:v>110971564.02</c:v>
                </c:pt>
                <c:pt idx="14">
                  <c:v>109429477.96</c:v>
                </c:pt>
                <c:pt idx="15">
                  <c:v>104972697.44</c:v>
                </c:pt>
                <c:pt idx="16">
                  <c:v>96263634.97</c:v>
                </c:pt>
                <c:pt idx="17">
                  <c:v>132639185.49</c:v>
                </c:pt>
                <c:pt idx="18">
                  <c:v>110012066.56</c:v>
                </c:pt>
                <c:pt idx="19">
                  <c:v>160404893.38</c:v>
                </c:pt>
                <c:pt idx="20">
                  <c:v>121715224.420002</c:v>
                </c:pt>
                <c:pt idx="21">
                  <c:v>142765865.970009</c:v>
                </c:pt>
                <c:pt idx="22">
                  <c:v>120437788.65</c:v>
                </c:pt>
                <c:pt idx="23">
                  <c:v>131549746.060003</c:v>
                </c:pt>
                <c:pt idx="24">
                  <c:v>180116058.66</c:v>
                </c:pt>
                <c:pt idx="25">
                  <c:v>215159047.74</c:v>
                </c:pt>
                <c:pt idx="26">
                  <c:v>259486905.9</c:v>
                </c:pt>
                <c:pt idx="27">
                  <c:v>231934491.08</c:v>
                </c:pt>
                <c:pt idx="28">
                  <c:v>185687085.45</c:v>
                </c:pt>
                <c:pt idx="29">
                  <c:v>245222155.44</c:v>
                </c:pt>
                <c:pt idx="30">
                  <c:v>243549488.95</c:v>
                </c:pt>
                <c:pt idx="31">
                  <c:v>254377633.67</c:v>
                </c:pt>
                <c:pt idx="32">
                  <c:v>207477703.61</c:v>
                </c:pt>
                <c:pt idx="33">
                  <c:v>235077307.91</c:v>
                </c:pt>
                <c:pt idx="34">
                  <c:v>196995624.3</c:v>
                </c:pt>
                <c:pt idx="35">
                  <c:v>196724851.27</c:v>
                </c:pt>
                <c:pt idx="36">
                  <c:v>258523379.68</c:v>
                </c:pt>
                <c:pt idx="37">
                  <c:v>258653722.68</c:v>
                </c:pt>
                <c:pt idx="38">
                  <c:v>305955481.85</c:v>
                </c:pt>
                <c:pt idx="39">
                  <c:v>278008434.32</c:v>
                </c:pt>
                <c:pt idx="40">
                  <c:v>258087685.24</c:v>
                </c:pt>
                <c:pt idx="41">
                  <c:v>263417877.93</c:v>
                </c:pt>
                <c:pt idx="42">
                  <c:v>334982080.9</c:v>
                </c:pt>
                <c:pt idx="43">
                  <c:v>266553650.79</c:v>
                </c:pt>
                <c:pt idx="44">
                  <c:v>333327691.85</c:v>
                </c:pt>
                <c:pt idx="45">
                  <c:v>316545398.95501</c:v>
                </c:pt>
                <c:pt idx="46">
                  <c:v>320657947.958678</c:v>
                </c:pt>
                <c:pt idx="47">
                  <c:v>324770496.962346</c:v>
                </c:pt>
                <c:pt idx="48">
                  <c:v>328883045.966014</c:v>
                </c:pt>
                <c:pt idx="49">
                  <c:v>332995594.969682</c:v>
                </c:pt>
                <c:pt idx="50">
                  <c:v>337108143.97335</c:v>
                </c:pt>
                <c:pt idx="51">
                  <c:v>341220692.977019</c:v>
                </c:pt>
                <c:pt idx="52">
                  <c:v>345333241.980687</c:v>
                </c:pt>
                <c:pt idx="53">
                  <c:v>349445790.984355</c:v>
                </c:pt>
                <c:pt idx="54">
                  <c:v>353558339.988023</c:v>
                </c:pt>
                <c:pt idx="55">
                  <c:v>357670888.991691</c:v>
                </c:pt>
                <c:pt idx="56">
                  <c:v>361783437.995359</c:v>
                </c:pt>
                <c:pt idx="57">
                  <c:v>365895986.999027</c:v>
                </c:pt>
                <c:pt idx="58">
                  <c:v>370008536.002695</c:v>
                </c:pt>
                <c:pt idx="59">
                  <c:v>374121085.006363</c:v>
                </c:pt>
                <c:pt idx="60" c:formatCode="#,##0">
                  <c:v>381751028.792353</c:v>
                </c:pt>
                <c:pt idx="61" c:formatCode="#,##0">
                  <c:v>387139333.318544</c:v>
                </c:pt>
                <c:pt idx="62" c:formatCode="#,##0">
                  <c:v>392180005.294658</c:v>
                </c:pt>
                <c:pt idx="63" c:formatCode="#,##0">
                  <c:v>397568309.820849</c:v>
                </c:pt>
                <c:pt idx="64" c:formatCode="#,##0">
                  <c:v>402782798.072001</c:v>
                </c:pt>
                <c:pt idx="65" c:formatCode="#,##0">
                  <c:v>408171102.598192</c:v>
                </c:pt>
                <c:pt idx="66" c:formatCode="#,##0">
                  <c:v>413385590.849345</c:v>
                </c:pt>
                <c:pt idx="67" c:formatCode="#,##0">
                  <c:v>418773895.375536</c:v>
                </c:pt>
                <c:pt idx="68" c:formatCode="#,##0">
                  <c:v>424162199.901728</c:v>
                </c:pt>
                <c:pt idx="69" c:formatCode="#,##0">
                  <c:v>429376688.15288</c:v>
                </c:pt>
                <c:pt idx="70" c:formatCode="#,##0">
                  <c:v>434764992.67907</c:v>
                </c:pt>
                <c:pt idx="71" c:formatCode="#,##0">
                  <c:v>439979480.930223</c:v>
                </c:pt>
                <c:pt idx="72" c:formatCode="#,##0">
                  <c:v>445367785.456414</c:v>
                </c:pt>
                <c:pt idx="73" c:formatCode="#,##0">
                  <c:v>450756089.982606</c:v>
                </c:pt>
                <c:pt idx="74" c:formatCode="#,##0">
                  <c:v>455622945.683681</c:v>
                </c:pt>
                <c:pt idx="75" c:formatCode="#,##0">
                  <c:v>461011250.209872</c:v>
                </c:pt>
                <c:pt idx="76" c:formatCode="#,##0">
                  <c:v>466225738.461025</c:v>
                </c:pt>
                <c:pt idx="77" c:formatCode="#,##0">
                  <c:v>471614042.987216</c:v>
                </c:pt>
                <c:pt idx="78" c:formatCode="#,##0">
                  <c:v>476828531.238368</c:v>
                </c:pt>
                <c:pt idx="79" c:formatCode="#,##0">
                  <c:v>482216835.76456</c:v>
                </c:pt>
                <c:pt idx="80" c:formatCode="#,##0">
                  <c:v>487605140.290751</c:v>
                </c:pt>
                <c:pt idx="81" c:formatCode="#,##0">
                  <c:v>492819628.541903</c:v>
                </c:pt>
                <c:pt idx="82" c:formatCode="#,##0">
                  <c:v>498207933.068094</c:v>
                </c:pt>
                <c:pt idx="83" c:formatCode="#,##0">
                  <c:v>503422421.319246</c:v>
                </c:pt>
              </c:numCache>
            </c:numRef>
          </c:yVal>
          <c:smooth val="1"/>
        </c:ser>
        <c:ser>
          <c:idx val="2"/>
          <c:order val="1"/>
          <c:tx>
            <c:strRef>
              <c:f>"Monthly data"</c:f>
              <c:strCache>
                <c:ptCount val="1"/>
                <c:pt idx="0">
                  <c:v>Monthly data</c:v>
                </c:pt>
              </c:strCache>
            </c:strRef>
          </c:tx>
          <c:spPr>
            <a:ln w="95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cap="rnd">
                <a:solidFill>
                  <a:schemeClr val="accent3"/>
                </a:solidFill>
                <a:round/>
              </a:ln>
              <a:effectLst>
                <a:outerShdw blurRad="57150" dist="19050" dir="5400000" algn="ctr" rotWithShape="0">
                  <a:srgbClr val="000000">
                    <a:alpha val="63000"/>
                  </a:srgbClr>
                </a:outerShdw>
              </a:effectLst>
            </c:spPr>
          </c:marker>
          <c:dLbls>
            <c:delete val="1"/>
          </c:dLbls>
          <c:xVal>
            <c:numRef>
              <c:f>'Assignment 2'!$A$5:$A$64</c:f>
              <c:numCache>
                <c:formatCode>[$-409]mmm\-yy;@</c:formatCode>
                <c:ptCount val="60"/>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numCache>
            </c:numRef>
          </c:xVal>
          <c:yVal>
            <c:numRef>
              <c:f>'Assignment 2'!$B$5:$B$64</c:f>
              <c:numCache>
                <c:formatCode>_(* #,##0_);_(* \(#,##0\);_(* "-"??_);_(@_)</c:formatCode>
                <c:ptCount val="60"/>
                <c:pt idx="0">
                  <c:v>87242002.97</c:v>
                </c:pt>
                <c:pt idx="1">
                  <c:v>115412286.21</c:v>
                </c:pt>
                <c:pt idx="2">
                  <c:v>88372571.71</c:v>
                </c:pt>
                <c:pt idx="3">
                  <c:v>106722003.68</c:v>
                </c:pt>
                <c:pt idx="4">
                  <c:v>136605735.25</c:v>
                </c:pt>
                <c:pt idx="5">
                  <c:v>126068398.43</c:v>
                </c:pt>
                <c:pt idx="6">
                  <c:v>103606719.7</c:v>
                </c:pt>
                <c:pt idx="7">
                  <c:v>125025889.1</c:v>
                </c:pt>
                <c:pt idx="8">
                  <c:v>104166187.94</c:v>
                </c:pt>
                <c:pt idx="9">
                  <c:v>114436778.71</c:v>
                </c:pt>
                <c:pt idx="10">
                  <c:v>136244435.01</c:v>
                </c:pt>
                <c:pt idx="11">
                  <c:v>127311240.14</c:v>
                </c:pt>
                <c:pt idx="12">
                  <c:v>117630234.6</c:v>
                </c:pt>
                <c:pt idx="13">
                  <c:v>110971564.02</c:v>
                </c:pt>
                <c:pt idx="14">
                  <c:v>109429477.96</c:v>
                </c:pt>
                <c:pt idx="15">
                  <c:v>104972697.44</c:v>
                </c:pt>
                <c:pt idx="16">
                  <c:v>96263634.97</c:v>
                </c:pt>
                <c:pt idx="17">
                  <c:v>132639185.49</c:v>
                </c:pt>
                <c:pt idx="18">
                  <c:v>110012066.56</c:v>
                </c:pt>
                <c:pt idx="19">
                  <c:v>160404893.38</c:v>
                </c:pt>
                <c:pt idx="20">
                  <c:v>121715224.420002</c:v>
                </c:pt>
                <c:pt idx="21">
                  <c:v>142765865.970009</c:v>
                </c:pt>
                <c:pt idx="22">
                  <c:v>120437788.65</c:v>
                </c:pt>
                <c:pt idx="23">
                  <c:v>131549746.060003</c:v>
                </c:pt>
                <c:pt idx="24">
                  <c:v>180116058.66</c:v>
                </c:pt>
                <c:pt idx="25">
                  <c:v>215159047.74</c:v>
                </c:pt>
                <c:pt idx="26">
                  <c:v>259486905.9</c:v>
                </c:pt>
                <c:pt idx="27">
                  <c:v>231934491.08</c:v>
                </c:pt>
                <c:pt idx="28">
                  <c:v>185687085.45</c:v>
                </c:pt>
                <c:pt idx="29">
                  <c:v>245222155.44</c:v>
                </c:pt>
                <c:pt idx="30">
                  <c:v>243549488.95</c:v>
                </c:pt>
                <c:pt idx="31">
                  <c:v>254377633.67</c:v>
                </c:pt>
                <c:pt idx="32">
                  <c:v>207477703.61</c:v>
                </c:pt>
                <c:pt idx="33">
                  <c:v>235077307.91</c:v>
                </c:pt>
                <c:pt idx="34">
                  <c:v>196995624.3</c:v>
                </c:pt>
                <c:pt idx="35">
                  <c:v>196724851.27</c:v>
                </c:pt>
                <c:pt idx="36">
                  <c:v>258523379.68</c:v>
                </c:pt>
                <c:pt idx="37">
                  <c:v>258653722.68</c:v>
                </c:pt>
                <c:pt idx="38">
                  <c:v>305955481.85</c:v>
                </c:pt>
                <c:pt idx="39">
                  <c:v>278008434.32</c:v>
                </c:pt>
                <c:pt idx="40">
                  <c:v>258087685.24</c:v>
                </c:pt>
                <c:pt idx="41">
                  <c:v>263417877.93</c:v>
                </c:pt>
                <c:pt idx="42">
                  <c:v>334982080.9</c:v>
                </c:pt>
                <c:pt idx="43">
                  <c:v>266553650.79</c:v>
                </c:pt>
                <c:pt idx="44">
                  <c:v>333327691.85</c:v>
                </c:pt>
                <c:pt idx="45">
                  <c:v>316545398.95501</c:v>
                </c:pt>
                <c:pt idx="46">
                  <c:v>320657947.958678</c:v>
                </c:pt>
                <c:pt idx="47">
                  <c:v>324770496.962346</c:v>
                </c:pt>
                <c:pt idx="48">
                  <c:v>328883045.966014</c:v>
                </c:pt>
                <c:pt idx="49">
                  <c:v>332995594.969682</c:v>
                </c:pt>
                <c:pt idx="50">
                  <c:v>337108143.97335</c:v>
                </c:pt>
                <c:pt idx="51">
                  <c:v>341220692.977019</c:v>
                </c:pt>
                <c:pt idx="52">
                  <c:v>345333241.980687</c:v>
                </c:pt>
                <c:pt idx="53">
                  <c:v>349445790.984355</c:v>
                </c:pt>
                <c:pt idx="54">
                  <c:v>353558339.988023</c:v>
                </c:pt>
                <c:pt idx="55">
                  <c:v>357670888.991691</c:v>
                </c:pt>
                <c:pt idx="56">
                  <c:v>361783437.995359</c:v>
                </c:pt>
                <c:pt idx="57">
                  <c:v>365895986.999027</c:v>
                </c:pt>
                <c:pt idx="58">
                  <c:v>370008536.002695</c:v>
                </c:pt>
                <c:pt idx="59">
                  <c:v>374121085.006363</c:v>
                </c:pt>
              </c:numCache>
            </c:numRef>
          </c:yVal>
          <c:smooth val="1"/>
        </c:ser>
        <c:ser>
          <c:idx val="1"/>
          <c:order val="2"/>
          <c:tx>
            <c:strRef>
              <c:f>"Forecast data"</c:f>
              <c:strCache>
                <c:ptCount val="1"/>
                <c:pt idx="0">
                  <c:v>Forecast data</c:v>
                </c:pt>
              </c:strCache>
            </c:strRef>
          </c:tx>
          <c:spPr>
            <a:ln w="95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dLbls>
            <c:delete val="1"/>
          </c:dLbls>
          <c:xVal>
            <c:numRef>
              <c:f>'Assignment 2'!$A$65:$A$88</c:f>
              <c:numCache>
                <c:formatCode>[$-409]mmm\-yy;@</c:formatCode>
                <c:ptCount val="24"/>
                <c:pt idx="0">
                  <c:v>43831</c:v>
                </c:pt>
                <c:pt idx="1">
                  <c:v>43862</c:v>
                </c:pt>
                <c:pt idx="2">
                  <c:v>43891</c:v>
                </c:pt>
                <c:pt idx="3">
                  <c:v>43922</c:v>
                </c:pt>
                <c:pt idx="4">
                  <c:v>43952</c:v>
                </c:pt>
                <c:pt idx="5">
                  <c:v>43983</c:v>
                </c:pt>
                <c:pt idx="6">
                  <c:v>44013</c:v>
                </c:pt>
                <c:pt idx="7">
                  <c:v>44044</c:v>
                </c:pt>
                <c:pt idx="8">
                  <c:v>44075</c:v>
                </c:pt>
                <c:pt idx="9">
                  <c:v>44105</c:v>
                </c:pt>
                <c:pt idx="10">
                  <c:v>44136</c:v>
                </c:pt>
                <c:pt idx="11">
                  <c:v>44166</c:v>
                </c:pt>
                <c:pt idx="12">
                  <c:v>44197</c:v>
                </c:pt>
                <c:pt idx="13">
                  <c:v>44228</c:v>
                </c:pt>
                <c:pt idx="14">
                  <c:v>44256</c:v>
                </c:pt>
                <c:pt idx="15">
                  <c:v>44287</c:v>
                </c:pt>
                <c:pt idx="16">
                  <c:v>44317</c:v>
                </c:pt>
                <c:pt idx="17">
                  <c:v>44348</c:v>
                </c:pt>
                <c:pt idx="18">
                  <c:v>44378</c:v>
                </c:pt>
                <c:pt idx="19">
                  <c:v>44409</c:v>
                </c:pt>
                <c:pt idx="20">
                  <c:v>44440</c:v>
                </c:pt>
                <c:pt idx="21">
                  <c:v>44470</c:v>
                </c:pt>
                <c:pt idx="22">
                  <c:v>44501</c:v>
                </c:pt>
                <c:pt idx="23">
                  <c:v>44531</c:v>
                </c:pt>
              </c:numCache>
            </c:numRef>
          </c:xVal>
          <c:yVal>
            <c:numRef>
              <c:f>'Assignment 2'!$B$65:$B$88</c:f>
              <c:numCache>
                <c:formatCode>#,##0</c:formatCode>
                <c:ptCount val="24"/>
                <c:pt idx="0">
                  <c:v>381751028.792353</c:v>
                </c:pt>
                <c:pt idx="1">
                  <c:v>387139333.318544</c:v>
                </c:pt>
                <c:pt idx="2">
                  <c:v>392180005.294658</c:v>
                </c:pt>
                <c:pt idx="3">
                  <c:v>397568309.820849</c:v>
                </c:pt>
                <c:pt idx="4">
                  <c:v>402782798.072001</c:v>
                </c:pt>
                <c:pt idx="5">
                  <c:v>408171102.598192</c:v>
                </c:pt>
                <c:pt idx="6">
                  <c:v>413385590.849345</c:v>
                </c:pt>
                <c:pt idx="7">
                  <c:v>418773895.375536</c:v>
                </c:pt>
                <c:pt idx="8">
                  <c:v>424162199.901728</c:v>
                </c:pt>
                <c:pt idx="9">
                  <c:v>429376688.15288</c:v>
                </c:pt>
                <c:pt idx="10">
                  <c:v>434764992.67907</c:v>
                </c:pt>
                <c:pt idx="11">
                  <c:v>439979480.930223</c:v>
                </c:pt>
                <c:pt idx="12">
                  <c:v>445367785.456414</c:v>
                </c:pt>
                <c:pt idx="13">
                  <c:v>450756089.982606</c:v>
                </c:pt>
                <c:pt idx="14">
                  <c:v>455622945.683681</c:v>
                </c:pt>
                <c:pt idx="15">
                  <c:v>461011250.209872</c:v>
                </c:pt>
                <c:pt idx="16">
                  <c:v>466225738.461025</c:v>
                </c:pt>
                <c:pt idx="17">
                  <c:v>471614042.987216</c:v>
                </c:pt>
                <c:pt idx="18">
                  <c:v>476828531.238368</c:v>
                </c:pt>
                <c:pt idx="19">
                  <c:v>482216835.76456</c:v>
                </c:pt>
                <c:pt idx="20">
                  <c:v>487605140.290751</c:v>
                </c:pt>
                <c:pt idx="21">
                  <c:v>492819628.541903</c:v>
                </c:pt>
                <c:pt idx="22">
                  <c:v>498207933.068094</c:v>
                </c:pt>
                <c:pt idx="23">
                  <c:v>503422421.319246</c:v>
                </c:pt>
              </c:numCache>
            </c:numRef>
          </c:yVal>
          <c:smooth val="1"/>
        </c:ser>
        <c:dLbls>
          <c:showLegendKey val="0"/>
          <c:showVal val="0"/>
          <c:showCatName val="0"/>
          <c:showSerName val="0"/>
          <c:showPercent val="0"/>
          <c:showBubbleSize val="0"/>
        </c:dLbls>
        <c:axId val="414700543"/>
        <c:axId val="830574886"/>
      </c:scatterChart>
      <c:valAx>
        <c:axId val="414700543"/>
        <c:scaling>
          <c:orientation val="minMax"/>
        </c:scaling>
        <c:delete val="0"/>
        <c:axPos val="b"/>
        <c:majorGridlines>
          <c:spPr>
            <a:ln w="9525" cap="flat" cmpd="sng" algn="ctr">
              <a:solidFill>
                <a:schemeClr val="lt1">
                  <a:lumMod val="95000"/>
                  <a:alpha val="10000"/>
                </a:schemeClr>
              </a:solidFill>
              <a:round/>
            </a:ln>
            <a:effectLst/>
          </c:spPr>
        </c:majorGridlines>
        <c:numFmt formatCode="[$-409]mmm\-yy;@" sourceLinked="1"/>
        <c:majorTickMark val="none"/>
        <c:minorTickMark val="none"/>
        <c:tickLblPos val="nextTo"/>
        <c:spPr>
          <a:noFill/>
          <a:ln w="9525" cap="flat" cmpd="sng" algn="ctr">
            <a:solidFill>
              <a:schemeClr val="lt1">
                <a:lumMod val="50000"/>
              </a:schemeClr>
            </a:solidFill>
          </a:ln>
          <a:effectLst/>
        </c:spPr>
        <c:txPr>
          <a:bodyPr rot="-60000000" spcFirstLastPara="0" vertOverflow="ellipsis" vert="horz" wrap="square" anchor="ctr" anchorCtr="1"/>
          <a:lstStyle/>
          <a:p>
            <a:pPr>
              <a:defRPr lang="en-US" sz="900" b="0" i="0" u="none" strike="noStrike" kern="1200" baseline="0">
                <a:solidFill>
                  <a:schemeClr val="lt1">
                    <a:lumMod val="75000"/>
                  </a:schemeClr>
                </a:solidFill>
                <a:latin typeface="+mn-lt"/>
                <a:ea typeface="+mn-ea"/>
                <a:cs typeface="+mn-cs"/>
              </a:defRPr>
            </a:pPr>
          </a:p>
        </c:txPr>
        <c:crossAx val="830574886"/>
        <c:crosses val="autoZero"/>
        <c:crossBetween val="midCat"/>
      </c:valAx>
      <c:valAx>
        <c:axId val="830574886"/>
        <c:scaling>
          <c:orientation val="minMax"/>
        </c:scaling>
        <c:delete val="0"/>
        <c:axPos val="l"/>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spPr>
          <a:noFill/>
          <a:ln w="9525" cap="flat" cmpd="sng" algn="ctr">
            <a:solidFill>
              <a:schemeClr val="lt1">
                <a:lumMod val="50000"/>
              </a:schemeClr>
            </a:solidFill>
          </a:ln>
          <a:effectLst/>
        </c:spPr>
        <c:txPr>
          <a:bodyPr rot="-60000000" spcFirstLastPara="0" vertOverflow="ellipsis" vert="horz" wrap="square" anchor="ctr" anchorCtr="1"/>
          <a:lstStyle/>
          <a:p>
            <a:pPr>
              <a:defRPr lang="en-US" sz="900" b="0" i="0" u="none" strike="noStrike" kern="1200" baseline="0">
                <a:solidFill>
                  <a:schemeClr val="lt1">
                    <a:lumMod val="75000"/>
                  </a:schemeClr>
                </a:solidFill>
                <a:latin typeface="+mn-lt"/>
                <a:ea typeface="+mn-ea"/>
                <a:cs typeface="+mn-cs"/>
              </a:defRPr>
            </a:pPr>
          </a:p>
        </c:txPr>
        <c:crossAx val="414700543"/>
        <c:crosses val="autoZero"/>
        <c:crossBetween val="midCat"/>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a:ln>
      <a:noFill/>
    </a:ln>
    <a:effectLst/>
  </c:spPr>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t>Total revenue for each quarter </a:t>
            </a:r>
          </a:p>
          <a:p>
            <a:pPr defTabSz="914400">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p>
        </c:rich>
      </c:tx>
      <c:layout/>
      <c:overlay val="0"/>
      <c:spPr>
        <a:noFill/>
        <a:ln>
          <a:noFill/>
        </a:ln>
        <a:effectLst/>
      </c:spPr>
    </c:title>
    <c:autoTitleDeleted val="0"/>
    <c:plotArea>
      <c:layout/>
      <c:barChart>
        <c:barDir val="col"/>
        <c:grouping val="clustered"/>
        <c:varyColors val="0"/>
        <c:ser>
          <c:idx val="0"/>
          <c:order val="0"/>
          <c:tx>
            <c:strRef>
              <c:f>Sheet6!$G$5</c:f>
              <c:strCache>
                <c:ptCount val="1"/>
                <c:pt idx="0">
                  <c:v>First quarter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numRef>
              <c:f>Sheet6!$H$4:$K$4</c:f>
              <c:numCache>
                <c:formatCode>General</c:formatCode>
                <c:ptCount val="4"/>
                <c:pt idx="0">
                  <c:v>2015</c:v>
                </c:pt>
                <c:pt idx="1">
                  <c:v>2016</c:v>
                </c:pt>
                <c:pt idx="2">
                  <c:v>2017</c:v>
                </c:pt>
                <c:pt idx="3">
                  <c:v>2018</c:v>
                </c:pt>
              </c:numCache>
            </c:numRef>
          </c:cat>
          <c:val>
            <c:numRef>
              <c:f>Sheet6!$H$5:$K$5</c:f>
              <c:numCache>
                <c:formatCode>_(* #,##0_);_(* \(#,##0\);_(* "-"??_);_(@_)</c:formatCode>
                <c:ptCount val="4"/>
                <c:pt idx="0">
                  <c:v>291026860.89</c:v>
                </c:pt>
                <c:pt idx="1">
                  <c:v>338031276.58</c:v>
                </c:pt>
                <c:pt idx="2">
                  <c:v>654762012.3</c:v>
                </c:pt>
                <c:pt idx="3">
                  <c:v>823132584.21</c:v>
                </c:pt>
              </c:numCache>
            </c:numRef>
          </c:val>
        </c:ser>
        <c:ser>
          <c:idx val="1"/>
          <c:order val="1"/>
          <c:tx>
            <c:strRef>
              <c:f>Sheet6!$G$6</c:f>
              <c:strCache>
                <c:ptCount val="1"/>
                <c:pt idx="0">
                  <c:v>Second quarter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numRef>
              <c:f>Sheet6!$H$4:$K$4</c:f>
              <c:numCache>
                <c:formatCode>General</c:formatCode>
                <c:ptCount val="4"/>
                <c:pt idx="0">
                  <c:v>2015</c:v>
                </c:pt>
                <c:pt idx="1">
                  <c:v>2016</c:v>
                </c:pt>
                <c:pt idx="2">
                  <c:v>2017</c:v>
                </c:pt>
                <c:pt idx="3">
                  <c:v>2018</c:v>
                </c:pt>
              </c:numCache>
            </c:numRef>
          </c:cat>
          <c:val>
            <c:numRef>
              <c:f>Sheet6!$H$6:$K$6</c:f>
              <c:numCache>
                <c:formatCode>_(* #,##0_);_(* \(#,##0\);_(* "-"??_);_(@_)</c:formatCode>
                <c:ptCount val="4"/>
                <c:pt idx="0">
                  <c:v>369396137.36</c:v>
                </c:pt>
                <c:pt idx="1">
                  <c:v>333875517.9</c:v>
                </c:pt>
                <c:pt idx="2">
                  <c:v>662843731.97</c:v>
                </c:pt>
                <c:pt idx="3">
                  <c:v>799513997.49</c:v>
                </c:pt>
              </c:numCache>
            </c:numRef>
          </c:val>
        </c:ser>
        <c:ser>
          <c:idx val="2"/>
          <c:order val="2"/>
          <c:tx>
            <c:strRef>
              <c:f>Sheet6!$G$7</c:f>
              <c:strCache>
                <c:ptCount val="1"/>
                <c:pt idx="0">
                  <c:v>Third quarter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numRef>
              <c:f>Sheet6!$H$4:$K$4</c:f>
              <c:numCache>
                <c:formatCode>General</c:formatCode>
                <c:ptCount val="4"/>
                <c:pt idx="0">
                  <c:v>2015</c:v>
                </c:pt>
                <c:pt idx="1">
                  <c:v>2016</c:v>
                </c:pt>
                <c:pt idx="2">
                  <c:v>2017</c:v>
                </c:pt>
                <c:pt idx="3">
                  <c:v>2018</c:v>
                </c:pt>
              </c:numCache>
            </c:numRef>
          </c:cat>
          <c:val>
            <c:numRef>
              <c:f>Sheet6!$H$7:$K$7</c:f>
              <c:numCache>
                <c:formatCode>_(* #,##0_);_(* \(#,##0\);_(* "-"??_);_(@_)</c:formatCode>
                <c:ptCount val="4"/>
                <c:pt idx="0">
                  <c:v>332798796.74</c:v>
                </c:pt>
                <c:pt idx="1">
                  <c:v>392132184.360002</c:v>
                </c:pt>
                <c:pt idx="2">
                  <c:v>705404826.23</c:v>
                </c:pt>
                <c:pt idx="3">
                  <c:v>934863423.54</c:v>
                </c:pt>
              </c:numCache>
            </c:numRef>
          </c:val>
        </c:ser>
        <c:ser>
          <c:idx val="3"/>
          <c:order val="3"/>
          <c:tx>
            <c:strRef>
              <c:f>Sheet6!$G$8</c:f>
              <c:strCache>
                <c:ptCount val="1"/>
                <c:pt idx="0">
                  <c:v>Fourth quarter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numRef>
              <c:f>Sheet6!$H$4:$K$4</c:f>
              <c:numCache>
                <c:formatCode>General</c:formatCode>
                <c:ptCount val="4"/>
                <c:pt idx="0">
                  <c:v>2015</c:v>
                </c:pt>
                <c:pt idx="1">
                  <c:v>2016</c:v>
                </c:pt>
                <c:pt idx="2">
                  <c:v>2017</c:v>
                </c:pt>
                <c:pt idx="3">
                  <c:v>2018</c:v>
                </c:pt>
              </c:numCache>
            </c:numRef>
          </c:cat>
          <c:val>
            <c:numRef>
              <c:f>Sheet6!$H$8:$K$8</c:f>
              <c:numCache>
                <c:formatCode>_(* #,##0_);_(* \(#,##0\);_(* "-"??_);_(@_)</c:formatCode>
                <c:ptCount val="4"/>
                <c:pt idx="0">
                  <c:v>377992453.86</c:v>
                </c:pt>
                <c:pt idx="1">
                  <c:v>394753400.680012</c:v>
                </c:pt>
                <c:pt idx="2">
                  <c:v>628797783.48</c:v>
                </c:pt>
                <c:pt idx="3">
                  <c:v>961973843.876034</c:v>
                </c:pt>
              </c:numCache>
            </c:numRef>
          </c:val>
        </c:ser>
        <c:dLbls>
          <c:showLegendKey val="0"/>
          <c:showVal val="0"/>
          <c:showCatName val="0"/>
          <c:showSerName val="0"/>
          <c:showPercent val="0"/>
          <c:showBubbleSize val="0"/>
        </c:dLbls>
        <c:gapWidth val="100"/>
        <c:overlap val="-24"/>
        <c:axId val="441215846"/>
        <c:axId val="654011048"/>
      </c:barChart>
      <c:catAx>
        <c:axId val="441215846"/>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654011048"/>
        <c:crosses val="autoZero"/>
        <c:auto val="1"/>
        <c:lblAlgn val="ctr"/>
        <c:lblOffset val="100"/>
        <c:noMultiLvlLbl val="0"/>
      </c:catAx>
      <c:valAx>
        <c:axId val="654011048"/>
        <c:scaling>
          <c:orientation val="minMax"/>
        </c:scaling>
        <c:delete val="0"/>
        <c:axPos val="l"/>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441215846"/>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a:ln>
      <a:noFill/>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266700</xdr:colOff>
      <xdr:row>14</xdr:row>
      <xdr:rowOff>67969</xdr:rowOff>
    </xdr:from>
    <xdr:to>
      <xdr:col>0</xdr:col>
      <xdr:colOff>5553075</xdr:colOff>
      <xdr:row>26</xdr:row>
      <xdr:rowOff>142875</xdr:rowOff>
    </xdr:to>
    <xdr:pic>
      <xdr:nvPicPr>
        <xdr:cNvPr id="2" name="Picture 1"/>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266700" y="2833370"/>
          <a:ext cx="5286375" cy="2360930"/>
        </a:xfrm>
        <a:prstGeom prst="rect">
          <a:avLst/>
        </a:prstGeom>
        <a:ln w="127000" cap="sq">
          <a:solidFill>
            <a:srgbClr val="000000"/>
          </a:solidFill>
          <a:miter lim="800000"/>
          <a:headEnd/>
          <a:tailEnd/>
        </a:ln>
        <a:effectLst>
          <a:outerShdw blurRad="57150" dist="50800" dir="2700000" algn="tl" rotWithShape="0">
            <a:srgbClr val="000000">
              <a:alpha val="40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438151</xdr:colOff>
      <xdr:row>52</xdr:row>
      <xdr:rowOff>85726</xdr:rowOff>
    </xdr:from>
    <xdr:to>
      <xdr:col>0</xdr:col>
      <xdr:colOff>5295901</xdr:colOff>
      <xdr:row>66</xdr:row>
      <xdr:rowOff>152400</xdr:rowOff>
    </xdr:to>
    <xdr:pic>
      <xdr:nvPicPr>
        <xdr:cNvPr id="3" name="Picture 2"/>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438150" y="10709275"/>
          <a:ext cx="4857750" cy="2733675"/>
        </a:xfrm>
        <a:prstGeom prst="rect">
          <a:avLst/>
        </a:prstGeom>
        <a:ln w="88900" cap="sq" cmpd="thickThin">
          <a:solidFill>
            <a:srgbClr val="000000"/>
          </a:solidFill>
          <a:prstDash val="solid"/>
          <a:miter lim="800000"/>
          <a:headEnd/>
          <a:tailEnd/>
        </a:ln>
        <a:effectLst>
          <a:innerShdw blurRad="76200">
            <a:srgbClr val="000000"/>
          </a:inn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85</xdr:row>
      <xdr:rowOff>95250</xdr:rowOff>
    </xdr:from>
    <xdr:to>
      <xdr:col>0</xdr:col>
      <xdr:colOff>6429375</xdr:colOff>
      <xdr:row>103</xdr:row>
      <xdr:rowOff>47625</xdr:rowOff>
    </xdr:to>
    <xdr:pic>
      <xdr:nvPicPr>
        <xdr:cNvPr id="4" name="Picture 3" descr="https://1.bp.blogspot.com/--QXqReQK8I4/WRq39G06-AI/AAAAAAAAJao/_7xTyKYewN8tu3aHVaQOVVXi47bYKptrACLcB/s1600/sk3.PNG"/>
        <xdr:cNvPicPr>
          <a:picLocks noChangeAspect="1" noChangeArrowheads="1"/>
        </xdr:cNvPicPr>
      </xdr:nvPicPr>
      <xdr:blipFill>
        <a:blip r:embed="rId3">
          <a:extLst>
            <a:ext uri="{28A0092B-C50C-407E-A947-70E740481C1C}">
              <a14:useLocalDpi xmlns:a14="http://schemas.microsoft.com/office/drawing/2010/main" val="0"/>
            </a:ext>
          </a:extLst>
        </a:blip>
        <a:srcRect/>
        <a:stretch>
          <a:fillRect/>
        </a:stretch>
      </xdr:blipFill>
      <xdr:spPr>
        <a:xfrm>
          <a:off x="0" y="17576800"/>
          <a:ext cx="6429375" cy="3381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1238250</xdr:colOff>
      <xdr:row>88</xdr:row>
      <xdr:rowOff>152400</xdr:rowOff>
    </xdr:from>
    <xdr:to>
      <xdr:col>3</xdr:col>
      <xdr:colOff>371475</xdr:colOff>
      <xdr:row>98</xdr:row>
      <xdr:rowOff>162104</xdr:rowOff>
    </xdr:to>
    <xdr:pic>
      <xdr:nvPicPr>
        <xdr:cNvPr id="5" name="Picture 4" descr="https://1.bp.blogspot.com/-CFj1AQvQGcc/WRq3fiRfQmI/AAAAAAAAJag/YtdpXkBBANkggoBaLf1Tfsqm3_10-dY7gCLcB/s320/sk2.PNG"/>
        <xdr:cNvPicPr>
          <a:picLocks noChangeAspect="1" noChangeArrowheads="1"/>
        </xdr:cNvPicPr>
      </xdr:nvPicPr>
      <xdr:blipFill>
        <a:blip r:embed="rId4">
          <a:extLst>
            <a:ext uri="{28A0092B-C50C-407E-A947-70E740481C1C}">
              <a14:useLocalDpi xmlns:a14="http://schemas.microsoft.com/office/drawing/2010/main" val="0"/>
            </a:ext>
          </a:extLst>
        </a:blip>
        <a:srcRect/>
        <a:stretch>
          <a:fillRect/>
        </a:stretch>
      </xdr:blipFill>
      <xdr:spPr>
        <a:xfrm>
          <a:off x="9048750" y="18205450"/>
          <a:ext cx="4314825" cy="1914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5</xdr:col>
      <xdr:colOff>243205</xdr:colOff>
      <xdr:row>3</xdr:row>
      <xdr:rowOff>15240</xdr:rowOff>
    </xdr:from>
    <xdr:to>
      <xdr:col>18</xdr:col>
      <xdr:colOff>362585</xdr:colOff>
      <xdr:row>27</xdr:row>
      <xdr:rowOff>172720</xdr:rowOff>
    </xdr:to>
    <xdr:graphicFrame>
      <xdr:nvGraphicFramePr>
        <xdr:cNvPr id="9" name="Chart 8"/>
        <xdr:cNvGraphicFramePr/>
      </xdr:nvGraphicFramePr>
      <xdr:xfrm>
        <a:off x="4923155" y="615315"/>
        <a:ext cx="9227185" cy="474853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6</xdr:col>
      <xdr:colOff>644525</xdr:colOff>
      <xdr:row>10</xdr:row>
      <xdr:rowOff>12700</xdr:rowOff>
    </xdr:from>
    <xdr:to>
      <xdr:col>11</xdr:col>
      <xdr:colOff>139700</xdr:colOff>
      <xdr:row>24</xdr:row>
      <xdr:rowOff>174625</xdr:rowOff>
    </xdr:to>
    <xdr:graphicFrame>
      <xdr:nvGraphicFramePr>
        <xdr:cNvPr id="5" name="Chart 4"/>
        <xdr:cNvGraphicFramePr/>
      </xdr:nvGraphicFramePr>
      <xdr:xfrm>
        <a:off x="5149850" y="2032000"/>
        <a:ext cx="4574540" cy="28289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D152"/>
  <sheetViews>
    <sheetView workbookViewId="0">
      <selection activeCell="A143" sqref="A143"/>
    </sheetView>
  </sheetViews>
  <sheetFormatPr defaultColWidth="9" defaultRowHeight="15" outlineLevelCol="3"/>
  <cols>
    <col min="1" max="1" width="117.142857142857" customWidth="1"/>
    <col min="2" max="2" width="68.7142857142857" customWidth="1"/>
  </cols>
  <sheetData>
    <row r="2" spans="1:1">
      <c r="A2" s="38" t="s">
        <v>0</v>
      </c>
    </row>
    <row r="3" spans="1:1">
      <c r="A3" s="39" t="s">
        <v>1</v>
      </c>
    </row>
    <row r="4" ht="17" customHeight="1"/>
    <row r="5" ht="17" customHeight="1" spans="1:1">
      <c r="A5" s="40">
        <f>MEDIAN(12,8,13,4,7,6,3,3,15)</f>
        <v>7</v>
      </c>
    </row>
    <row r="6" spans="1:1">
      <c r="A6" s="38" t="s">
        <v>2</v>
      </c>
    </row>
    <row r="7" spans="1:2">
      <c r="A7" s="39" t="s">
        <v>3</v>
      </c>
      <c r="B7" s="41" t="s">
        <v>4</v>
      </c>
    </row>
    <row r="8" spans="1:2">
      <c r="A8" s="40">
        <f>MODE(4,9,8,2,16,4,4,8,9,6)</f>
        <v>4</v>
      </c>
      <c r="B8" t="s">
        <v>5</v>
      </c>
    </row>
    <row r="9" spans="1:2">
      <c r="A9" s="40">
        <f>AVERAGE(4,9,8,2,16,4,4,8,9,6)</f>
        <v>7</v>
      </c>
      <c r="B9" t="s">
        <v>6</v>
      </c>
    </row>
    <row r="11" spans="1:1">
      <c r="A11" s="38" t="s">
        <v>7</v>
      </c>
    </row>
    <row r="13" ht="18.75" spans="1:3">
      <c r="A13" s="42" t="s">
        <v>8</v>
      </c>
      <c r="B13" s="42"/>
      <c r="C13" s="42"/>
    </row>
    <row r="29" spans="1:1">
      <c r="A29" s="43" t="s">
        <v>9</v>
      </c>
    </row>
    <row r="30" spans="1:1">
      <c r="A30" s="44" t="s">
        <v>10</v>
      </c>
    </row>
    <row r="32" spans="1:1">
      <c r="A32" t="s">
        <v>11</v>
      </c>
    </row>
    <row r="33" spans="1:1">
      <c r="A33" t="s">
        <v>12</v>
      </c>
    </row>
    <row r="34" spans="1:1">
      <c r="A34" s="45" t="s">
        <v>13</v>
      </c>
    </row>
    <row r="35" spans="1:1">
      <c r="A35" t="s">
        <v>14</v>
      </c>
    </row>
    <row r="36" spans="1:1">
      <c r="A36" t="s">
        <v>15</v>
      </c>
    </row>
    <row r="38" spans="1:1">
      <c r="A38" s="43" t="s">
        <v>16</v>
      </c>
    </row>
    <row r="39" ht="30" spans="1:1">
      <c r="A39" s="44" t="s">
        <v>17</v>
      </c>
    </row>
    <row r="41" spans="1:1">
      <c r="A41" t="s">
        <v>18</v>
      </c>
    </row>
    <row r="42" spans="1:1">
      <c r="A42" t="s">
        <v>19</v>
      </c>
    </row>
    <row r="43" spans="1:1">
      <c r="A43" s="40" t="s">
        <v>20</v>
      </c>
    </row>
    <row r="44" spans="1:1">
      <c r="A44" t="s">
        <v>21</v>
      </c>
    </row>
    <row r="45" spans="1:1">
      <c r="A45" t="s">
        <v>15</v>
      </c>
    </row>
    <row r="47" ht="45" spans="1:2">
      <c r="A47" s="46" t="s">
        <v>22</v>
      </c>
      <c r="B47" s="47">
        <f>40*0.25*3</f>
        <v>30</v>
      </c>
    </row>
    <row r="48" spans="1:1">
      <c r="A48" s="38" t="s">
        <v>23</v>
      </c>
    </row>
    <row r="51" ht="18.75" spans="1:4">
      <c r="A51" s="48" t="s">
        <v>24</v>
      </c>
      <c r="B51" s="48"/>
      <c r="C51" s="48"/>
      <c r="D51" s="43"/>
    </row>
    <row r="70" spans="1:1">
      <c r="A70" s="43" t="s">
        <v>25</v>
      </c>
    </row>
    <row r="71" spans="1:1">
      <c r="A71" s="44" t="s">
        <v>26</v>
      </c>
    </row>
    <row r="73" spans="1:1">
      <c r="A73" t="s">
        <v>27</v>
      </c>
    </row>
    <row r="74" spans="1:1">
      <c r="A74" t="s">
        <v>28</v>
      </c>
    </row>
    <row r="75" spans="1:1">
      <c r="A75" t="s">
        <v>29</v>
      </c>
    </row>
    <row r="76" spans="1:1">
      <c r="A76" s="40" t="s">
        <v>30</v>
      </c>
    </row>
    <row r="77" spans="1:1">
      <c r="A77" t="s">
        <v>15</v>
      </c>
    </row>
    <row r="79" ht="45" spans="1:2">
      <c r="A79" s="46" t="s">
        <v>31</v>
      </c>
      <c r="B79" s="49">
        <f>(20*100*500+15*100*600)*25</f>
        <v>47500000</v>
      </c>
    </row>
    <row r="81" spans="1:1">
      <c r="A81" s="38" t="s">
        <v>32</v>
      </c>
    </row>
    <row r="83" ht="30" spans="1:1">
      <c r="A83" s="44" t="s">
        <v>33</v>
      </c>
    </row>
    <row r="84" spans="1:1">
      <c r="A84" s="50"/>
    </row>
    <row r="85" spans="1:1">
      <c r="A85" s="51"/>
    </row>
    <row r="87" spans="1:1">
      <c r="A87" s="52"/>
    </row>
    <row r="88" spans="1:1">
      <c r="A88" s="52"/>
    </row>
    <row r="89" spans="1:1">
      <c r="A89" s="52"/>
    </row>
    <row r="90" spans="1:1">
      <c r="A90" s="52"/>
    </row>
    <row r="91" spans="1:1">
      <c r="A91" s="52"/>
    </row>
    <row r="92" spans="1:1">
      <c r="A92" s="52"/>
    </row>
    <row r="93" spans="1:1">
      <c r="A93" s="52"/>
    </row>
    <row r="94" spans="1:1">
      <c r="A94" s="52"/>
    </row>
    <row r="95" spans="1:1">
      <c r="A95" s="52"/>
    </row>
    <row r="96" spans="1:1">
      <c r="A96" s="53"/>
    </row>
    <row r="107" spans="1:1">
      <c r="A107" s="43" t="s">
        <v>34</v>
      </c>
    </row>
    <row r="108" spans="1:1">
      <c r="A108" s="54" t="s">
        <v>35</v>
      </c>
    </row>
    <row r="110" spans="1:1">
      <c r="A110" t="s">
        <v>36</v>
      </c>
    </row>
    <row r="111" spans="1:1">
      <c r="A111" t="s">
        <v>37</v>
      </c>
    </row>
    <row r="112" spans="1:1">
      <c r="A112" s="40" t="s">
        <v>38</v>
      </c>
    </row>
    <row r="113" spans="1:1">
      <c r="A113" t="s">
        <v>39</v>
      </c>
    </row>
    <row r="114" spans="1:1">
      <c r="A114" t="s">
        <v>40</v>
      </c>
    </row>
    <row r="115" ht="93" customHeight="1" spans="1:1">
      <c r="A115" s="46" t="s">
        <v>41</v>
      </c>
    </row>
    <row r="116" spans="1:1">
      <c r="A116" s="43" t="s">
        <v>42</v>
      </c>
    </row>
    <row r="117" spans="1:1">
      <c r="A117" s="55" t="s">
        <v>43</v>
      </c>
    </row>
    <row r="119" spans="1:1">
      <c r="A119" t="s">
        <v>44</v>
      </c>
    </row>
    <row r="120" spans="1:1">
      <c r="A120" s="40" t="s">
        <v>45</v>
      </c>
    </row>
    <row r="121" spans="1:1">
      <c r="A121" t="s">
        <v>46</v>
      </c>
    </row>
    <row r="122" spans="1:1">
      <c r="A122" t="s">
        <v>39</v>
      </c>
    </row>
    <row r="123" spans="1:1">
      <c r="A123" t="s">
        <v>40</v>
      </c>
    </row>
    <row r="125" ht="45" spans="1:2">
      <c r="A125" s="46" t="s">
        <v>47</v>
      </c>
      <c r="B125" s="47">
        <f>((2/5)*750+(11/20)*2000+(13/15)*1500+(4/5)*2750+(1/4)*2500+(11/30)*3000)/(750+2000+1500+2750+2500+3000)*100</f>
        <v>53</v>
      </c>
    </row>
    <row r="126" spans="1:1">
      <c r="A126" s="43" t="s">
        <v>48</v>
      </c>
    </row>
    <row r="127" spans="1:1">
      <c r="A127" s="44" t="s">
        <v>49</v>
      </c>
    </row>
    <row r="129" spans="1:1">
      <c r="A129" t="s">
        <v>50</v>
      </c>
    </row>
    <row r="130" spans="1:1">
      <c r="A130" t="s">
        <v>51</v>
      </c>
    </row>
    <row r="131" spans="1:1">
      <c r="A131" s="40" t="s">
        <v>52</v>
      </c>
    </row>
    <row r="132" spans="1:1">
      <c r="A132" t="s">
        <v>53</v>
      </c>
    </row>
    <row r="133" spans="1:1">
      <c r="A133" t="s">
        <v>40</v>
      </c>
    </row>
    <row r="134" ht="45" spans="1:2">
      <c r="A134" s="46" t="s">
        <v>54</v>
      </c>
      <c r="B134" s="47">
        <f>(900+200+550)/(750*0.48+2500*0.61+3000*0.25)</f>
        <v>0.626185958254269</v>
      </c>
    </row>
    <row r="135" spans="1:1">
      <c r="A135" s="43" t="s">
        <v>55</v>
      </c>
    </row>
    <row r="136" ht="30" spans="1:1">
      <c r="A136" s="44" t="s">
        <v>56</v>
      </c>
    </row>
    <row r="138" spans="1:1">
      <c r="A138" t="s">
        <v>57</v>
      </c>
    </row>
    <row r="139" spans="1:1">
      <c r="A139" t="s">
        <v>58</v>
      </c>
    </row>
    <row r="140" spans="1:1">
      <c r="A140" t="s">
        <v>59</v>
      </c>
    </row>
    <row r="141" spans="1:1">
      <c r="A141" s="40" t="s">
        <v>39</v>
      </c>
    </row>
    <row r="142" spans="1:1">
      <c r="A142" t="s">
        <v>40</v>
      </c>
    </row>
    <row r="143" spans="1:1">
      <c r="A143" s="56" t="s">
        <v>60</v>
      </c>
    </row>
    <row r="144" spans="1:1">
      <c r="A144" s="43" t="s">
        <v>61</v>
      </c>
    </row>
    <row r="145" spans="1:1">
      <c r="A145" s="44" t="s">
        <v>62</v>
      </c>
    </row>
    <row r="146" spans="1:1">
      <c r="A146" s="44"/>
    </row>
    <row r="147" spans="1:1">
      <c r="A147" s="40" t="s">
        <v>63</v>
      </c>
    </row>
    <row r="148" spans="1:1">
      <c r="A148" t="s">
        <v>64</v>
      </c>
    </row>
    <row r="149" spans="1:1">
      <c r="A149" t="s">
        <v>65</v>
      </c>
    </row>
    <row r="150" spans="1:1">
      <c r="A150" t="s">
        <v>66</v>
      </c>
    </row>
    <row r="151" spans="1:1">
      <c r="A151" t="s">
        <v>40</v>
      </c>
    </row>
    <row r="152" ht="45" spans="1:2">
      <c r="A152" s="46" t="s">
        <v>67</v>
      </c>
      <c r="B152" s="47">
        <f>100-(750*0.48+1500*0.55)*100/(2750*0.3+3000*0.25)</f>
        <v>24.7619047619048</v>
      </c>
    </row>
  </sheetData>
  <mergeCells count="2">
    <mergeCell ref="A13:C13"/>
    <mergeCell ref="A51:C51"/>
  </mergeCells>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91"/>
  <sheetViews>
    <sheetView tabSelected="1" zoomScale="70" zoomScaleNormal="70" workbookViewId="0">
      <selection activeCell="I42" sqref="I42"/>
    </sheetView>
  </sheetViews>
  <sheetFormatPr defaultColWidth="9" defaultRowHeight="15" outlineLevelCol="5"/>
  <cols>
    <col min="1" max="1" width="18.7047619047619" customWidth="1"/>
    <col min="2" max="2" width="18.0190476190476" customWidth="1"/>
    <col min="5" max="5" width="15.4666666666667" customWidth="1"/>
    <col min="6" max="6" width="12.8571428571429"/>
    <col min="7" max="7" width="11.8571428571429"/>
    <col min="8" max="8" width="13.7142857142857"/>
    <col min="9" max="9" width="17.1714285714286" customWidth="1"/>
  </cols>
  <sheetData>
    <row r="1" ht="15.75" spans="1:1">
      <c r="A1" s="1" t="s">
        <v>68</v>
      </c>
    </row>
    <row r="2" ht="15.75" spans="1:1">
      <c r="A2" s="1" t="s">
        <v>69</v>
      </c>
    </row>
    <row r="3" ht="15.75"/>
    <row r="4" ht="15.75" spans="1:5">
      <c r="A4" s="3" t="s">
        <v>70</v>
      </c>
      <c r="B4" s="4" t="s">
        <v>71</v>
      </c>
      <c r="D4" s="3" t="s">
        <v>70</v>
      </c>
      <c r="E4" s="4" t="s">
        <v>71</v>
      </c>
    </row>
    <row r="5" ht="15.75" spans="1:5">
      <c r="A5" s="7">
        <v>42005</v>
      </c>
      <c r="B5" s="8">
        <v>87242002.97</v>
      </c>
      <c r="D5" s="28">
        <v>43831</v>
      </c>
      <c r="E5" s="29">
        <f>FORECAST(D5,$B$5:$B$64,$A$5:$A$64)</f>
        <v>381751028.792353</v>
      </c>
    </row>
    <row r="6" spans="1:5">
      <c r="A6" s="11">
        <v>42036</v>
      </c>
      <c r="B6" s="12">
        <v>115412286.21</v>
      </c>
      <c r="D6" s="30">
        <v>43862</v>
      </c>
      <c r="E6" s="31">
        <f>FORECAST(D6,$B$5:$B$64,$A$5:$A$64)</f>
        <v>387139333.318544</v>
      </c>
    </row>
    <row r="7" spans="1:5">
      <c r="A7" s="13">
        <v>42064</v>
      </c>
      <c r="B7" s="14">
        <v>88372571.71</v>
      </c>
      <c r="D7" s="30">
        <v>43891</v>
      </c>
      <c r="E7" s="31">
        <f>FORECAST(D7,$B$5:$B$64,$A$5:$A$64)</f>
        <v>392180005.294658</v>
      </c>
    </row>
    <row r="8" spans="1:5">
      <c r="A8" s="11">
        <v>42095</v>
      </c>
      <c r="B8" s="12">
        <v>106722003.68</v>
      </c>
      <c r="D8" s="30">
        <v>43922</v>
      </c>
      <c r="E8" s="31">
        <f>FORECAST(D8,$B$5:$B$64,$A$5:$A$64)</f>
        <v>397568309.820849</v>
      </c>
    </row>
    <row r="9" spans="1:5">
      <c r="A9" s="13">
        <v>42125</v>
      </c>
      <c r="B9" s="14">
        <v>136605735.25</v>
      </c>
      <c r="D9" s="30">
        <v>43952</v>
      </c>
      <c r="E9" s="31">
        <f>FORECAST(D9,$B$5:$B$64,$A$5:$A$64)</f>
        <v>402782798.072001</v>
      </c>
    </row>
    <row r="10" spans="1:5">
      <c r="A10" s="11">
        <v>42156</v>
      </c>
      <c r="B10" s="12">
        <v>126068398.43</v>
      </c>
      <c r="D10" s="30">
        <v>43983</v>
      </c>
      <c r="E10" s="31">
        <f>FORECAST(D10,$B$5:$B$64,$A$5:$A$64)</f>
        <v>408171102.598192</v>
      </c>
    </row>
    <row r="11" spans="1:5">
      <c r="A11" s="13">
        <v>42186</v>
      </c>
      <c r="B11" s="14">
        <v>103606719.7</v>
      </c>
      <c r="D11" s="30">
        <v>44013</v>
      </c>
      <c r="E11" s="31">
        <f>FORECAST(D11,$B$5:$B$64,$A$5:$A$64)</f>
        <v>413385590.849345</v>
      </c>
    </row>
    <row r="12" spans="1:5">
      <c r="A12" s="11">
        <v>42217</v>
      </c>
      <c r="B12" s="12">
        <v>125025889.1</v>
      </c>
      <c r="D12" s="30">
        <v>44044</v>
      </c>
      <c r="E12" s="31">
        <f>FORECAST(D12,$B$5:$B$64,$A$5:$A$64)</f>
        <v>418773895.375536</v>
      </c>
    </row>
    <row r="13" spans="1:5">
      <c r="A13" s="13">
        <v>42248</v>
      </c>
      <c r="B13" s="14">
        <v>104166187.94</v>
      </c>
      <c r="D13" s="30">
        <v>44075</v>
      </c>
      <c r="E13" s="31">
        <f>FORECAST(D13,$B$5:$B$64,$A$5:$A$64)</f>
        <v>424162199.901728</v>
      </c>
    </row>
    <row r="14" spans="1:5">
      <c r="A14" s="11">
        <v>42278</v>
      </c>
      <c r="B14" s="12">
        <v>114436778.71</v>
      </c>
      <c r="D14" s="30">
        <v>44105</v>
      </c>
      <c r="E14" s="31">
        <f>FORECAST(D14,$B$5:$B$64,$A$5:$A$64)</f>
        <v>429376688.15288</v>
      </c>
    </row>
    <row r="15" spans="1:5">
      <c r="A15" s="13">
        <v>42309</v>
      </c>
      <c r="B15" s="14">
        <v>136244435.01</v>
      </c>
      <c r="D15" s="30">
        <v>44136</v>
      </c>
      <c r="E15" s="31">
        <f>FORECAST(D15,$B$5:$B$64,$A$5:$A$64)</f>
        <v>434764992.67907</v>
      </c>
    </row>
    <row r="16" spans="1:5">
      <c r="A16" s="11">
        <v>42339</v>
      </c>
      <c r="B16" s="12">
        <v>127311240.14</v>
      </c>
      <c r="D16" s="30">
        <v>44166</v>
      </c>
      <c r="E16" s="31">
        <f>FORECAST(D16,$B$5:$B$64,$A$5:$A$64)</f>
        <v>439979480.930223</v>
      </c>
    </row>
    <row r="17" spans="1:5">
      <c r="A17" s="13">
        <v>42370</v>
      </c>
      <c r="B17" s="14">
        <v>117630234.6</v>
      </c>
      <c r="D17" s="28">
        <v>44197</v>
      </c>
      <c r="E17" s="32">
        <f>FORECAST(D17,$B$5:$B$64,$A$5:$A$64)</f>
        <v>445367785.456414</v>
      </c>
    </row>
    <row r="18" spans="1:5">
      <c r="A18" s="11">
        <v>42401</v>
      </c>
      <c r="B18" s="12">
        <v>110971564.02</v>
      </c>
      <c r="D18" s="30">
        <v>44228</v>
      </c>
      <c r="E18" s="32">
        <f>FORECAST(D18,$B$5:$B$64,$A$5:$A$64)</f>
        <v>450756089.982606</v>
      </c>
    </row>
    <row r="19" spans="1:5">
      <c r="A19" s="13">
        <v>42430</v>
      </c>
      <c r="B19" s="14">
        <v>109429477.96</v>
      </c>
      <c r="D19" s="30">
        <v>44256</v>
      </c>
      <c r="E19" s="32">
        <f>FORECAST(D19,$B$5:$B$64,$A$5:$A$64)</f>
        <v>455622945.683681</v>
      </c>
    </row>
    <row r="20" spans="1:5">
      <c r="A20" s="11">
        <v>42461</v>
      </c>
      <c r="B20" s="12">
        <v>104972697.44</v>
      </c>
      <c r="D20" s="30">
        <v>44287</v>
      </c>
      <c r="E20" s="32">
        <f>FORECAST(D20,$B$5:$B$64,$A$5:$A$64)</f>
        <v>461011250.209872</v>
      </c>
    </row>
    <row r="21" spans="1:5">
      <c r="A21" s="13">
        <v>42491</v>
      </c>
      <c r="B21" s="14">
        <v>96263634.97</v>
      </c>
      <c r="D21" s="30">
        <v>44317</v>
      </c>
      <c r="E21" s="32">
        <f>FORECAST(D21,$B$5:$B$64,$A$5:$A$64)</f>
        <v>466225738.461025</v>
      </c>
    </row>
    <row r="22" spans="1:5">
      <c r="A22" s="11">
        <v>42522</v>
      </c>
      <c r="B22" s="12">
        <v>132639185.49</v>
      </c>
      <c r="D22" s="30">
        <v>44348</v>
      </c>
      <c r="E22" s="32">
        <f>FORECAST(D22,$B$5:$B$64,$A$5:$A$64)</f>
        <v>471614042.987216</v>
      </c>
    </row>
    <row r="23" spans="1:5">
      <c r="A23" s="13">
        <v>42552</v>
      </c>
      <c r="B23" s="14">
        <v>110012066.56</v>
      </c>
      <c r="D23" s="30">
        <v>44378</v>
      </c>
      <c r="E23" s="32">
        <f>FORECAST(D23,$B$5:$B$64,$A$5:$A$64)</f>
        <v>476828531.238368</v>
      </c>
    </row>
    <row r="24" spans="1:5">
      <c r="A24" s="11">
        <v>42583</v>
      </c>
      <c r="B24" s="12">
        <v>160404893.38</v>
      </c>
      <c r="D24" s="30">
        <v>44409</v>
      </c>
      <c r="E24" s="32">
        <f>FORECAST(D24,$B$5:$B$64,$A$5:$A$64)</f>
        <v>482216835.76456</v>
      </c>
    </row>
    <row r="25" spans="1:5">
      <c r="A25" s="13">
        <v>42614</v>
      </c>
      <c r="B25" s="14">
        <v>121715224.420002</v>
      </c>
      <c r="D25" s="30">
        <v>44440</v>
      </c>
      <c r="E25" s="32">
        <f>FORECAST(D25,$B$5:$B$64,$A$5:$A$64)</f>
        <v>487605140.290751</v>
      </c>
    </row>
    <row r="26" spans="1:5">
      <c r="A26" s="11">
        <v>42644</v>
      </c>
      <c r="B26" s="12">
        <v>142765865.970009</v>
      </c>
      <c r="D26" s="30">
        <v>44470</v>
      </c>
      <c r="E26" s="32">
        <f>FORECAST(D26,$B$5:$B$64,$A$5:$A$64)</f>
        <v>492819628.541903</v>
      </c>
    </row>
    <row r="27" spans="1:5">
      <c r="A27" s="13">
        <v>42675</v>
      </c>
      <c r="B27" s="14">
        <v>120437788.65</v>
      </c>
      <c r="D27" s="30">
        <v>44501</v>
      </c>
      <c r="E27" s="32">
        <f>FORECAST(D27,$B$5:$B$64,$A$5:$A$64)</f>
        <v>498207933.068094</v>
      </c>
    </row>
    <row r="28" spans="1:5">
      <c r="A28" s="11">
        <v>42705</v>
      </c>
      <c r="B28" s="12">
        <v>131549746.060003</v>
      </c>
      <c r="D28" s="30">
        <v>44531</v>
      </c>
      <c r="E28" s="32">
        <f>FORECAST(D28,$B$5:$B$64,$A$5:$A$64)</f>
        <v>503422421.319246</v>
      </c>
    </row>
    <row r="29" spans="1:2">
      <c r="A29" s="13">
        <v>42736</v>
      </c>
      <c r="B29" s="14">
        <v>180116058.66</v>
      </c>
    </row>
    <row r="30" spans="1:2">
      <c r="A30" s="11">
        <v>42767</v>
      </c>
      <c r="B30" s="12">
        <v>215159047.74</v>
      </c>
    </row>
    <row r="31" ht="23.25" spans="1:6">
      <c r="A31" s="13">
        <v>42795</v>
      </c>
      <c r="B31" s="14">
        <v>259486905.9</v>
      </c>
      <c r="F31" s="33" t="s">
        <v>72</v>
      </c>
    </row>
    <row r="32" ht="23.25" spans="1:6">
      <c r="A32" s="11">
        <v>42826</v>
      </c>
      <c r="B32" s="12">
        <v>231934491.08</v>
      </c>
      <c r="F32" s="33" t="s">
        <v>73</v>
      </c>
    </row>
    <row r="33" ht="23.25" spans="1:6">
      <c r="A33" s="13">
        <v>42856</v>
      </c>
      <c r="B33" s="14">
        <v>185687085.45</v>
      </c>
      <c r="F33" s="33" t="s">
        <v>74</v>
      </c>
    </row>
    <row r="34" spans="1:2">
      <c r="A34" s="11">
        <v>42887</v>
      </c>
      <c r="B34" s="12">
        <v>245222155.44</v>
      </c>
    </row>
    <row r="35" spans="1:2">
      <c r="A35" s="13">
        <v>42917</v>
      </c>
      <c r="B35" s="14">
        <v>243549488.95</v>
      </c>
    </row>
    <row r="36" ht="23.25" spans="1:6">
      <c r="A36" s="11">
        <v>42948</v>
      </c>
      <c r="B36" s="12">
        <v>254377633.67</v>
      </c>
      <c r="F36" s="33" t="s">
        <v>75</v>
      </c>
    </row>
    <row r="37" ht="23.25" spans="1:6">
      <c r="A37" s="13">
        <v>42979</v>
      </c>
      <c r="B37" s="14">
        <v>207477703.61</v>
      </c>
      <c r="F37" s="33" t="s">
        <v>76</v>
      </c>
    </row>
    <row r="38" spans="1:2">
      <c r="A38" s="11">
        <v>43009</v>
      </c>
      <c r="B38" s="12">
        <v>235077307.91</v>
      </c>
    </row>
    <row r="39" spans="1:2">
      <c r="A39" s="13">
        <v>43040</v>
      </c>
      <c r="B39" s="14">
        <v>196995624.3</v>
      </c>
    </row>
    <row r="40" spans="1:2">
      <c r="A40" s="11">
        <v>43070</v>
      </c>
      <c r="B40" s="12">
        <v>196724851.27</v>
      </c>
    </row>
    <row r="41" spans="1:2">
      <c r="A41" s="13">
        <v>43101</v>
      </c>
      <c r="B41" s="14">
        <v>258523379.68</v>
      </c>
    </row>
    <row r="42" spans="1:2">
      <c r="A42" s="11">
        <v>43132</v>
      </c>
      <c r="B42" s="12">
        <v>258653722.68</v>
      </c>
    </row>
    <row r="43" spans="1:2">
      <c r="A43" s="13">
        <v>43160</v>
      </c>
      <c r="B43" s="14">
        <v>305955481.85</v>
      </c>
    </row>
    <row r="44" spans="1:2">
      <c r="A44" s="11">
        <v>43191</v>
      </c>
      <c r="B44" s="12">
        <v>278008434.32</v>
      </c>
    </row>
    <row r="45" spans="1:2">
      <c r="A45" s="13">
        <v>43221</v>
      </c>
      <c r="B45" s="14">
        <v>258087685.24</v>
      </c>
    </row>
    <row r="46" spans="1:2">
      <c r="A46" s="11">
        <v>43252</v>
      </c>
      <c r="B46" s="12">
        <v>263417877.93</v>
      </c>
    </row>
    <row r="47" spans="1:2">
      <c r="A47" s="13">
        <v>43282</v>
      </c>
      <c r="B47" s="14">
        <v>334982080.9</v>
      </c>
    </row>
    <row r="48" spans="1:2">
      <c r="A48" s="11">
        <v>43313</v>
      </c>
      <c r="B48" s="12">
        <v>266553650.79</v>
      </c>
    </row>
    <row r="49" spans="1:2">
      <c r="A49" s="13">
        <v>43344</v>
      </c>
      <c r="B49" s="14">
        <v>333327691.85</v>
      </c>
    </row>
    <row r="50" spans="1:2">
      <c r="A50" s="11">
        <v>43374</v>
      </c>
      <c r="B50" s="12">
        <v>316545398.95501</v>
      </c>
    </row>
    <row r="51" spans="1:2">
      <c r="A51" s="13">
        <v>43405</v>
      </c>
      <c r="B51" s="14">
        <v>320657947.958678</v>
      </c>
    </row>
    <row r="52" spans="1:2">
      <c r="A52" s="11">
        <v>43435</v>
      </c>
      <c r="B52" s="12">
        <v>324770496.962346</v>
      </c>
    </row>
    <row r="53" spans="1:2">
      <c r="A53" s="13">
        <v>43466</v>
      </c>
      <c r="B53" s="14">
        <v>328883045.966014</v>
      </c>
    </row>
    <row r="54" spans="1:2">
      <c r="A54" s="11">
        <v>43497</v>
      </c>
      <c r="B54" s="12">
        <v>332995594.969682</v>
      </c>
    </row>
    <row r="55" spans="1:2">
      <c r="A55" s="13">
        <v>43525</v>
      </c>
      <c r="B55" s="14">
        <v>337108143.97335</v>
      </c>
    </row>
    <row r="56" spans="1:2">
      <c r="A56" s="11">
        <v>43556</v>
      </c>
      <c r="B56" s="12">
        <v>341220692.977019</v>
      </c>
    </row>
    <row r="57" spans="1:2">
      <c r="A57" s="13">
        <v>43586</v>
      </c>
      <c r="B57" s="14">
        <v>345333241.980687</v>
      </c>
    </row>
    <row r="58" spans="1:2">
      <c r="A58" s="11">
        <v>43617</v>
      </c>
      <c r="B58" s="12">
        <v>349445790.984355</v>
      </c>
    </row>
    <row r="59" spans="1:2">
      <c r="A59" s="13">
        <v>43647</v>
      </c>
      <c r="B59" s="14">
        <v>353558339.988023</v>
      </c>
    </row>
    <row r="60" spans="1:2">
      <c r="A60" s="11">
        <v>43678</v>
      </c>
      <c r="B60" s="12">
        <v>357670888.991691</v>
      </c>
    </row>
    <row r="61" spans="1:2">
      <c r="A61" s="13">
        <v>43709</v>
      </c>
      <c r="B61" s="14">
        <v>361783437.995359</v>
      </c>
    </row>
    <row r="62" spans="1:2">
      <c r="A62" s="11">
        <v>43739</v>
      </c>
      <c r="B62" s="12">
        <v>365895986.999027</v>
      </c>
    </row>
    <row r="63" spans="1:2">
      <c r="A63" s="13">
        <v>43770</v>
      </c>
      <c r="B63" s="14">
        <v>370008536.002695</v>
      </c>
    </row>
    <row r="64" ht="15.75" spans="1:2">
      <c r="A64" s="20">
        <v>43800</v>
      </c>
      <c r="B64" s="21">
        <v>374121085.006363</v>
      </c>
    </row>
    <row r="65" ht="15.75" spans="1:2">
      <c r="A65" s="34">
        <v>43831</v>
      </c>
      <c r="B65" s="29">
        <f>FORECAST(A65,$B$5:$B$64,$A$5:$A$64)</f>
        <v>381751028.792353</v>
      </c>
    </row>
    <row r="66" ht="15.75" spans="1:2">
      <c r="A66" s="35">
        <v>43862</v>
      </c>
      <c r="B66" s="31">
        <f t="shared" ref="B66:B76" si="0">FORECAST(A66,$B$5:$B$64,$A$5:$A$64)</f>
        <v>387139333.318544</v>
      </c>
    </row>
    <row r="67" ht="15.75" spans="1:2">
      <c r="A67" s="35">
        <v>43891</v>
      </c>
      <c r="B67" s="31">
        <f t="shared" si="0"/>
        <v>392180005.294658</v>
      </c>
    </row>
    <row r="68" ht="15.75" spans="1:2">
      <c r="A68" s="35">
        <v>43922</v>
      </c>
      <c r="B68" s="31">
        <f t="shared" si="0"/>
        <v>397568309.820849</v>
      </c>
    </row>
    <row r="69" ht="15.75" spans="1:2">
      <c r="A69" s="35">
        <v>43952</v>
      </c>
      <c r="B69" s="31">
        <f t="shared" si="0"/>
        <v>402782798.072001</v>
      </c>
    </row>
    <row r="70" ht="15.75" spans="1:2">
      <c r="A70" s="35">
        <v>43983</v>
      </c>
      <c r="B70" s="31">
        <f t="shared" si="0"/>
        <v>408171102.598192</v>
      </c>
    </row>
    <row r="71" ht="15.75" spans="1:2">
      <c r="A71" s="35">
        <v>44013</v>
      </c>
      <c r="B71" s="31">
        <f t="shared" si="0"/>
        <v>413385590.849345</v>
      </c>
    </row>
    <row r="72" ht="15.75" spans="1:2">
      <c r="A72" s="35">
        <v>44044</v>
      </c>
      <c r="B72" s="31">
        <f t="shared" si="0"/>
        <v>418773895.375536</v>
      </c>
    </row>
    <row r="73" ht="15.75" spans="1:2">
      <c r="A73" s="35">
        <v>44075</v>
      </c>
      <c r="B73" s="31">
        <f t="shared" si="0"/>
        <v>424162199.901728</v>
      </c>
    </row>
    <row r="74" ht="15.75" spans="1:2">
      <c r="A74" s="35">
        <v>44105</v>
      </c>
      <c r="B74" s="31">
        <f t="shared" si="0"/>
        <v>429376688.15288</v>
      </c>
    </row>
    <row r="75" ht="15.75" spans="1:2">
      <c r="A75" s="35">
        <v>44136</v>
      </c>
      <c r="B75" s="31">
        <f t="shared" si="0"/>
        <v>434764992.67907</v>
      </c>
    </row>
    <row r="76" ht="15.75" spans="1:2">
      <c r="A76" s="35">
        <v>44166</v>
      </c>
      <c r="B76" s="31">
        <f t="shared" si="0"/>
        <v>439979480.930223</v>
      </c>
    </row>
    <row r="77" ht="15.75" spans="1:2">
      <c r="A77" s="36">
        <v>44197</v>
      </c>
      <c r="B77" s="32">
        <f t="shared" ref="B77:B88" si="1">FORECAST(A77,$B$5:$B$64,$A$5:$A$64)</f>
        <v>445367785.456414</v>
      </c>
    </row>
    <row r="78" ht="15.75" spans="1:2">
      <c r="A78" s="37">
        <v>44228</v>
      </c>
      <c r="B78" s="32">
        <f t="shared" si="1"/>
        <v>450756089.982606</v>
      </c>
    </row>
    <row r="79" ht="15.75" spans="1:2">
      <c r="A79" s="37">
        <v>44256</v>
      </c>
      <c r="B79" s="32">
        <f t="shared" si="1"/>
        <v>455622945.683681</v>
      </c>
    </row>
    <row r="80" ht="15.75" spans="1:2">
      <c r="A80" s="37">
        <v>44287</v>
      </c>
      <c r="B80" s="32">
        <f t="shared" si="1"/>
        <v>461011250.209872</v>
      </c>
    </row>
    <row r="81" ht="15.75" spans="1:2">
      <c r="A81" s="37">
        <v>44317</v>
      </c>
      <c r="B81" s="32">
        <f t="shared" si="1"/>
        <v>466225738.461025</v>
      </c>
    </row>
    <row r="82" ht="15.75" spans="1:2">
      <c r="A82" s="37">
        <v>44348</v>
      </c>
      <c r="B82" s="32">
        <f t="shared" si="1"/>
        <v>471614042.987216</v>
      </c>
    </row>
    <row r="83" ht="15.75" spans="1:2">
      <c r="A83" s="37">
        <v>44378</v>
      </c>
      <c r="B83" s="32">
        <f t="shared" si="1"/>
        <v>476828531.238368</v>
      </c>
    </row>
    <row r="84" ht="15.75" spans="1:2">
      <c r="A84" s="37">
        <v>44409</v>
      </c>
      <c r="B84" s="32">
        <f t="shared" si="1"/>
        <v>482216835.76456</v>
      </c>
    </row>
    <row r="85" ht="15.75" spans="1:2">
      <c r="A85" s="37">
        <v>44440</v>
      </c>
      <c r="B85" s="32">
        <f t="shared" si="1"/>
        <v>487605140.290751</v>
      </c>
    </row>
    <row r="86" ht="15.75" spans="1:2">
      <c r="A86" s="37">
        <v>44470</v>
      </c>
      <c r="B86" s="32">
        <f t="shared" si="1"/>
        <v>492819628.541903</v>
      </c>
    </row>
    <row r="87" ht="15.75" spans="1:2">
      <c r="A87" s="37">
        <v>44501</v>
      </c>
      <c r="B87" s="32">
        <f t="shared" si="1"/>
        <v>498207933.068094</v>
      </c>
    </row>
    <row r="88" ht="15.75" spans="1:2">
      <c r="A88" s="37">
        <v>44531</v>
      </c>
      <c r="B88" s="32">
        <f t="shared" si="1"/>
        <v>503422421.319246</v>
      </c>
    </row>
    <row r="91" spans="2:2">
      <c r="B91" s="19"/>
    </row>
  </sheetData>
  <pageMargins left="0.7" right="0.7" top="0.75" bottom="0.75" header="0.3" footer="0.3"/>
  <pageSetup paperSize="1"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64"/>
  <sheetViews>
    <sheetView zoomScale="80" zoomScaleNormal="80" topLeftCell="A19" workbookViewId="0">
      <selection activeCell="E7" sqref="E7"/>
    </sheetView>
  </sheetViews>
  <sheetFormatPr defaultColWidth="9" defaultRowHeight="15"/>
  <cols>
    <col min="2" max="2" width="15.8571428571429" customWidth="1"/>
    <col min="5" max="5" width="15.7142857142857"/>
    <col min="7" max="7" width="16.4285714285714" customWidth="1"/>
    <col min="8" max="8" width="15.4666666666667" customWidth="1"/>
    <col min="9" max="9" width="15.2857142857143"/>
    <col min="10" max="10" width="14.2857142857143" customWidth="1"/>
    <col min="11" max="11" width="14.7142857142857"/>
    <col min="12" max="12" width="18.4285714285714" customWidth="1"/>
  </cols>
  <sheetData>
    <row r="1" customFormat="1" ht="15.75" spans="1:1">
      <c r="A1" s="1" t="s">
        <v>68</v>
      </c>
    </row>
    <row r="2" customFormat="1" ht="15.75" spans="1:1">
      <c r="A2" s="1" t="s">
        <v>69</v>
      </c>
    </row>
    <row r="3" ht="21.75" spans="7:12">
      <c r="G3" s="2"/>
      <c r="H3" s="2"/>
      <c r="I3" s="22" t="s">
        <v>77</v>
      </c>
      <c r="J3" s="23"/>
      <c r="K3" s="2"/>
      <c r="L3" s="2"/>
    </row>
    <row r="4" ht="15.75" spans="1:12">
      <c r="A4" s="3" t="s">
        <v>70</v>
      </c>
      <c r="B4" s="4" t="s">
        <v>71</v>
      </c>
      <c r="C4" s="5" t="s">
        <v>78</v>
      </c>
      <c r="D4"/>
      <c r="E4"/>
      <c r="F4"/>
      <c r="G4" s="2"/>
      <c r="H4" s="6">
        <v>2015</v>
      </c>
      <c r="I4" s="6">
        <v>2016</v>
      </c>
      <c r="J4" s="6">
        <v>2017</v>
      </c>
      <c r="K4" s="6">
        <v>2018</v>
      </c>
      <c r="L4" s="6">
        <v>2019</v>
      </c>
    </row>
    <row r="5" spans="1:12">
      <c r="A5" s="7">
        <v>42005</v>
      </c>
      <c r="B5" s="8">
        <v>87242002.97</v>
      </c>
      <c r="C5">
        <v>2015</v>
      </c>
      <c r="D5"/>
      <c r="E5"/>
      <c r="F5"/>
      <c r="G5" s="9" t="s">
        <v>79</v>
      </c>
      <c r="H5" s="10">
        <f>SUM(B5:B7)</f>
        <v>291026860.89</v>
      </c>
      <c r="I5" s="10">
        <f>SUM(B17:B19)</f>
        <v>338031276.58</v>
      </c>
      <c r="J5" s="10">
        <f>SUM(B29:B31)</f>
        <v>654762012.3</v>
      </c>
      <c r="K5" s="10">
        <f>SUM(B41:B43)</f>
        <v>823132584.21</v>
      </c>
      <c r="L5" s="10">
        <f>SUM(B53:B55)</f>
        <v>998986784.909046</v>
      </c>
    </row>
    <row r="6" spans="1:12">
      <c r="A6" s="11">
        <v>42036</v>
      </c>
      <c r="B6" s="12">
        <v>115412286.21</v>
      </c>
      <c r="C6">
        <v>2015</v>
      </c>
      <c r="D6"/>
      <c r="E6"/>
      <c r="F6"/>
      <c r="G6" s="9" t="s">
        <v>80</v>
      </c>
      <c r="H6" s="10">
        <f>SUM(B8:B10)</f>
        <v>369396137.36</v>
      </c>
      <c r="I6" s="10">
        <f>SUM(B20:B22)</f>
        <v>333875517.9</v>
      </c>
      <c r="J6" s="10">
        <f>SUM(B32:B34)</f>
        <v>662843731.97</v>
      </c>
      <c r="K6" s="10">
        <f>SUM(B44:B46)</f>
        <v>799513997.49</v>
      </c>
      <c r="L6" s="10">
        <f>SUM(B56:B58)</f>
        <v>1035999725.94206</v>
      </c>
    </row>
    <row r="7" spans="1:12">
      <c r="A7" s="13">
        <v>42064</v>
      </c>
      <c r="B7" s="14">
        <v>88372571.71</v>
      </c>
      <c r="C7">
        <v>2015</v>
      </c>
      <c r="G7" s="9" t="s">
        <v>81</v>
      </c>
      <c r="H7" s="10">
        <f>SUM(B11:B13)</f>
        <v>332798796.74</v>
      </c>
      <c r="I7" s="10">
        <f>SUM(B23:B25)</f>
        <v>392132184.360002</v>
      </c>
      <c r="J7" s="10">
        <f>SUM(B35:B37)</f>
        <v>705404826.23</v>
      </c>
      <c r="K7" s="10">
        <f>SUM(B47:B49)</f>
        <v>934863423.54</v>
      </c>
      <c r="L7" s="10">
        <f>SUM(B59:B61)</f>
        <v>1073012666.97507</v>
      </c>
    </row>
    <row r="8" spans="1:12">
      <c r="A8" s="11">
        <v>42095</v>
      </c>
      <c r="B8" s="12">
        <v>106722003.68</v>
      </c>
      <c r="C8">
        <v>2015</v>
      </c>
      <c r="E8" s="15"/>
      <c r="G8" s="9" t="s">
        <v>82</v>
      </c>
      <c r="H8" s="10">
        <f>SUM(B14:B16)</f>
        <v>377992453.86</v>
      </c>
      <c r="I8" s="10">
        <f>SUM(B26:B28)</f>
        <v>394753400.680012</v>
      </c>
      <c r="J8" s="10">
        <f>SUM(B38:B40)</f>
        <v>628797783.48</v>
      </c>
      <c r="K8" s="10">
        <f>SUM(B50:B52)</f>
        <v>961973843.876034</v>
      </c>
      <c r="L8" s="10">
        <f>SUM(B62:B64)</f>
        <v>1110025608.00809</v>
      </c>
    </row>
    <row r="9" spans="1:12">
      <c r="A9" s="13">
        <v>42125</v>
      </c>
      <c r="B9" s="14">
        <v>136605735.25</v>
      </c>
      <c r="C9">
        <v>2015</v>
      </c>
      <c r="G9" s="9" t="s">
        <v>83</v>
      </c>
      <c r="H9" s="10">
        <f t="shared" ref="H9:L9" si="0">SUM(H5:H8)</f>
        <v>1371214248.85</v>
      </c>
      <c r="I9" s="10">
        <f t="shared" si="0"/>
        <v>1458792379.52001</v>
      </c>
      <c r="J9" s="10">
        <f t="shared" si="0"/>
        <v>2651808353.98</v>
      </c>
      <c r="K9" s="10">
        <f t="shared" si="0"/>
        <v>3519483849.11603</v>
      </c>
      <c r="L9" s="10">
        <f t="shared" si="0"/>
        <v>4218024785.83426</v>
      </c>
    </row>
    <row r="10" customFormat="1" spans="1:3">
      <c r="A10" s="11">
        <v>42156</v>
      </c>
      <c r="B10" s="12">
        <v>126068398.43</v>
      </c>
      <c r="C10">
        <v>2015</v>
      </c>
    </row>
    <row r="11" customFormat="1" spans="1:3">
      <c r="A11" s="13">
        <v>42186</v>
      </c>
      <c r="B11" s="14">
        <v>103606719.7</v>
      </c>
      <c r="C11">
        <v>2015</v>
      </c>
    </row>
    <row r="12" customFormat="1" spans="1:3">
      <c r="A12" s="11">
        <v>42217</v>
      </c>
      <c r="B12" s="12">
        <v>125025889.1</v>
      </c>
      <c r="C12">
        <v>2015</v>
      </c>
    </row>
    <row r="13" customFormat="1" spans="1:3">
      <c r="A13" s="13">
        <v>42248</v>
      </c>
      <c r="B13" s="14">
        <v>104166187.94</v>
      </c>
      <c r="C13">
        <v>2015</v>
      </c>
    </row>
    <row r="14" customFormat="1" spans="1:3">
      <c r="A14" s="11">
        <v>42278</v>
      </c>
      <c r="B14" s="12">
        <v>114436778.71</v>
      </c>
      <c r="C14">
        <v>2015</v>
      </c>
    </row>
    <row r="15" customFormat="1" spans="1:3">
      <c r="A15" s="13">
        <v>42309</v>
      </c>
      <c r="B15" s="14">
        <v>136244435.01</v>
      </c>
      <c r="C15">
        <v>2015</v>
      </c>
    </row>
    <row r="16" customFormat="1" spans="1:3">
      <c r="A16" s="11">
        <v>42339</v>
      </c>
      <c r="B16" s="12">
        <v>127311240.14</v>
      </c>
      <c r="C16">
        <v>2015</v>
      </c>
    </row>
    <row r="17" customFormat="1" spans="1:3">
      <c r="A17" s="13">
        <v>42370</v>
      </c>
      <c r="B17" s="14">
        <v>117630234.6</v>
      </c>
      <c r="C17">
        <v>2016</v>
      </c>
    </row>
    <row r="18" customFormat="1" spans="1:3">
      <c r="A18" s="11">
        <v>42401</v>
      </c>
      <c r="B18" s="12">
        <v>110971564.02</v>
      </c>
      <c r="C18">
        <v>2016</v>
      </c>
    </row>
    <row r="19" customFormat="1" spans="1:3">
      <c r="A19" s="13">
        <v>42430</v>
      </c>
      <c r="B19" s="14">
        <v>109429477.96</v>
      </c>
      <c r="C19">
        <v>2016</v>
      </c>
    </row>
    <row r="20" customFormat="1" spans="1:3">
      <c r="A20" s="11">
        <v>42461</v>
      </c>
      <c r="B20" s="12">
        <v>104972697.44</v>
      </c>
      <c r="C20">
        <v>2016</v>
      </c>
    </row>
    <row r="21" customFormat="1" spans="1:3">
      <c r="A21" s="13">
        <v>42491</v>
      </c>
      <c r="B21" s="14">
        <v>96263634.97</v>
      </c>
      <c r="C21">
        <v>2016</v>
      </c>
    </row>
    <row r="22" customFormat="1" spans="1:3">
      <c r="A22" s="11">
        <v>42522</v>
      </c>
      <c r="B22" s="12">
        <v>132639185.49</v>
      </c>
      <c r="C22">
        <v>2016</v>
      </c>
    </row>
    <row r="23" customFormat="1" spans="1:3">
      <c r="A23" s="13">
        <v>42552</v>
      </c>
      <c r="B23" s="14">
        <v>110012066.56</v>
      </c>
      <c r="C23">
        <v>2016</v>
      </c>
    </row>
    <row r="24" customFormat="1" spans="1:3">
      <c r="A24" s="11">
        <v>42583</v>
      </c>
      <c r="B24" s="12">
        <v>160404893.38</v>
      </c>
      <c r="C24">
        <v>2016</v>
      </c>
    </row>
    <row r="25" customFormat="1" spans="1:3">
      <c r="A25" s="13">
        <v>42614</v>
      </c>
      <c r="B25" s="14">
        <v>121715224.420002</v>
      </c>
      <c r="C25">
        <v>2016</v>
      </c>
    </row>
    <row r="26" customFormat="1" spans="1:3">
      <c r="A26" s="11">
        <v>42644</v>
      </c>
      <c r="B26" s="12">
        <v>142765865.970009</v>
      </c>
      <c r="C26">
        <v>2016</v>
      </c>
    </row>
    <row r="27" customFormat="1" ht="21" spans="1:7">
      <c r="A27" s="13">
        <v>42675</v>
      </c>
      <c r="B27" s="14">
        <v>120437788.65</v>
      </c>
      <c r="C27">
        <v>2016</v>
      </c>
      <c r="D27"/>
      <c r="E27"/>
      <c r="F27"/>
      <c r="G27" s="16" t="s">
        <v>84</v>
      </c>
    </row>
    <row r="28" customFormat="1" spans="1:3">
      <c r="A28" s="11">
        <v>42705</v>
      </c>
      <c r="B28" s="12">
        <v>131549746.060003</v>
      </c>
      <c r="C28">
        <v>2016</v>
      </c>
    </row>
    <row r="29" customFormat="1" ht="18.75" spans="1:11">
      <c r="A29" s="13">
        <v>42736</v>
      </c>
      <c r="B29" s="14">
        <v>180116058.66</v>
      </c>
      <c r="C29">
        <v>2017</v>
      </c>
      <c r="D29"/>
      <c r="E29"/>
      <c r="F29"/>
      <c r="G29"/>
      <c r="H29"/>
      <c r="I29" s="24" t="s">
        <v>85</v>
      </c>
      <c r="J29" s="25"/>
      <c r="K29" s="25"/>
    </row>
    <row r="30" spans="1:12">
      <c r="A30" s="11">
        <v>42767</v>
      </c>
      <c r="B30" s="12">
        <v>215159047.74</v>
      </c>
      <c r="C30">
        <v>2017</v>
      </c>
      <c r="D30"/>
      <c r="G30" s="2"/>
      <c r="H30" s="17" t="s">
        <v>86</v>
      </c>
      <c r="I30" s="17" t="s">
        <v>87</v>
      </c>
      <c r="J30" s="17" t="s">
        <v>88</v>
      </c>
      <c r="K30" s="17" t="s">
        <v>89</v>
      </c>
      <c r="L30" s="26" t="s">
        <v>90</v>
      </c>
    </row>
    <row r="31" spans="1:12">
      <c r="A31" s="13">
        <v>42795</v>
      </c>
      <c r="B31" s="14">
        <v>259486905.9</v>
      </c>
      <c r="C31">
        <v>2017</v>
      </c>
      <c r="D31"/>
      <c r="G31" s="9" t="s">
        <v>79</v>
      </c>
      <c r="H31" s="18">
        <f t="shared" ref="H31:K31" si="1">I5/H5/100</f>
        <v>0.0116151229321669</v>
      </c>
      <c r="I31" s="18">
        <f t="shared" si="1"/>
        <v>0.0193698647925273</v>
      </c>
      <c r="J31" s="18">
        <f t="shared" si="1"/>
        <v>0.0125714774031951</v>
      </c>
      <c r="K31" s="18">
        <f t="shared" si="1"/>
        <v>0.012136401888012</v>
      </c>
      <c r="L31" s="18">
        <f t="shared" ref="L31:L35" si="2">(H31+I31+J31+K31)/4</f>
        <v>0.0139232167539753</v>
      </c>
    </row>
    <row r="32" spans="1:12">
      <c r="A32" s="11">
        <v>42826</v>
      </c>
      <c r="B32" s="12">
        <v>231934491.08</v>
      </c>
      <c r="C32">
        <v>2017</v>
      </c>
      <c r="D32"/>
      <c r="G32" s="9" t="s">
        <v>80</v>
      </c>
      <c r="H32" s="18">
        <f t="shared" ref="H32:K32" si="3">I6/H6/100</f>
        <v>0.00903841389046841</v>
      </c>
      <c r="I32" s="18">
        <f t="shared" si="3"/>
        <v>0.0198530199560343</v>
      </c>
      <c r="J32" s="18">
        <f t="shared" si="3"/>
        <v>0.0120618776180294</v>
      </c>
      <c r="K32" s="18">
        <f t="shared" si="3"/>
        <v>0.012957868520057</v>
      </c>
      <c r="L32" s="18">
        <f t="shared" si="2"/>
        <v>0.0134777949961473</v>
      </c>
    </row>
    <row r="33" spans="1:12">
      <c r="A33" s="13">
        <v>42856</v>
      </c>
      <c r="B33" s="14">
        <v>185687085.45</v>
      </c>
      <c r="C33">
        <v>2017</v>
      </c>
      <c r="D33"/>
      <c r="G33" s="9" t="s">
        <v>81</v>
      </c>
      <c r="H33" s="18">
        <f t="shared" ref="H33:K33" si="4">I7/H7/100</f>
        <v>0.0117828606413609</v>
      </c>
      <c r="I33" s="18">
        <f t="shared" si="4"/>
        <v>0.0179889551116874</v>
      </c>
      <c r="J33" s="18">
        <f t="shared" si="4"/>
        <v>0.0132528640119508</v>
      </c>
      <c r="K33" s="18">
        <f t="shared" si="4"/>
        <v>0.0114777478715763</v>
      </c>
      <c r="L33" s="18">
        <f t="shared" si="2"/>
        <v>0.0136256069091439</v>
      </c>
    </row>
    <row r="34" spans="1:12">
      <c r="A34" s="11">
        <v>42887</v>
      </c>
      <c r="B34" s="12">
        <v>245222155.44</v>
      </c>
      <c r="C34">
        <v>2017</v>
      </c>
      <c r="D34"/>
      <c r="G34" s="9" t="s">
        <v>82</v>
      </c>
      <c r="H34" s="18">
        <f t="shared" ref="H34:K34" si="5">I8/H8/100</f>
        <v>0.0104434201436788</v>
      </c>
      <c r="I34" s="18">
        <f t="shared" si="5"/>
        <v>0.0159288756574818</v>
      </c>
      <c r="J34" s="18">
        <f t="shared" si="5"/>
        <v>0.0152986201470386</v>
      </c>
      <c r="K34" s="18">
        <f t="shared" si="5"/>
        <v>0.0115390414726404</v>
      </c>
      <c r="L34" s="18">
        <f t="shared" si="2"/>
        <v>0.0133024893552099</v>
      </c>
    </row>
    <row r="35" spans="1:12">
      <c r="A35" s="13">
        <v>42917</v>
      </c>
      <c r="B35" s="14">
        <v>243549488.95</v>
      </c>
      <c r="C35">
        <v>2017</v>
      </c>
      <c r="D35"/>
      <c r="G35" s="9" t="s">
        <v>83</v>
      </c>
      <c r="H35" s="18">
        <f t="shared" ref="H35:K35" si="6">I9/H9/100</f>
        <v>0.0106386903486706</v>
      </c>
      <c r="I35" s="18">
        <f t="shared" si="6"/>
        <v>0.0181781067080466</v>
      </c>
      <c r="J35" s="18">
        <f t="shared" si="6"/>
        <v>0.0132720143363067</v>
      </c>
      <c r="K35" s="18">
        <f t="shared" si="6"/>
        <v>0.0119847823336188</v>
      </c>
      <c r="L35" s="18">
        <f t="shared" si="2"/>
        <v>0.0135183984316607</v>
      </c>
    </row>
    <row r="36" customFormat="1" spans="1:3">
      <c r="A36" s="11">
        <v>42948</v>
      </c>
      <c r="B36" s="12">
        <v>254377633.67</v>
      </c>
      <c r="C36">
        <v>2017</v>
      </c>
    </row>
    <row r="37" customFormat="1" ht="21" spans="1:7">
      <c r="A37" s="13">
        <v>42979</v>
      </c>
      <c r="B37" s="14">
        <v>207477703.61</v>
      </c>
      <c r="C37">
        <v>2017</v>
      </c>
      <c r="D37"/>
      <c r="E37"/>
      <c r="F37"/>
      <c r="G37" s="16" t="s">
        <v>91</v>
      </c>
    </row>
    <row r="38" customFormat="1" spans="1:3">
      <c r="A38" s="11">
        <v>43009</v>
      </c>
      <c r="B38" s="12">
        <v>235077307.91</v>
      </c>
      <c r="C38">
        <v>2017</v>
      </c>
    </row>
    <row r="39" customFormat="1" spans="1:3">
      <c r="A39" s="13">
        <v>43040</v>
      </c>
      <c r="B39" s="14">
        <v>196995624.3</v>
      </c>
      <c r="C39">
        <v>2017</v>
      </c>
    </row>
    <row r="40" customFormat="1" spans="1:9">
      <c r="A40" s="11">
        <v>43070</v>
      </c>
      <c r="B40" s="12">
        <v>196724851.27</v>
      </c>
      <c r="C40">
        <v>2017</v>
      </c>
      <c r="D40"/>
      <c r="E40"/>
      <c r="F40"/>
      <c r="G40" s="2"/>
      <c r="H40" s="17" t="s">
        <v>92</v>
      </c>
      <c r="I40" s="17" t="s">
        <v>93</v>
      </c>
    </row>
    <row r="41" customFormat="1" spans="1:9">
      <c r="A41" s="13">
        <v>43101</v>
      </c>
      <c r="B41" s="14">
        <v>258523379.68</v>
      </c>
      <c r="C41">
        <v>2018</v>
      </c>
      <c r="D41"/>
      <c r="E41"/>
      <c r="F41"/>
      <c r="G41" s="9" t="s">
        <v>79</v>
      </c>
      <c r="H41" s="15">
        <f t="shared" ref="H41:H45" si="7">(SUM(I5/H5+J5/I5+K5/J5+L5/K5)/4)*L5</f>
        <v>1390910954.06456</v>
      </c>
      <c r="I41" s="27">
        <f t="shared" ref="I41:I45" si="8">H41/L5/100</f>
        <v>0.0139232167539753</v>
      </c>
    </row>
    <row r="42" customFormat="1" spans="1:9">
      <c r="A42" s="11">
        <v>43132</v>
      </c>
      <c r="B42" s="12">
        <v>258653722.68</v>
      </c>
      <c r="C42">
        <v>2018</v>
      </c>
      <c r="D42"/>
      <c r="E42"/>
      <c r="F42"/>
      <c r="G42" s="9" t="s">
        <v>80</v>
      </c>
      <c r="H42" s="15">
        <f t="shared" si="7"/>
        <v>1396299192.23119</v>
      </c>
      <c r="I42" s="27">
        <f t="shared" si="8"/>
        <v>0.0134777949961473</v>
      </c>
    </row>
    <row r="43" customFormat="1" spans="1:9">
      <c r="A43" s="13">
        <v>43160</v>
      </c>
      <c r="B43" s="14">
        <v>305955481.85</v>
      </c>
      <c r="C43">
        <v>2018</v>
      </c>
      <c r="D43"/>
      <c r="E43"/>
      <c r="F43"/>
      <c r="G43" s="9" t="s">
        <v>81</v>
      </c>
      <c r="H43" s="15">
        <f t="shared" si="7"/>
        <v>1462044880.87344</v>
      </c>
      <c r="I43" s="27">
        <f t="shared" si="8"/>
        <v>0.0136256069091439</v>
      </c>
    </row>
    <row r="44" customFormat="1" spans="1:9">
      <c r="A44" s="11">
        <v>43191</v>
      </c>
      <c r="B44" s="12">
        <v>278008434.32</v>
      </c>
      <c r="C44">
        <v>2018</v>
      </c>
      <c r="D44"/>
      <c r="E44"/>
      <c r="F44"/>
      <c r="G44" s="9" t="s">
        <v>82</v>
      </c>
      <c r="H44" s="15">
        <f t="shared" si="7"/>
        <v>1476610383.4538</v>
      </c>
      <c r="I44" s="27">
        <f t="shared" si="8"/>
        <v>0.0133024893552099</v>
      </c>
    </row>
    <row r="45" customFormat="1" spans="1:9">
      <c r="A45" s="13">
        <v>43221</v>
      </c>
      <c r="B45" s="14">
        <v>258087685.24</v>
      </c>
      <c r="C45">
        <v>2018</v>
      </c>
      <c r="D45"/>
      <c r="E45"/>
      <c r="F45"/>
      <c r="G45" s="9" t="s">
        <v>83</v>
      </c>
      <c r="H45" s="15">
        <f t="shared" si="7"/>
        <v>5702093964.95278</v>
      </c>
      <c r="I45" s="27">
        <f t="shared" si="8"/>
        <v>0.0135183984316607</v>
      </c>
    </row>
    <row r="46" customFormat="1" spans="1:3">
      <c r="A46" s="11">
        <v>43252</v>
      </c>
      <c r="B46" s="12">
        <v>263417877.93</v>
      </c>
      <c r="C46">
        <v>2018</v>
      </c>
    </row>
    <row r="47" customFormat="1" ht="21" spans="1:7">
      <c r="A47" s="13">
        <v>43282</v>
      </c>
      <c r="B47" s="14">
        <v>334982080.9</v>
      </c>
      <c r="C47">
        <v>2018</v>
      </c>
      <c r="D47"/>
      <c r="E47"/>
      <c r="F47"/>
      <c r="G47" s="16" t="s">
        <v>94</v>
      </c>
    </row>
    <row r="48" customFormat="1" spans="1:8">
      <c r="A48" s="11">
        <v>43313</v>
      </c>
      <c r="B48" s="12">
        <v>266553650.79</v>
      </c>
      <c r="C48">
        <v>2018</v>
      </c>
      <c r="D48"/>
      <c r="E48"/>
      <c r="F48"/>
      <c r="G48"/>
      <c r="H48" s="19"/>
    </row>
    <row r="49" customFormat="1" spans="1:3">
      <c r="A49" s="13">
        <v>43344</v>
      </c>
      <c r="B49" s="14">
        <v>333327691.85</v>
      </c>
      <c r="C49">
        <v>2018</v>
      </c>
    </row>
    <row r="50" customFormat="1" spans="1:9">
      <c r="A50" s="11">
        <v>43374</v>
      </c>
      <c r="B50" s="12">
        <v>316545398.95501</v>
      </c>
      <c r="C50">
        <v>2018</v>
      </c>
      <c r="D50"/>
      <c r="E50"/>
      <c r="F50"/>
      <c r="G50" s="2"/>
      <c r="H50" s="17" t="s">
        <v>95</v>
      </c>
      <c r="I50" s="17" t="s">
        <v>93</v>
      </c>
    </row>
    <row r="51" customFormat="1" spans="1:9">
      <c r="A51" s="13">
        <v>43405</v>
      </c>
      <c r="B51" s="14">
        <v>320657947.958678</v>
      </c>
      <c r="C51">
        <v>2018</v>
      </c>
      <c r="D51"/>
      <c r="E51"/>
      <c r="F51"/>
      <c r="G51" s="9" t="s">
        <v>79</v>
      </c>
      <c r="H51" s="15">
        <f t="shared" ref="H51:H55" si="9">(SUM(I5/H5+J5/I5+K5/J5+L5/K5+H41/L5)/5)*H41</f>
        <v>1936595469.89195</v>
      </c>
      <c r="I51" s="27">
        <f t="shared" ref="I51:I55" si="10">H51/H41/100</f>
        <v>0.0139232167539753</v>
      </c>
    </row>
    <row r="52" customFormat="1" spans="1:9">
      <c r="A52" s="11">
        <v>43435</v>
      </c>
      <c r="B52" s="12">
        <v>324770496.962346</v>
      </c>
      <c r="C52">
        <v>2018</v>
      </c>
      <c r="D52"/>
      <c r="E52"/>
      <c r="F52"/>
      <c r="G52" s="9" t="s">
        <v>80</v>
      </c>
      <c r="H52" s="15">
        <f t="shared" si="9"/>
        <v>1881903426.6178</v>
      </c>
      <c r="I52" s="27">
        <f t="shared" si="10"/>
        <v>0.0134777949961473</v>
      </c>
    </row>
    <row r="53" customFormat="1" spans="1:9">
      <c r="A53" s="13">
        <v>43466</v>
      </c>
      <c r="B53" s="14">
        <v>328883045.966014</v>
      </c>
      <c r="C53">
        <v>2019</v>
      </c>
      <c r="D53"/>
      <c r="E53"/>
      <c r="F53"/>
      <c r="G53" s="9" t="s">
        <v>81</v>
      </c>
      <c r="H53" s="15">
        <f t="shared" si="9"/>
        <v>1992124883.03076</v>
      </c>
      <c r="I53" s="27">
        <f t="shared" si="10"/>
        <v>0.0136256069091439</v>
      </c>
    </row>
    <row r="54" customFormat="1" spans="1:9">
      <c r="A54" s="11">
        <v>43497</v>
      </c>
      <c r="B54" s="12">
        <v>332995594.969682</v>
      </c>
      <c r="C54">
        <v>2019</v>
      </c>
      <c r="D54"/>
      <c r="E54"/>
      <c r="F54"/>
      <c r="G54" s="9" t="s">
        <v>82</v>
      </c>
      <c r="H54" s="15">
        <f t="shared" si="9"/>
        <v>1964259390.76865</v>
      </c>
      <c r="I54" s="27">
        <f t="shared" si="10"/>
        <v>0.0133024893552099</v>
      </c>
    </row>
    <row r="55" customFormat="1" spans="1:9">
      <c r="A55" s="13">
        <v>43525</v>
      </c>
      <c r="B55" s="14">
        <v>337108143.97335</v>
      </c>
      <c r="C55">
        <v>2019</v>
      </c>
      <c r="D55"/>
      <c r="E55"/>
      <c r="F55"/>
      <c r="G55" s="9" t="s">
        <v>83</v>
      </c>
      <c r="H55" s="15">
        <f t="shared" si="9"/>
        <v>7708317811.29994</v>
      </c>
      <c r="I55" s="27">
        <f t="shared" si="10"/>
        <v>0.0135183984316607</v>
      </c>
    </row>
    <row r="56" customFormat="1" spans="1:3">
      <c r="A56" s="11">
        <v>43556</v>
      </c>
      <c r="B56" s="12">
        <v>341220692.977019</v>
      </c>
      <c r="C56">
        <v>2019</v>
      </c>
    </row>
    <row r="57" customFormat="1" spans="1:3">
      <c r="A57" s="13">
        <v>43586</v>
      </c>
      <c r="B57" s="14">
        <v>345333241.980687</v>
      </c>
      <c r="C57">
        <v>2019</v>
      </c>
    </row>
    <row r="58" customFormat="1" spans="1:3">
      <c r="A58" s="11">
        <v>43617</v>
      </c>
      <c r="B58" s="12">
        <v>349445790.984355</v>
      </c>
      <c r="C58">
        <v>2019</v>
      </c>
    </row>
    <row r="59" customFormat="1" spans="1:3">
      <c r="A59" s="13">
        <v>43647</v>
      </c>
      <c r="B59" s="14">
        <v>353558339.988023</v>
      </c>
      <c r="C59">
        <v>2019</v>
      </c>
    </row>
    <row r="60" customFormat="1" spans="1:3">
      <c r="A60" s="11">
        <v>43678</v>
      </c>
      <c r="B60" s="12">
        <v>357670888.991691</v>
      </c>
      <c r="C60">
        <v>2019</v>
      </c>
    </row>
    <row r="61" customFormat="1" spans="1:3">
      <c r="A61" s="13">
        <v>43709</v>
      </c>
      <c r="B61" s="14">
        <v>361783437.995359</v>
      </c>
      <c r="C61">
        <v>2019</v>
      </c>
    </row>
    <row r="62" customFormat="1" spans="1:3">
      <c r="A62" s="11">
        <v>43739</v>
      </c>
      <c r="B62" s="12">
        <v>365895986.999027</v>
      </c>
      <c r="C62">
        <v>2019</v>
      </c>
    </row>
    <row r="63" customFormat="1" spans="1:3">
      <c r="A63" s="13">
        <v>43770</v>
      </c>
      <c r="B63" s="14">
        <v>370008536.002695</v>
      </c>
      <c r="C63">
        <v>2019</v>
      </c>
    </row>
    <row r="64" customFormat="1" ht="15.75" spans="1:3">
      <c r="A64" s="20">
        <v>43800</v>
      </c>
      <c r="B64" s="21">
        <v>374121085.006363</v>
      </c>
      <c r="C64">
        <v>2019</v>
      </c>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Assignment 1</vt:lpstr>
      <vt:lpstr>Assignment 2</vt:lpstr>
      <vt:lpstr>Sheet6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Nesma Abdelrabo Mohamed Elfaramawy</dc:creator>
  <cp:lastModifiedBy>PC</cp:lastModifiedBy>
  <dcterms:created xsi:type="dcterms:W3CDTF">2015-06-05T18:17:00Z</dcterms:created>
  <dcterms:modified xsi:type="dcterms:W3CDTF">2022-03-17T13:28:52Z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3689755337DB455B9B3DF7BB598DC411</vt:lpwstr>
  </property>
  <property fmtid="{D5CDD505-2E9C-101B-9397-08002B2CF9AE}" pid="3" name="KSOProductBuildVer">
    <vt:lpwstr>1033-11.2.0.11029</vt:lpwstr>
  </property>
</Properties>
</file>