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equirements Analysis " sheetId="1" r:id="rId4"/>
    <sheet state="visible" name="Project Static Design " sheetId="2" r:id="rId5"/>
    <sheet state="visible" name="Project Dynamic Desig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Factory Design Pattern Can be Applied
	-Mahmoud Ibrahim</t>
      </text>
    </comment>
  </commentList>
</comments>
</file>

<file path=xl/sharedStrings.xml><?xml version="1.0" encoding="utf-8"?>
<sst xmlns="http://schemas.openxmlformats.org/spreadsheetml/2006/main" count="229" uniqueCount="171">
  <si>
    <t xml:space="preserve">Requirement ID </t>
  </si>
  <si>
    <t>Requirement Description</t>
  </si>
  <si>
    <t>DCS_HW_001</t>
  </si>
  <si>
    <t>Two microcontrollers connected via CAN bus</t>
  </si>
  <si>
    <t>HW Arch (notes)</t>
  </si>
  <si>
    <t>DCS_HW_002</t>
  </si>
  <si>
    <t>One Door sensor (D)</t>
  </si>
  <si>
    <t>ECU1 (inputs)</t>
  </si>
  <si>
    <t>ECU2 (outputs)</t>
  </si>
  <si>
    <t>DCS_HW_003</t>
  </si>
  <si>
    <t>One Light switch (L)</t>
  </si>
  <si>
    <t>DR</t>
  </si>
  <si>
    <t>RL</t>
  </si>
  <si>
    <t>DCS_HW_004</t>
  </si>
  <si>
    <t>One Speed sensor (S)</t>
  </si>
  <si>
    <t>SW</t>
  </si>
  <si>
    <t>LL</t>
  </si>
  <si>
    <t>DCS_HW_005</t>
  </si>
  <si>
    <t>ECU 1 connected to D, S, and L, all input devices</t>
  </si>
  <si>
    <t>SPD</t>
  </si>
  <si>
    <t>BZR</t>
  </si>
  <si>
    <t>DCS_HW_006</t>
  </si>
  <si>
    <t>Two lights, right (RL) and left (LL)</t>
  </si>
  <si>
    <t>DCS_HW_007</t>
  </si>
  <si>
    <t>One buzzer (B)</t>
  </si>
  <si>
    <t>Static Arch (outdated)</t>
  </si>
  <si>
    <t>Dynamic Arch  (draft outdated)</t>
  </si>
  <si>
    <t>DCS_HW_008</t>
  </si>
  <si>
    <t>ECU 2 connected to RL, LL, and B, all output devices</t>
  </si>
  <si>
    <t>ECU1:</t>
  </si>
  <si>
    <t>ECU2:</t>
  </si>
  <si>
    <t>ECU1</t>
  </si>
  <si>
    <t>ECU2</t>
  </si>
  <si>
    <t>DCS_SW_001</t>
  </si>
  <si>
    <t>ECU 1 will send status messages periodically to ECU 2 through the CAN protocol</t>
  </si>
  <si>
    <t>BCM: CAN_Send</t>
  </si>
  <si>
    <t>BCM: CAN_Receive</t>
  </si>
  <si>
    <t>DCS_SW_002</t>
  </si>
  <si>
    <t>Status messages will be sent using Basic Communication Module (BCM)</t>
  </si>
  <si>
    <t>DCS_SW_003</t>
  </si>
  <si>
    <t>Door state message will be sent every 10ms to ECU 2</t>
  </si>
  <si>
    <t>DR_Stat:Send_Stat</t>
  </si>
  <si>
    <t>DR_10ms</t>
  </si>
  <si>
    <t>Comm_5ms</t>
  </si>
  <si>
    <t>DCS_SW_004</t>
  </si>
  <si>
    <t>Light switch state message will be sent every 20ms to ECU 2</t>
  </si>
  <si>
    <t>LED_Stat:Send_Stat</t>
  </si>
  <si>
    <t>LED_20ms</t>
  </si>
  <si>
    <t>DCS_SW_005</t>
  </si>
  <si>
    <t>Speed state message will be sent every 5ms to ECU 2</t>
  </si>
  <si>
    <t>SW_Stat:Send_Stat</t>
  </si>
  <si>
    <t>SW_5ms</t>
  </si>
  <si>
    <t>Transition notation</t>
  </si>
  <si>
    <t>Transition condition</t>
  </si>
  <si>
    <t>State Machine</t>
  </si>
  <si>
    <t>Inputs(Transition Conditions)</t>
  </si>
  <si>
    <t>Actions</t>
  </si>
  <si>
    <t>DCS_SW_006</t>
  </si>
  <si>
    <t>Each ECU will have an OS and application SW components</t>
  </si>
  <si>
    <t>OS_Layer</t>
  </si>
  <si>
    <t>StateName:</t>
  </si>
  <si>
    <t>Prev_LightStat</t>
  </si>
  <si>
    <t>Delay</t>
  </si>
  <si>
    <t>DCS_SW_007</t>
  </si>
  <si>
    <t>If the door is opened while the car is moving → Buzzer ON, Lights OFF</t>
  </si>
  <si>
    <t>T1</t>
  </si>
  <si>
    <t xml:space="preserve"> (DRState  == OPN &amp;&amp; SPDState == MOV)</t>
  </si>
  <si>
    <t>SH_DRN_SPMOV</t>
  </si>
  <si>
    <t>ANY</t>
  </si>
  <si>
    <t>OPN</t>
  </si>
  <si>
    <t>MOV</t>
  </si>
  <si>
    <t>NA</t>
  </si>
  <si>
    <t>ON</t>
  </si>
  <si>
    <t>OFF</t>
  </si>
  <si>
    <t>DCS_SW_008</t>
  </si>
  <si>
    <t>If the door is opened while the car is stopped → Buzzer OFF, Lights ON</t>
  </si>
  <si>
    <t>T2</t>
  </si>
  <si>
    <t>(DRState  == OPN &amp;&amp; SPDState == STP)</t>
  </si>
  <si>
    <t>SH_DRN_SPSTP</t>
  </si>
  <si>
    <t>STP</t>
  </si>
  <si>
    <t>DCS_SW_009</t>
  </si>
  <si>
    <t>If the door is closed while the lights were ON → Lights are OFF after 3 seconds</t>
  </si>
  <si>
    <t>T3</t>
  </si>
  <si>
    <t>(DRState  == CLS )</t>
  </si>
  <si>
    <t>SH_DRC_LN</t>
  </si>
  <si>
    <t>LIGHT_ON:
SH_DRN_SPSTP,
SH_SPMOV_SWPRES,
SH_SPSTP_SWPRES</t>
  </si>
  <si>
    <t>CLS</t>
  </si>
  <si>
    <t>3sec</t>
  </si>
  <si>
    <t>DCS_SW_010</t>
  </si>
  <si>
    <t>If the car is moving and the light switch is pressed → Buzzer OFF, Lights ON</t>
  </si>
  <si>
    <t>T4</t>
  </si>
  <si>
    <t>(SWState == PRESS &amp;&amp; SPDState == MOV)</t>
  </si>
  <si>
    <t>SH_SPMOV_SWPRES</t>
  </si>
  <si>
    <t>PRS</t>
  </si>
  <si>
    <t>DCS_SW_011</t>
  </si>
  <si>
    <t>If the car is stopped and the light switch is pressed → Buzzer ON, Lights ON</t>
  </si>
  <si>
    <t>T5</t>
  </si>
  <si>
    <t>(SWState == PRESS &amp;&amp; SPDState == STP)</t>
  </si>
  <si>
    <t>SH_SPSTP_SWPRES</t>
  </si>
  <si>
    <t>PDF/ 3min video</t>
  </si>
  <si>
    <t>Drive Link</t>
  </si>
  <si>
    <t>GitHub LInk</t>
  </si>
  <si>
    <t xml:space="preserve">Layered Architecture </t>
  </si>
  <si>
    <t>DCS Layered Architecture</t>
  </si>
  <si>
    <t>https://github.com/MahmoudElSabrouty/Design_DCS/blob/main/Static%20Design/DCS%20Layered%20Architecture.pdf</t>
  </si>
  <si>
    <t xml:space="preserve">Class Diagram </t>
  </si>
  <si>
    <t>DCS Class Diagrams</t>
  </si>
  <si>
    <t>https://github.com/MahmoudElSabrouty/Design_DCS/blob/main/Static%20Design/DCS%20Class%20Diagrams.pdf</t>
  </si>
  <si>
    <t xml:space="preserve">Pseudocode </t>
  </si>
  <si>
    <t>https://github.com/MahmoudElSabrouty/Design_DCS/tree/main/Project%20Pseudocode</t>
  </si>
  <si>
    <t>Video Link</t>
  </si>
  <si>
    <t>https://github.com/MahmoudElSabrouty/Design_DCS/blob/main/Static%20Design/Static%20Design%203%20min%20.mp4</t>
  </si>
  <si>
    <t>PDF 7 5 min video</t>
  </si>
  <si>
    <t xml:space="preserve">ECU2 </t>
  </si>
  <si>
    <t>Component State Machine</t>
  </si>
  <si>
    <t xml:space="preserve">ECU 1 State Diagram </t>
  </si>
  <si>
    <t>DCS ECU1 Dynamic Design</t>
  </si>
  <si>
    <t>https://github.com/MahmoudElSabrouty/Design_DCS/blob/main/Dynamic%20Design/DCS%20ECU1%20Dynamic%20Design.pdf</t>
  </si>
  <si>
    <t xml:space="preserve">ECU 2 State Diagram </t>
  </si>
  <si>
    <t>DCS ECU2 Dynamic Design</t>
  </si>
  <si>
    <t>https://github.com/MahmoudElSabrouty/Design_DCS/blob/main/Dynamic%20Design/DCS%20ECU2%20Dynamic%20Design.pdf</t>
  </si>
  <si>
    <t>https://github.com/MahmoudElSabrouty/Design_DCS/blob/main/Dynamic%20Design/Dynamic%20Design%205%20min%20.mp4</t>
  </si>
  <si>
    <r>
      <rPr>
        <rFont val="Arial"/>
        <b/>
        <color rgb="FF000000"/>
      </rPr>
      <t xml:space="preserve"> Dynamic Architecture CPU Load Calculation</t>
    </r>
    <r>
      <rPr>
        <rFont val="Arial"/>
        <b/>
        <i/>
        <color rgb="FF000000"/>
        <u/>
      </rPr>
      <t xml:space="preserve"> (on hyperPeriod: 20ms)</t>
    </r>
  </si>
  <si>
    <t>Task Name</t>
  </si>
  <si>
    <t>Peridicity (ms)</t>
  </si>
  <si>
    <t xml:space="preserve">Mapped Functions </t>
  </si>
  <si>
    <t>Expected worst case
Execution Time (ms)</t>
  </si>
  <si>
    <t>Startup Time/CPU Load</t>
  </si>
  <si>
    <t>Task_Init</t>
  </si>
  <si>
    <t>INIT</t>
  </si>
  <si>
    <t>DR_Stat_Init</t>
  </si>
  <si>
    <t>Startup Time (ms)</t>
  </si>
  <si>
    <t>LED_Ctrl_Init</t>
  </si>
  <si>
    <t>SPD_Stat_Init</t>
  </si>
  <si>
    <t>BZR_Ctrl_Init</t>
  </si>
  <si>
    <t>SW_Stat_Init</t>
  </si>
  <si>
    <t>Task_5ms</t>
  </si>
  <si>
    <t>BCMH_Update_SPD_State</t>
  </si>
  <si>
    <t>CPU load (%)</t>
  </si>
  <si>
    <t>Data_Handler_Init</t>
  </si>
  <si>
    <t>Task_10ms</t>
  </si>
  <si>
    <t>BCMH_Update_DR_State</t>
  </si>
  <si>
    <t>DataHandler_SPD</t>
  </si>
  <si>
    <t>CPU Load (%)</t>
  </si>
  <si>
    <t>SW_StateHandler_StM</t>
  </si>
  <si>
    <t>DataHandler_DR</t>
  </si>
  <si>
    <t>Task_20ms</t>
  </si>
  <si>
    <t>BCMH_Update_SW_State</t>
  </si>
  <si>
    <t>DataHandler_SW</t>
  </si>
  <si>
    <t>ISR</t>
  </si>
  <si>
    <t>SPD_TickHandler</t>
  </si>
  <si>
    <t>Formula</t>
  </si>
  <si>
    <t>CPU load = summation of(Task's Frequency * Task's worst case execution time)</t>
  </si>
  <si>
    <t>Bus Load Formula</t>
  </si>
  <si>
    <t>Bus load = Used capacity / Max capacity</t>
  </si>
  <si>
    <t>Assumptions</t>
  </si>
  <si>
    <t>1 CAN frame contains approximately (Bits)</t>
  </si>
  <si>
    <t>baud rate (kbps)</t>
  </si>
  <si>
    <t>bit Time (usec)</t>
  </si>
  <si>
    <t>1 Frame Time  (usec)</t>
  </si>
  <si>
    <t>Bus Load (Percentage / sec)</t>
  </si>
  <si>
    <t>Msg Name</t>
  </si>
  <si>
    <t>Msg Structure (Bits)</t>
  </si>
  <si>
    <t>periodicity (msec)</t>
  </si>
  <si>
    <t>periodicity (usec)</t>
  </si>
  <si>
    <t>Msg Bus Load %</t>
  </si>
  <si>
    <t>DR_Stat</t>
  </si>
  <si>
    <t>SPD_Stat</t>
  </si>
  <si>
    <t>SW_Stat</t>
  </si>
  <si>
    <t xml:space="preserve">Total Bus Load 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</si>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</sst>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Open Sans"/>
    </font>
    <font>
      <b/>
      <color theme="1"/>
      <name val="Arial"/>
      <scheme val="minor"/>
    </font>
    <font/>
    <font>
      <b/>
      <strike/>
      <color theme="1"/>
      <name val="Arial"/>
      <scheme val="minor"/>
    </font>
    <font>
      <b/>
      <strike/>
      <sz val="11.0"/>
      <color theme="1"/>
      <name val="Arial"/>
      <scheme val="minor"/>
    </font>
    <font>
      <strike/>
      <color theme="1"/>
      <name val="Arial"/>
      <scheme val="minor"/>
    </font>
    <font>
      <b/>
      <sz val="11.0"/>
      <color theme="1"/>
      <name val="Open Sans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b/>
      <u/>
      <color rgb="FF0000FF"/>
    </font>
    <font>
      <b/>
      <u/>
      <color rgb="FF0000FF"/>
    </font>
    <font>
      <b/>
      <color rgb="FF000000"/>
      <name val="Arial"/>
    </font>
    <font>
      <b/>
      <sz val="11.0"/>
      <color theme="1"/>
      <name val="Arial"/>
      <scheme val="minor"/>
    </font>
    <font>
      <b/>
      <sz val="14.0"/>
      <color theme="0"/>
      <name val="Arial"/>
      <scheme val="minor"/>
    </font>
    <font>
      <b/>
      <sz val="14.0"/>
      <color rgb="FFFFFFFF"/>
      <name val="Arial"/>
      <scheme val="minor"/>
    </font>
    <font>
      <b/>
      <sz val="14.0"/>
      <color theme="0"/>
      <name val="-apple-system"/>
    </font>
    <font>
      <b/>
      <color theme="0"/>
      <name val="Arial"/>
      <scheme val="minor"/>
    </font>
    <font>
      <b/>
      <sz val="11.0"/>
      <color theme="0"/>
      <name val="Arial"/>
    </font>
    <font>
      <sz val="11.0"/>
      <color rgb="FF232629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vertical="center"/>
    </xf>
    <xf borderId="3" fillId="0" fontId="6" numFmtId="0" xfId="0" applyBorder="1" applyFont="1"/>
    <xf borderId="1" fillId="3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4" fontId="7" numFmtId="0" xfId="0" applyAlignment="1" applyBorder="1" applyFill="1" applyFont="1">
      <alignment horizontal="center" readingOrder="0" vertical="center"/>
    </xf>
    <xf borderId="4" fillId="0" fontId="6" numFmtId="0" xfId="0" applyBorder="1" applyFont="1"/>
    <xf borderId="5" fillId="2" fontId="7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readingOrder="0" vertical="center"/>
    </xf>
    <xf borderId="6" fillId="4" fontId="9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6" fillId="4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8" fillId="0" fontId="6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11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2" fillId="2" fontId="12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0" fontId="17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center" readingOrder="0" shrinkToFit="0" vertical="center" wrapText="1"/>
    </xf>
    <xf borderId="2" fillId="3" fontId="19" numFmtId="0" xfId="0" applyAlignment="1" applyBorder="1" applyFont="1">
      <alignment horizontal="center" readingOrder="0" vertical="center"/>
    </xf>
    <xf borderId="9" fillId="0" fontId="6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7" fillId="5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readingOrder="0"/>
    </xf>
    <xf borderId="7" fillId="7" fontId="5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horizontal="center" vertical="center"/>
    </xf>
    <xf borderId="1" fillId="9" fontId="5" numFmtId="0" xfId="0" applyBorder="1" applyFill="1" applyFont="1"/>
    <xf borderId="10" fillId="4" fontId="2" numFmtId="0" xfId="0" applyAlignment="1" applyBorder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" fillId="0" fontId="2" numFmtId="0" xfId="0" applyBorder="1" applyFont="1"/>
    <xf borderId="1" fillId="9" fontId="5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0" fillId="10" fontId="20" numFmtId="0" xfId="0" applyAlignment="1" applyFill="1" applyFont="1">
      <alignment horizontal="center" readingOrder="0" vertical="center"/>
    </xf>
    <xf borderId="2" fillId="10" fontId="21" numFmtId="0" xfId="0" applyAlignment="1" applyBorder="1" applyFont="1">
      <alignment horizontal="center" readingOrder="0" vertical="center"/>
    </xf>
    <xf borderId="0" fillId="11" fontId="20" numFmtId="0" xfId="0" applyAlignment="1" applyFill="1" applyFont="1">
      <alignment horizontal="center" readingOrder="0" vertical="center"/>
    </xf>
    <xf borderId="0" fillId="11" fontId="22" numFmtId="0" xfId="0" applyAlignment="1" applyFont="1">
      <alignment horizontal="center" readingOrder="0" vertical="center"/>
    </xf>
    <xf borderId="7" fillId="11" fontId="23" numFmtId="0" xfId="0" applyAlignment="1" applyBorder="1" applyFont="1">
      <alignment horizontal="center" readingOrder="0" vertical="center"/>
    </xf>
    <xf borderId="1" fillId="11" fontId="2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11" fontId="24" numFmtId="0" xfId="0" applyAlignment="1" applyBorder="1" applyFont="1">
      <alignment horizontal="left" readingOrder="0"/>
    </xf>
    <xf borderId="1" fillId="12" fontId="25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7" fillId="11" fontId="23" numFmtId="0" xfId="0" applyAlignment="1" applyBorder="1" applyFont="1">
      <alignment horizontal="center" readingOrder="0" shrinkToFit="0" vertical="center" wrapText="1"/>
    </xf>
    <xf borderId="2" fillId="11" fontId="2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1a_nAJaW6az3NoZOAbVuLFgVLDzRH8jB6VMlzmP6i-1I/edit" TargetMode="External"/><Relationship Id="rId2" Type="http://schemas.openxmlformats.org/officeDocument/2006/relationships/hyperlink" Target="https://github.com/MahmoudElSabrouty/Design_DCS/blob/main/Static%20Design/DCS%20Layered%20Architecture.pdf" TargetMode="External"/><Relationship Id="rId3" Type="http://schemas.openxmlformats.org/officeDocument/2006/relationships/hyperlink" Target="https://docs.google.com/drawings/d/1qFhwYU17zcXK3M3ps3EpZ5gU2iukiacvT9-IAdLc8QE/edit" TargetMode="External"/><Relationship Id="rId4" Type="http://schemas.openxmlformats.org/officeDocument/2006/relationships/hyperlink" Target="https://github.com/MahmoudElSabrouty/Design_DCS/blob/main/Static%20Design/DCS%20Class%20Diagrams.pdf" TargetMode="External"/><Relationship Id="rId5" Type="http://schemas.openxmlformats.org/officeDocument/2006/relationships/hyperlink" Target="https://github.com/MahmoudElSabrouty/Design_DCS/tree/main/Project%20Pseudocode" TargetMode="External"/><Relationship Id="rId6" Type="http://schemas.openxmlformats.org/officeDocument/2006/relationships/hyperlink" Target="https://github.com/MahmoudElSabrouty/Design_DCS/blob/main/Static%20Design/Static%20Design%203%20min%20.mp4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1R4UATMh1hDMx6IOb4lHX_jAB6WYVty35Gnhj3WqCweY/edit" TargetMode="External"/><Relationship Id="rId2" Type="http://schemas.openxmlformats.org/officeDocument/2006/relationships/hyperlink" Target="https://github.com/MahmoudElSabrouty/Design_DCS/blob/main/Dynamic%20Design/DCS%20ECU1%20Dynamic%20Design.pdf" TargetMode="External"/><Relationship Id="rId3" Type="http://schemas.openxmlformats.org/officeDocument/2006/relationships/hyperlink" Target="https://docs.google.com/drawings/d/103DZrbAkCmmdWdxSndpIZBRmTWSzzwbIWB7fZFWW2n4/edit" TargetMode="External"/><Relationship Id="rId4" Type="http://schemas.openxmlformats.org/officeDocument/2006/relationships/hyperlink" Target="https://github.com/MahmoudElSabrouty/Design_DCS/blob/main/Dynamic%20Design/DCS%20ECU2%20Dynamic%20Design.pdf" TargetMode="External"/><Relationship Id="rId5" Type="http://schemas.openxmlformats.org/officeDocument/2006/relationships/hyperlink" Target="https://github.com/MahmoudElSabrouty/Design_DCS/blob/main/Dynamic%20Design/Dynamic%20Design%205%20min%20.mp4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66.38"/>
    <col customWidth="1" min="3" max="3" width="12.63"/>
    <col customWidth="1" min="4" max="4" width="16.0"/>
    <col customWidth="1" min="5" max="5" width="16.25"/>
    <col customWidth="1" min="7" max="7" width="15.25"/>
    <col customWidth="1" min="8" max="8" width="9.88"/>
    <col customWidth="1" min="9" max="9" width="20.5"/>
    <col customWidth="1" min="10" max="10" width="18.38"/>
    <col customWidth="1" min="11" max="11" width="24.25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 t="s">
        <v>2</v>
      </c>
      <c r="B2" s="5" t="s">
        <v>3</v>
      </c>
      <c r="C2" s="2"/>
      <c r="D2" s="6" t="s">
        <v>4</v>
      </c>
      <c r="E2" s="7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5</v>
      </c>
      <c r="B3" s="5" t="s">
        <v>6</v>
      </c>
      <c r="C3" s="2"/>
      <c r="D3" s="8" t="s">
        <v>7</v>
      </c>
      <c r="E3" s="8" t="s">
        <v>8</v>
      </c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4" t="s">
        <v>9</v>
      </c>
      <c r="B4" s="5" t="s">
        <v>10</v>
      </c>
      <c r="C4" s="2"/>
      <c r="D4" s="9" t="s">
        <v>11</v>
      </c>
      <c r="E4" s="9" t="s">
        <v>12</v>
      </c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13</v>
      </c>
      <c r="B5" s="5" t="s">
        <v>14</v>
      </c>
      <c r="C5" s="2"/>
      <c r="D5" s="9" t="s">
        <v>15</v>
      </c>
      <c r="E5" s="9" t="s">
        <v>16</v>
      </c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 t="s">
        <v>17</v>
      </c>
      <c r="B6" s="5" t="s">
        <v>18</v>
      </c>
      <c r="C6" s="2"/>
      <c r="D6" s="9" t="s">
        <v>19</v>
      </c>
      <c r="E6" s="9" t="s">
        <v>20</v>
      </c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4" t="s">
        <v>21</v>
      </c>
      <c r="B7" s="5" t="s">
        <v>22</v>
      </c>
      <c r="C7" s="2"/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4" t="s">
        <v>23</v>
      </c>
      <c r="B8" s="5" t="s">
        <v>24</v>
      </c>
      <c r="C8" s="2"/>
      <c r="D8" s="10" t="s">
        <v>25</v>
      </c>
      <c r="E8" s="11"/>
      <c r="F8" s="12" t="s">
        <v>26</v>
      </c>
      <c r="G8" s="7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4" t="s">
        <v>27</v>
      </c>
      <c r="B9" s="5" t="s">
        <v>28</v>
      </c>
      <c r="C9" s="2"/>
      <c r="D9" s="13" t="s">
        <v>29</v>
      </c>
      <c r="E9" s="13" t="s">
        <v>30</v>
      </c>
      <c r="F9" s="14" t="s">
        <v>31</v>
      </c>
      <c r="G9" s="14" t="s">
        <v>32</v>
      </c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5" t="s">
        <v>33</v>
      </c>
      <c r="B10" s="5" t="s">
        <v>34</v>
      </c>
      <c r="C10" s="2"/>
      <c r="D10" s="16" t="s">
        <v>35</v>
      </c>
      <c r="E10" s="17" t="s">
        <v>36</v>
      </c>
      <c r="F10" s="18"/>
      <c r="G10" s="19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5" t="s">
        <v>37</v>
      </c>
      <c r="B11" s="5" t="s">
        <v>38</v>
      </c>
      <c r="C11" s="2"/>
      <c r="D11" s="20"/>
      <c r="E11" s="21"/>
      <c r="F11" s="18"/>
      <c r="G11" s="19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5" t="s">
        <v>39</v>
      </c>
      <c r="B12" s="22" t="s">
        <v>40</v>
      </c>
      <c r="C12" s="2"/>
      <c r="D12" s="16" t="s">
        <v>41</v>
      </c>
      <c r="E12" s="21"/>
      <c r="F12" s="23" t="s">
        <v>42</v>
      </c>
      <c r="G12" s="24" t="s">
        <v>43</v>
      </c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5" t="s">
        <v>44</v>
      </c>
      <c r="B13" s="22" t="s">
        <v>45</v>
      </c>
      <c r="C13" s="2"/>
      <c r="D13" s="16" t="s">
        <v>46</v>
      </c>
      <c r="E13" s="21"/>
      <c r="F13" s="23" t="s">
        <v>47</v>
      </c>
      <c r="G13" s="24" t="s">
        <v>43</v>
      </c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5" t="s">
        <v>48</v>
      </c>
      <c r="B14" s="22" t="s">
        <v>49</v>
      </c>
      <c r="C14" s="2"/>
      <c r="D14" s="16" t="s">
        <v>50</v>
      </c>
      <c r="E14" s="21"/>
      <c r="F14" s="23" t="s">
        <v>51</v>
      </c>
      <c r="G14" s="24" t="s">
        <v>43</v>
      </c>
      <c r="H14" s="25" t="s">
        <v>52</v>
      </c>
      <c r="I14" s="25" t="s">
        <v>53</v>
      </c>
      <c r="J14" s="26" t="s">
        <v>54</v>
      </c>
      <c r="K14" s="6" t="s">
        <v>55</v>
      </c>
      <c r="L14" s="27"/>
      <c r="M14" s="27"/>
      <c r="N14" s="7"/>
      <c r="O14" s="2"/>
      <c r="P14" s="6" t="s">
        <v>56</v>
      </c>
      <c r="Q14" s="27"/>
      <c r="R14" s="27"/>
      <c r="S14" s="7"/>
      <c r="T14" s="2"/>
      <c r="U14" s="2"/>
      <c r="V14" s="2"/>
      <c r="W14" s="2"/>
      <c r="X14" s="2"/>
      <c r="Y14" s="2"/>
    </row>
    <row r="15" ht="15.75" customHeight="1">
      <c r="A15" s="15" t="s">
        <v>57</v>
      </c>
      <c r="B15" s="5" t="s">
        <v>58</v>
      </c>
      <c r="C15" s="2"/>
      <c r="D15" s="16" t="s">
        <v>59</v>
      </c>
      <c r="E15" s="17" t="s">
        <v>59</v>
      </c>
      <c r="F15" s="18"/>
      <c r="G15" s="19"/>
      <c r="H15" s="28"/>
      <c r="I15" s="28"/>
      <c r="J15" s="26" t="s">
        <v>60</v>
      </c>
      <c r="K15" s="26" t="s">
        <v>61</v>
      </c>
      <c r="L15" s="26" t="s">
        <v>11</v>
      </c>
      <c r="M15" s="26" t="s">
        <v>19</v>
      </c>
      <c r="N15" s="26" t="s">
        <v>15</v>
      </c>
      <c r="O15" s="2"/>
      <c r="P15" s="26" t="s">
        <v>62</v>
      </c>
      <c r="Q15" s="26" t="s">
        <v>20</v>
      </c>
      <c r="R15" s="26" t="s">
        <v>16</v>
      </c>
      <c r="S15" s="26" t="s">
        <v>12</v>
      </c>
      <c r="T15" s="2"/>
      <c r="U15" s="2"/>
      <c r="V15" s="2"/>
      <c r="W15" s="2"/>
      <c r="X15" s="2"/>
      <c r="Y15" s="2"/>
    </row>
    <row r="16" ht="15.75" customHeight="1">
      <c r="A16" s="15" t="s">
        <v>63</v>
      </c>
      <c r="B16" s="5" t="s">
        <v>64</v>
      </c>
      <c r="C16" s="2"/>
      <c r="D16" s="2"/>
      <c r="E16" s="2"/>
      <c r="F16" s="2"/>
      <c r="G16" s="2"/>
      <c r="H16" s="29" t="s">
        <v>65</v>
      </c>
      <c r="I16" s="30" t="s">
        <v>66</v>
      </c>
      <c r="J16" s="9" t="s">
        <v>67</v>
      </c>
      <c r="K16" s="9" t="s">
        <v>68</v>
      </c>
      <c r="L16" s="9" t="s">
        <v>69</v>
      </c>
      <c r="M16" s="9" t="s">
        <v>70</v>
      </c>
      <c r="N16" s="9" t="s">
        <v>71</v>
      </c>
      <c r="O16" s="2"/>
      <c r="P16" s="9" t="s">
        <v>71</v>
      </c>
      <c r="Q16" s="9" t="s">
        <v>72</v>
      </c>
      <c r="R16" s="9" t="s">
        <v>73</v>
      </c>
      <c r="S16" s="9" t="s">
        <v>73</v>
      </c>
      <c r="T16" s="2"/>
      <c r="U16" s="2"/>
      <c r="V16" s="2"/>
      <c r="W16" s="2"/>
      <c r="X16" s="2"/>
      <c r="Y16" s="2"/>
    </row>
    <row r="17" ht="15.75" customHeight="1">
      <c r="A17" s="15" t="s">
        <v>74</v>
      </c>
      <c r="B17" s="5" t="s">
        <v>75</v>
      </c>
      <c r="C17" s="2"/>
      <c r="D17" s="2"/>
      <c r="E17" s="2"/>
      <c r="F17" s="2"/>
      <c r="G17" s="2"/>
      <c r="H17" s="29" t="s">
        <v>76</v>
      </c>
      <c r="I17" s="30" t="s">
        <v>77</v>
      </c>
      <c r="J17" s="9" t="s">
        <v>78</v>
      </c>
      <c r="K17" s="9" t="s">
        <v>68</v>
      </c>
      <c r="L17" s="9" t="s">
        <v>69</v>
      </c>
      <c r="M17" s="9" t="s">
        <v>79</v>
      </c>
      <c r="N17" s="9" t="s">
        <v>71</v>
      </c>
      <c r="O17" s="2"/>
      <c r="P17" s="9" t="s">
        <v>71</v>
      </c>
      <c r="Q17" s="9" t="s">
        <v>73</v>
      </c>
      <c r="R17" s="9" t="s">
        <v>72</v>
      </c>
      <c r="S17" s="9" t="s">
        <v>72</v>
      </c>
      <c r="T17" s="2"/>
      <c r="U17" s="2"/>
      <c r="V17" s="2"/>
      <c r="W17" s="2"/>
      <c r="X17" s="2"/>
      <c r="Y17" s="2"/>
    </row>
    <row r="18" ht="15.75" customHeight="1">
      <c r="A18" s="15" t="s">
        <v>80</v>
      </c>
      <c r="B18" s="5" t="s">
        <v>81</v>
      </c>
      <c r="C18" s="2"/>
      <c r="D18" s="2"/>
      <c r="E18" s="2"/>
      <c r="F18" s="2"/>
      <c r="G18" s="2"/>
      <c r="H18" s="29" t="s">
        <v>82</v>
      </c>
      <c r="I18" s="30" t="s">
        <v>83</v>
      </c>
      <c r="J18" s="9" t="s">
        <v>84</v>
      </c>
      <c r="K18" s="29" t="s">
        <v>85</v>
      </c>
      <c r="L18" s="9" t="s">
        <v>86</v>
      </c>
      <c r="M18" s="9" t="s">
        <v>71</v>
      </c>
      <c r="N18" s="9" t="s">
        <v>71</v>
      </c>
      <c r="O18" s="2"/>
      <c r="P18" s="9" t="s">
        <v>87</v>
      </c>
      <c r="Q18" s="9" t="s">
        <v>71</v>
      </c>
      <c r="R18" s="9" t="s">
        <v>73</v>
      </c>
      <c r="S18" s="9" t="s">
        <v>73</v>
      </c>
      <c r="T18" s="2"/>
      <c r="U18" s="2"/>
      <c r="V18" s="2"/>
      <c r="W18" s="2"/>
      <c r="X18" s="2"/>
      <c r="Y18" s="2"/>
    </row>
    <row r="19" ht="15.75" customHeight="1">
      <c r="A19" s="15" t="s">
        <v>88</v>
      </c>
      <c r="B19" s="5" t="s">
        <v>89</v>
      </c>
      <c r="C19" s="2"/>
      <c r="D19" s="2"/>
      <c r="E19" s="2"/>
      <c r="F19" s="2"/>
      <c r="G19" s="2"/>
      <c r="H19" s="29" t="s">
        <v>90</v>
      </c>
      <c r="I19" s="30" t="s">
        <v>91</v>
      </c>
      <c r="J19" s="9" t="s">
        <v>92</v>
      </c>
      <c r="K19" s="9" t="s">
        <v>68</v>
      </c>
      <c r="L19" s="9" t="s">
        <v>71</v>
      </c>
      <c r="M19" s="9" t="s">
        <v>70</v>
      </c>
      <c r="N19" s="9" t="s">
        <v>93</v>
      </c>
      <c r="O19" s="2"/>
      <c r="P19" s="9" t="s">
        <v>71</v>
      </c>
      <c r="Q19" s="9" t="s">
        <v>73</v>
      </c>
      <c r="R19" s="9" t="s">
        <v>72</v>
      </c>
      <c r="S19" s="9" t="s">
        <v>72</v>
      </c>
      <c r="T19" s="2"/>
      <c r="U19" s="2"/>
      <c r="V19" s="2"/>
      <c r="W19" s="2"/>
      <c r="X19" s="2"/>
      <c r="Y19" s="2"/>
    </row>
    <row r="20" ht="15.75" customHeight="1">
      <c r="A20" s="15" t="s">
        <v>94</v>
      </c>
      <c r="B20" s="5" t="s">
        <v>95</v>
      </c>
      <c r="C20" s="2"/>
      <c r="D20" s="2"/>
      <c r="E20" s="2"/>
      <c r="F20" s="2"/>
      <c r="G20" s="2"/>
      <c r="H20" s="29" t="s">
        <v>96</v>
      </c>
      <c r="I20" s="30" t="s">
        <v>97</v>
      </c>
      <c r="J20" s="9" t="s">
        <v>98</v>
      </c>
      <c r="K20" s="9" t="s">
        <v>68</v>
      </c>
      <c r="L20" s="9" t="s">
        <v>71</v>
      </c>
      <c r="M20" s="9" t="s">
        <v>79</v>
      </c>
      <c r="N20" s="9" t="s">
        <v>93</v>
      </c>
      <c r="O20" s="2"/>
      <c r="P20" s="9" t="s">
        <v>71</v>
      </c>
      <c r="Q20" s="9" t="s">
        <v>72</v>
      </c>
      <c r="R20" s="9" t="s">
        <v>72</v>
      </c>
      <c r="S20" s="9" t="s">
        <v>72</v>
      </c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7">
    <mergeCell ref="D2:E2"/>
    <mergeCell ref="D8:E8"/>
    <mergeCell ref="F8:G8"/>
    <mergeCell ref="H14:H15"/>
    <mergeCell ref="I14:I15"/>
    <mergeCell ref="K14:N14"/>
    <mergeCell ref="P14:S1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65.38"/>
    <col customWidth="1" min="3" max="3" width="80.25"/>
    <col customWidth="1" min="4" max="6" width="12.63"/>
  </cols>
  <sheetData>
    <row r="1" ht="15.75" customHeight="1">
      <c r="A1" s="31" t="s">
        <v>99</v>
      </c>
      <c r="E1" s="32"/>
      <c r="I1" s="32"/>
    </row>
    <row r="5">
      <c r="A5" s="33"/>
      <c r="B5" s="34" t="s">
        <v>100</v>
      </c>
      <c r="C5" s="34" t="s">
        <v>101</v>
      </c>
    </row>
    <row r="6" ht="78.75" customHeight="1">
      <c r="A6" s="34" t="s">
        <v>102</v>
      </c>
      <c r="B6" s="35" t="s">
        <v>103</v>
      </c>
      <c r="C6" s="36" t="s">
        <v>104</v>
      </c>
    </row>
    <row r="7" ht="72.0" customHeight="1">
      <c r="A7" s="34" t="s">
        <v>105</v>
      </c>
      <c r="B7" s="35" t="s">
        <v>106</v>
      </c>
      <c r="C7" s="36" t="s">
        <v>107</v>
      </c>
    </row>
    <row r="8" ht="66.0" customHeight="1">
      <c r="A8" s="34" t="s">
        <v>108</v>
      </c>
      <c r="B8" s="37" t="s">
        <v>71</v>
      </c>
      <c r="C8" s="36" t="s">
        <v>109</v>
      </c>
    </row>
    <row r="9" ht="66.0" customHeight="1">
      <c r="A9" s="34" t="s">
        <v>110</v>
      </c>
      <c r="B9" s="37" t="s">
        <v>71</v>
      </c>
      <c r="C9" s="38" t="s">
        <v>111</v>
      </c>
    </row>
    <row r="19" ht="15.75" customHeight="1"/>
    <row r="20" ht="15.75" customHeight="1"/>
    <row r="21" ht="15.75" customHeight="1">
      <c r="C21" s="3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D28" s="3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B6"/>
    <hyperlink r:id="rId2" ref="C6"/>
    <hyperlink r:id="rId3" ref="B7"/>
    <hyperlink r:id="rId4" ref="C7"/>
    <hyperlink r:id="rId5" ref="C8"/>
    <hyperlink r:id="rId6" ref="C9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33.13"/>
    <col customWidth="1" min="3" max="4" width="19.25"/>
    <col customWidth="1" min="5" max="5" width="19.88"/>
    <col customWidth="1" min="6" max="6" width="15.13"/>
    <col customWidth="1" min="7" max="8" width="12.63"/>
    <col customWidth="1" min="9" max="9" width="16.13"/>
    <col customWidth="1" min="10" max="10" width="21.38"/>
    <col customWidth="1" min="11" max="11" width="17.25"/>
    <col customWidth="1" min="12" max="12" width="15.13"/>
  </cols>
  <sheetData>
    <row r="1" ht="15.75" customHeight="1">
      <c r="A1" s="31" t="s">
        <v>112</v>
      </c>
      <c r="E1" s="31" t="s">
        <v>31</v>
      </c>
      <c r="K1" s="31" t="s">
        <v>113</v>
      </c>
    </row>
    <row r="2" ht="15.75" customHeight="1">
      <c r="A2" s="32" t="s">
        <v>114</v>
      </c>
    </row>
    <row r="3" ht="15.75" customHeight="1"/>
    <row r="4" ht="15.75" customHeight="1"/>
    <row r="5" ht="33.75" customHeight="1">
      <c r="A5" s="33"/>
      <c r="B5" s="40" t="s">
        <v>100</v>
      </c>
      <c r="C5" s="27"/>
      <c r="D5" s="7"/>
      <c r="E5" s="40" t="s">
        <v>101</v>
      </c>
      <c r="F5" s="27"/>
      <c r="G5" s="27"/>
      <c r="H5" s="7"/>
    </row>
    <row r="6" ht="63.75" customHeight="1">
      <c r="A6" s="34" t="s">
        <v>115</v>
      </c>
      <c r="B6" s="41" t="s">
        <v>116</v>
      </c>
      <c r="C6" s="27"/>
      <c r="D6" s="7"/>
      <c r="E6" s="42" t="s">
        <v>117</v>
      </c>
      <c r="F6" s="27"/>
      <c r="G6" s="27"/>
      <c r="H6" s="7"/>
    </row>
    <row r="7" ht="74.25" customHeight="1">
      <c r="A7" s="34" t="s">
        <v>118</v>
      </c>
      <c r="B7" s="41" t="s">
        <v>119</v>
      </c>
      <c r="C7" s="27"/>
      <c r="D7" s="7"/>
      <c r="E7" s="42" t="s">
        <v>120</v>
      </c>
      <c r="F7" s="27"/>
      <c r="G7" s="27"/>
      <c r="H7" s="7"/>
    </row>
    <row r="8" ht="66.75" customHeight="1">
      <c r="A8" s="34" t="s">
        <v>110</v>
      </c>
      <c r="B8" s="43" t="s">
        <v>71</v>
      </c>
      <c r="C8" s="27"/>
      <c r="D8" s="7"/>
      <c r="E8" s="42" t="s">
        <v>121</v>
      </c>
      <c r="F8" s="27"/>
      <c r="G8" s="27"/>
      <c r="H8" s="7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44" t="s">
        <v>122</v>
      </c>
      <c r="B14" s="45" t="s">
        <v>31</v>
      </c>
      <c r="C14" s="27"/>
      <c r="D14" s="27"/>
      <c r="E14" s="27"/>
      <c r="F14" s="27"/>
      <c r="G14" s="7"/>
      <c r="H14" s="45" t="s">
        <v>32</v>
      </c>
      <c r="I14" s="27"/>
      <c r="J14" s="27"/>
      <c r="K14" s="27"/>
      <c r="L14" s="27"/>
      <c r="M14" s="7"/>
    </row>
    <row r="15" ht="15.75" customHeight="1">
      <c r="A15" s="46"/>
      <c r="B15" s="29" t="s">
        <v>123</v>
      </c>
      <c r="C15" s="29" t="s">
        <v>124</v>
      </c>
      <c r="D15" s="29" t="s">
        <v>125</v>
      </c>
      <c r="E15" s="29" t="s">
        <v>126</v>
      </c>
      <c r="F15" s="47" t="s">
        <v>127</v>
      </c>
      <c r="G15" s="7"/>
      <c r="H15" s="29" t="s">
        <v>123</v>
      </c>
      <c r="I15" s="29" t="s">
        <v>124</v>
      </c>
      <c r="J15" s="29" t="s">
        <v>125</v>
      </c>
      <c r="K15" s="29" t="s">
        <v>126</v>
      </c>
      <c r="L15" s="47" t="s">
        <v>127</v>
      </c>
      <c r="M15" s="7"/>
    </row>
    <row r="16">
      <c r="A16" s="46"/>
      <c r="B16" s="48" t="s">
        <v>128</v>
      </c>
      <c r="C16" s="49" t="s">
        <v>129</v>
      </c>
      <c r="D16" s="9" t="s">
        <v>130</v>
      </c>
      <c r="E16" s="9">
        <v>0.001</v>
      </c>
      <c r="F16" s="50" t="s">
        <v>131</v>
      </c>
      <c r="G16" s="51">
        <f>sum(E16:E19) +0.29</f>
        <v>0.296</v>
      </c>
      <c r="H16" s="48" t="s">
        <v>128</v>
      </c>
      <c r="I16" s="49" t="s">
        <v>129</v>
      </c>
      <c r="J16" s="9" t="s">
        <v>132</v>
      </c>
      <c r="K16" s="52">
        <v>0.002</v>
      </c>
      <c r="L16" s="50" t="s">
        <v>131</v>
      </c>
      <c r="M16" s="53">
        <f>sum(K16:K17) +0.24</f>
        <v>0.246</v>
      </c>
    </row>
    <row r="17" ht="15.75" customHeight="1">
      <c r="A17" s="46"/>
      <c r="B17" s="46"/>
      <c r="C17" s="46"/>
      <c r="D17" s="9" t="s">
        <v>133</v>
      </c>
      <c r="E17" s="9">
        <v>0.002</v>
      </c>
      <c r="F17" s="46"/>
      <c r="G17" s="46"/>
      <c r="H17" s="28"/>
      <c r="I17" s="28"/>
      <c r="J17" s="9" t="s">
        <v>134</v>
      </c>
      <c r="K17" s="52">
        <v>0.004</v>
      </c>
      <c r="L17" s="28"/>
      <c r="M17" s="28"/>
    </row>
    <row r="18" ht="15.75" customHeight="1">
      <c r="A18" s="46"/>
      <c r="B18" s="46"/>
      <c r="C18" s="46"/>
      <c r="D18" s="9" t="s">
        <v>135</v>
      </c>
      <c r="E18" s="9">
        <v>0.002</v>
      </c>
      <c r="F18" s="46"/>
      <c r="G18" s="46"/>
      <c r="H18" s="29" t="s">
        <v>136</v>
      </c>
      <c r="I18" s="9">
        <v>5.0</v>
      </c>
      <c r="J18" s="9" t="s">
        <v>137</v>
      </c>
      <c r="K18" s="9">
        <v>0.05</v>
      </c>
      <c r="L18" s="50" t="s">
        <v>138</v>
      </c>
      <c r="M18" s="29">
        <f t="shared" ref="M18:M21" si="1"> 20/I18*K18</f>
        <v>0.2</v>
      </c>
    </row>
    <row r="19" ht="15.75" customHeight="1">
      <c r="A19" s="46"/>
      <c r="B19" s="28"/>
      <c r="C19" s="28"/>
      <c r="D19" s="9" t="s">
        <v>139</v>
      </c>
      <c r="E19" s="9">
        <v>0.001</v>
      </c>
      <c r="F19" s="28"/>
      <c r="G19" s="28"/>
      <c r="H19" s="48" t="s">
        <v>140</v>
      </c>
      <c r="I19" s="9">
        <v>10.0</v>
      </c>
      <c r="J19" s="9" t="s">
        <v>141</v>
      </c>
      <c r="K19" s="9">
        <v>0.05</v>
      </c>
      <c r="L19" s="46"/>
      <c r="M19" s="29">
        <f t="shared" si="1"/>
        <v>0.1</v>
      </c>
    </row>
    <row r="20" ht="15.75" customHeight="1">
      <c r="A20" s="46"/>
      <c r="B20" s="29" t="s">
        <v>136</v>
      </c>
      <c r="C20" s="9">
        <v>5.0</v>
      </c>
      <c r="D20" s="9" t="s">
        <v>142</v>
      </c>
      <c r="E20" s="9">
        <v>0.1</v>
      </c>
      <c r="F20" s="50" t="s">
        <v>143</v>
      </c>
      <c r="G20" s="29">
        <f t="shared" ref="G20:G23" si="2"> 20/C20*E20</f>
        <v>0.4</v>
      </c>
      <c r="H20" s="28"/>
      <c r="I20" s="9">
        <v>10.0</v>
      </c>
      <c r="J20" s="9" t="s">
        <v>144</v>
      </c>
      <c r="K20" s="9">
        <v>0.22</v>
      </c>
      <c r="L20" s="46"/>
      <c r="M20" s="29">
        <f t="shared" si="1"/>
        <v>0.44</v>
      </c>
    </row>
    <row r="21" ht="15.75" customHeight="1">
      <c r="A21" s="46"/>
      <c r="B21" s="29" t="s">
        <v>140</v>
      </c>
      <c r="C21" s="9">
        <v>10.0</v>
      </c>
      <c r="D21" s="9" t="s">
        <v>145</v>
      </c>
      <c r="E21" s="9">
        <v>0.1</v>
      </c>
      <c r="F21" s="46"/>
      <c r="G21" s="29">
        <f t="shared" si="2"/>
        <v>0.2</v>
      </c>
      <c r="H21" s="29" t="s">
        <v>146</v>
      </c>
      <c r="I21" s="9">
        <v>20.0</v>
      </c>
      <c r="J21" s="9" t="s">
        <v>147</v>
      </c>
      <c r="K21" s="9">
        <v>0.05</v>
      </c>
      <c r="L21" s="46"/>
      <c r="M21" s="29">
        <f t="shared" si="1"/>
        <v>0.05</v>
      </c>
    </row>
    <row r="22" ht="15.75" customHeight="1">
      <c r="A22" s="46"/>
      <c r="B22" s="29" t="s">
        <v>146</v>
      </c>
      <c r="C22" s="9">
        <v>20.0</v>
      </c>
      <c r="D22" s="9" t="s">
        <v>148</v>
      </c>
      <c r="E22" s="9">
        <v>0.1</v>
      </c>
      <c r="F22" s="46"/>
      <c r="G22" s="29">
        <f t="shared" si="2"/>
        <v>0.1</v>
      </c>
      <c r="H22" s="54"/>
      <c r="I22" s="54"/>
      <c r="J22" s="54"/>
      <c r="K22" s="54"/>
      <c r="L22" s="28"/>
      <c r="M22" s="55">
        <f>sum(M18:M21)*100</f>
        <v>79</v>
      </c>
    </row>
    <row r="23" ht="15.75" customHeight="1">
      <c r="A23" s="46"/>
      <c r="B23" s="29" t="s">
        <v>149</v>
      </c>
      <c r="C23" s="9">
        <v>5.0</v>
      </c>
      <c r="D23" s="9" t="s">
        <v>150</v>
      </c>
      <c r="E23" s="9">
        <v>0.01</v>
      </c>
      <c r="F23" s="46"/>
      <c r="G23" s="29">
        <f t="shared" si="2"/>
        <v>0.04</v>
      </c>
      <c r="H23" s="56"/>
      <c r="I23" s="57"/>
      <c r="J23" s="57"/>
      <c r="K23" s="57"/>
      <c r="L23" s="58"/>
      <c r="M23" s="59" t="str">
        <f t="shared" ref="M23:M25" si="3">K23:K24</f>
        <v/>
      </c>
    </row>
    <row r="24" ht="15.75" customHeight="1">
      <c r="A24" s="28"/>
      <c r="B24" s="59"/>
      <c r="C24" s="59"/>
      <c r="D24" s="59"/>
      <c r="E24" s="59"/>
      <c r="F24" s="28"/>
      <c r="G24" s="60">
        <f>SUM(G20:G23) *100</f>
        <v>74</v>
      </c>
      <c r="H24" s="61"/>
      <c r="I24" s="62"/>
      <c r="J24" s="62"/>
      <c r="K24" s="62"/>
      <c r="L24" s="63"/>
      <c r="M24" s="59" t="str">
        <f t="shared" si="3"/>
        <v/>
      </c>
    </row>
    <row r="25" ht="52.5" customHeight="1">
      <c r="A25" s="64" t="s">
        <v>151</v>
      </c>
      <c r="B25" s="65" t="s">
        <v>152</v>
      </c>
      <c r="C25" s="27"/>
      <c r="D25" s="27"/>
      <c r="E25" s="27"/>
      <c r="F25" s="27"/>
      <c r="G25" s="27"/>
      <c r="H25" s="27"/>
      <c r="I25" s="27"/>
      <c r="J25" s="27"/>
      <c r="K25" s="27"/>
      <c r="L25" s="7"/>
      <c r="M25" s="59" t="str">
        <f t="shared" si="3"/>
        <v/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41.25" customHeight="1">
      <c r="A40" s="66" t="s">
        <v>153</v>
      </c>
      <c r="B40" s="67" t="s">
        <v>154</v>
      </c>
    </row>
    <row r="41" ht="15.75" customHeight="1"/>
    <row r="42" ht="15.75" customHeight="1">
      <c r="A42" s="68" t="s">
        <v>155</v>
      </c>
      <c r="B42" s="69" t="s">
        <v>156</v>
      </c>
      <c r="C42" s="70">
        <v>125.0</v>
      </c>
    </row>
    <row r="43" ht="15.75" customHeight="1">
      <c r="A43" s="46"/>
      <c r="B43" s="71" t="s">
        <v>157</v>
      </c>
      <c r="C43" s="72">
        <v>500.0</v>
      </c>
    </row>
    <row r="44" ht="15.75" customHeight="1">
      <c r="A44" s="46"/>
      <c r="B44" s="69" t="s">
        <v>158</v>
      </c>
      <c r="C44" s="73">
        <f>1 / (C43 * 1000) *1000000</f>
        <v>2</v>
      </c>
    </row>
    <row r="45" ht="15.75" customHeight="1">
      <c r="A45" s="28"/>
      <c r="B45" s="69" t="s">
        <v>159</v>
      </c>
      <c r="C45" s="74">
        <f>C44*C42</f>
        <v>250</v>
      </c>
    </row>
    <row r="46" ht="15.75" customHeight="1"/>
    <row r="47" ht="15.75" customHeight="1"/>
    <row r="48" ht="15.75" customHeight="1">
      <c r="A48" s="75" t="s">
        <v>160</v>
      </c>
      <c r="B48" s="69" t="s">
        <v>161</v>
      </c>
      <c r="C48" s="69" t="s">
        <v>162</v>
      </c>
      <c r="D48" s="69" t="s">
        <v>163</v>
      </c>
      <c r="E48" s="69" t="s">
        <v>164</v>
      </c>
      <c r="F48" s="69" t="s">
        <v>165</v>
      </c>
    </row>
    <row r="49" ht="15.75" customHeight="1">
      <c r="A49" s="46"/>
      <c r="B49" s="9" t="s">
        <v>166</v>
      </c>
      <c r="C49" s="52">
        <v>8.0</v>
      </c>
      <c r="D49" s="52">
        <v>10.0</v>
      </c>
      <c r="E49" s="59">
        <f t="shared" ref="E49:E51" si="4">D49*1000</f>
        <v>10000</v>
      </c>
      <c r="F49" s="59">
        <f>(C45/E49)*100</f>
        <v>2.5</v>
      </c>
    </row>
    <row r="50" ht="15.75" customHeight="1">
      <c r="A50" s="46"/>
      <c r="B50" s="9" t="s">
        <v>167</v>
      </c>
      <c r="C50" s="52">
        <v>8.0</v>
      </c>
      <c r="D50" s="52">
        <v>5.0</v>
      </c>
      <c r="E50" s="59">
        <f t="shared" si="4"/>
        <v>5000</v>
      </c>
      <c r="F50" s="59">
        <f>(C45/E50)*100</f>
        <v>5</v>
      </c>
    </row>
    <row r="51" ht="15.75" customHeight="1">
      <c r="A51" s="28"/>
      <c r="B51" s="9" t="s">
        <v>168</v>
      </c>
      <c r="C51" s="52">
        <v>8.0</v>
      </c>
      <c r="D51" s="52">
        <v>20.0</v>
      </c>
      <c r="E51" s="59">
        <f t="shared" si="4"/>
        <v>20000</v>
      </c>
      <c r="F51" s="59">
        <f>(C45/E51)*100</f>
        <v>1.25</v>
      </c>
    </row>
    <row r="52" ht="15.75" customHeight="1">
      <c r="A52" s="76" t="s">
        <v>169</v>
      </c>
      <c r="B52" s="27"/>
      <c r="C52" s="27"/>
      <c r="D52" s="27"/>
      <c r="E52" s="7"/>
      <c r="F52" s="55">
        <f>SUM(F49:F51)</f>
        <v>8.75</v>
      </c>
      <c r="G52" s="31" t="s">
        <v>170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0">
    <mergeCell ref="B14:G14"/>
    <mergeCell ref="H14:M14"/>
    <mergeCell ref="F15:G15"/>
    <mergeCell ref="L15:M15"/>
    <mergeCell ref="L16:L17"/>
    <mergeCell ref="M16:M17"/>
    <mergeCell ref="B5:D5"/>
    <mergeCell ref="E5:H5"/>
    <mergeCell ref="B6:D6"/>
    <mergeCell ref="E6:H6"/>
    <mergeCell ref="B7:D7"/>
    <mergeCell ref="E7:H7"/>
    <mergeCell ref="E8:H8"/>
    <mergeCell ref="I16:I17"/>
    <mergeCell ref="L18:L22"/>
    <mergeCell ref="H23:L24"/>
    <mergeCell ref="B25:L25"/>
    <mergeCell ref="F16:F19"/>
    <mergeCell ref="F20:F24"/>
    <mergeCell ref="B40:F40"/>
    <mergeCell ref="A42:A45"/>
    <mergeCell ref="A48:A51"/>
    <mergeCell ref="A52:E52"/>
    <mergeCell ref="B8:D8"/>
    <mergeCell ref="A14:A24"/>
    <mergeCell ref="B16:B19"/>
    <mergeCell ref="C16:C19"/>
    <mergeCell ref="G16:G19"/>
    <mergeCell ref="H16:H17"/>
    <mergeCell ref="H19:H20"/>
  </mergeCells>
  <hyperlinks>
    <hyperlink r:id="rId1" ref="B6"/>
    <hyperlink r:id="rId2" ref="E6"/>
    <hyperlink r:id="rId3" ref="B7"/>
    <hyperlink r:id="rId4" ref="E7"/>
    <hyperlink r:id="rId5" ref="E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