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F\Personal\Intellectual\Embedded_SW\EgFWD\Advanced Embedded Systems\Course Material\RTOS\RTOS_SourceFiles\FreeRTOSv202112.00\FreeRTOS\Demo\RTOS_EDF_Scheduler_Project\Doc\"/>
    </mc:Choice>
  </mc:AlternateContent>
  <xr:revisionPtr revIDLastSave="0" documentId="13_ncr:1_{B5076552-93F0-4545-931A-AA352CA73F27}" xr6:coauthVersionLast="47" xr6:coauthVersionMax="47" xr10:uidLastSave="{00000000-0000-0000-0000-000000000000}"/>
  <bookViews>
    <workbookView xWindow="-110" yWindow="-110" windowWidth="19420" windowHeight="10420" xr2:uid="{6CDFFFD7-E2CF-4A8B-A352-0E908AB31361}"/>
  </bookViews>
  <sheets>
    <sheet name="Demo Taska Static Analysis" sheetId="2" r:id="rId1"/>
    <sheet name="Demo Taska Static Analysis_obse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1" i="2" l="1"/>
  <c r="M62" i="2" s="1"/>
  <c r="L9" i="2"/>
  <c r="N65" i="2"/>
  <c r="M54" i="2"/>
  <c r="E71" i="2"/>
  <c r="D71" i="2"/>
  <c r="C71" i="2"/>
  <c r="E70" i="2"/>
  <c r="K12" i="2"/>
  <c r="C70" i="2"/>
  <c r="K10" i="2"/>
  <c r="M11" i="2"/>
  <c r="J28" i="2"/>
  <c r="E58" i="2"/>
  <c r="C55" i="2"/>
  <c r="E54" i="2"/>
  <c r="A55" i="2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K11" i="2"/>
  <c r="L11" i="2" s="1"/>
  <c r="A54" i="2"/>
  <c r="K9" i="2"/>
  <c r="L12" i="1"/>
  <c r="K12" i="1"/>
  <c r="K11" i="1"/>
  <c r="L11" i="1" s="1"/>
  <c r="K10" i="1"/>
  <c r="L10" i="1" s="1"/>
  <c r="K9" i="1"/>
  <c r="L9" i="1" s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M66" i="2" l="1"/>
  <c r="K51" i="2"/>
  <c r="K52" i="2" s="1"/>
  <c r="M70" i="2"/>
  <c r="M58" i="2"/>
  <c r="N55" i="2"/>
  <c r="N60" i="2"/>
  <c r="N70" i="2"/>
  <c r="M12" i="2"/>
  <c r="L12" i="2"/>
  <c r="M10" i="2"/>
  <c r="L10" i="2"/>
  <c r="M9" i="2"/>
  <c r="L13" i="1"/>
  <c r="L14" i="1" s="1"/>
  <c r="K53" i="2" l="1"/>
  <c r="K54" i="2" s="1"/>
  <c r="L52" i="2"/>
  <c r="L13" i="2"/>
  <c r="L14" i="2" s="1"/>
  <c r="K55" i="2" l="1"/>
  <c r="K56" i="2" s="1"/>
  <c r="L54" i="2"/>
  <c r="K57" i="2" l="1"/>
  <c r="K58" i="2" s="1"/>
  <c r="L56" i="2"/>
  <c r="K59" i="2" l="1"/>
  <c r="K60" i="2" s="1"/>
  <c r="L58" i="2"/>
  <c r="K61" i="2" l="1"/>
  <c r="K62" i="2" s="1"/>
  <c r="L60" i="2"/>
  <c r="K63" i="2" l="1"/>
  <c r="K64" i="2" s="1"/>
  <c r="L62" i="2"/>
  <c r="K65" i="2" l="1"/>
  <c r="K66" i="2" s="1"/>
  <c r="L64" i="2"/>
  <c r="K67" i="2" l="1"/>
  <c r="K68" i="2" s="1"/>
  <c r="L66" i="2"/>
  <c r="K69" i="2" l="1"/>
  <c r="K70" i="2" s="1"/>
  <c r="L70" i="2" s="1"/>
  <c r="L68" i="2"/>
</calcChain>
</file>

<file path=xl/sharedStrings.xml><?xml version="1.0" encoding="utf-8"?>
<sst xmlns="http://schemas.openxmlformats.org/spreadsheetml/2006/main" count="127" uniqueCount="73">
  <si>
    <t>Task 1</t>
  </si>
  <si>
    <t>Task 2</t>
  </si>
  <si>
    <t>Task 3</t>
  </si>
  <si>
    <t>Task 4</t>
  </si>
  <si>
    <t>Task name</t>
  </si>
  <si>
    <t xml:space="preserve">Task Periodicity(ms) </t>
  </si>
  <si>
    <t>T1</t>
  </si>
  <si>
    <t>20ms</t>
  </si>
  <si>
    <t>40ms</t>
  </si>
  <si>
    <t xml:space="preserve">50ms </t>
  </si>
  <si>
    <t xml:space="preserve">10ms </t>
  </si>
  <si>
    <t>T2</t>
  </si>
  <si>
    <t>T3</t>
  </si>
  <si>
    <t>T4</t>
  </si>
  <si>
    <t>Hyper Period</t>
  </si>
  <si>
    <t>Max (us)</t>
  </si>
  <si>
    <t>Execution Time (us)</t>
  </si>
  <si>
    <t>Task Name</t>
  </si>
  <si>
    <t>Peridicity (ms)</t>
  </si>
  <si>
    <t>Expected worst case
Execution Time (usec)</t>
  </si>
  <si>
    <t>Task execution Time during Hyper Period (200ms)</t>
  </si>
  <si>
    <t xml:space="preserve">Total Execution During Hyper Period </t>
  </si>
  <si>
    <t>CPU load %</t>
  </si>
  <si>
    <t>Rate Monotonic Utilization</t>
  </si>
  <si>
    <t>URM</t>
  </si>
  <si>
    <t xml:space="preserve">n = </t>
  </si>
  <si>
    <t xml:space="preserve">n ((2 ^ (1/n)) - 1) </t>
  </si>
  <si>
    <t xml:space="preserve">Schedulability Condition   </t>
  </si>
  <si>
    <t xml:space="preserve">U &lt;= URM  </t>
  </si>
  <si>
    <t>0.67 &lt; 0.75</t>
  </si>
  <si>
    <t xml:space="preserve">Condition FullFilled </t>
  </si>
  <si>
    <t>Time Demand Analysis</t>
  </si>
  <si>
    <t xml:space="preserve"> (P) Peridicity (ms)</t>
  </si>
  <si>
    <t>(E) Expected worst case
Execution Time (msec)</t>
  </si>
  <si>
    <t xml:space="preserve">Simso Simulation </t>
  </si>
  <si>
    <t>HyperPeriod
(Critical Instance)</t>
  </si>
  <si>
    <t>W(10)</t>
  </si>
  <si>
    <t>W(20)</t>
  </si>
  <si>
    <t>W(30)</t>
  </si>
  <si>
    <t>W(40)</t>
  </si>
  <si>
    <t>W(50)</t>
  </si>
  <si>
    <t>W(60)</t>
  </si>
  <si>
    <t>W(70)</t>
  </si>
  <si>
    <t>W(80)</t>
  </si>
  <si>
    <t>W(90)</t>
  </si>
  <si>
    <t>W(100)</t>
  </si>
  <si>
    <t>W(110)</t>
  </si>
  <si>
    <t>W(120)</t>
  </si>
  <si>
    <t>W(130)</t>
  </si>
  <si>
    <t>W(140)</t>
  </si>
  <si>
    <t>W(150)</t>
  </si>
  <si>
    <t>W(160)</t>
  </si>
  <si>
    <t>W(170)</t>
  </si>
  <si>
    <t>W(180)</t>
  </si>
  <si>
    <t>W(190)</t>
  </si>
  <si>
    <t>W(200)</t>
  </si>
  <si>
    <t xml:space="preserve">Time Instance </t>
  </si>
  <si>
    <t>T1 (P: 10ms)</t>
  </si>
  <si>
    <t>T2 (P: 50ms)</t>
  </si>
  <si>
    <t>T3 (P: 20ms)</t>
  </si>
  <si>
    <t>T4 (P: 40ms)</t>
  </si>
  <si>
    <t>Calculate Time needed against Time provided for each Task</t>
  </si>
  <si>
    <t>Actually measured CPU Load</t>
  </si>
  <si>
    <t>Order Tasks based on it's Priority (earliest DeadLine (Period) is higher Priority), Assuming DeadLine equal Periodicity (D = P)</t>
  </si>
  <si>
    <t>Schedulability (OK)</t>
  </si>
  <si>
    <t>Schedulability Status</t>
  </si>
  <si>
    <t>Periodicity</t>
  </si>
  <si>
    <t xml:space="preserve">W(t) &lt; D  </t>
  </si>
  <si>
    <t>Schedulability Condition</t>
  </si>
  <si>
    <t>System Schedulability</t>
  </si>
  <si>
    <t>Results CPU Load</t>
  </si>
  <si>
    <t>Computation Time</t>
  </si>
  <si>
    <t>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</si>
</sst>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sz val="11"/>
      <color theme="1"/>
      <name val="Arial Unicode MS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6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6" borderId="1" xfId="0" applyFont="1" applyFill="1" applyBorder="1" applyAlignment="1">
      <alignment horizontal="center" vertical="center"/>
    </xf>
    <xf numFmtId="0" fontId="0" fillId="6" borderId="6" xfId="0" applyFill="1" applyBorder="1"/>
    <xf numFmtId="0" fontId="1" fillId="6" borderId="7" xfId="0" applyFont="1" applyFill="1" applyBorder="1"/>
    <xf numFmtId="0" fontId="0" fillId="0" borderId="13" xfId="0" applyBorder="1"/>
    <xf numFmtId="0" fontId="0" fillId="0" borderId="14" xfId="0" applyBorder="1"/>
    <xf numFmtId="0" fontId="1" fillId="7" borderId="1" xfId="0" applyFont="1" applyFill="1" applyBorder="1"/>
    <xf numFmtId="0" fontId="1" fillId="7" borderId="15" xfId="0" applyFont="1" applyFill="1" applyBorder="1"/>
    <xf numFmtId="0" fontId="1" fillId="7" borderId="16" xfId="0" applyFont="1" applyFill="1" applyBorder="1"/>
    <xf numFmtId="0" fontId="0" fillId="7" borderId="17" xfId="0" applyFill="1" applyBorder="1"/>
    <xf numFmtId="0" fontId="0" fillId="2" borderId="10" xfId="0" applyFill="1" applyBorder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0" fillId="0" borderId="0" xfId="0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6" borderId="18" xfId="0" applyFont="1" applyFill="1" applyBorder="1" applyAlignment="1">
      <alignment horizontal="center" wrapText="1"/>
    </xf>
    <xf numFmtId="0" fontId="1" fillId="6" borderId="19" xfId="0" applyFont="1" applyFill="1" applyBorder="1" applyAlignment="1">
      <alignment horizont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20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15875</xdr:colOff>
      <xdr:row>20</xdr:row>
      <xdr:rowOff>0</xdr:rowOff>
    </xdr:from>
    <xdr:to>
      <xdr:col>12</xdr:col>
      <xdr:colOff>993775</xdr:colOff>
      <xdr:row>24</xdr:row>
      <xdr:rowOff>93345</xdr:rowOff>
    </xdr:to>
    <xdr:pic>
      <xdr:nvPicPr>
        <xdr:cNvPr id="2" name="Picture 1" descr="Text&#10;&#10;Description automatically generated with medium confidence">
          <a:extLst>
            <a:ext uri="{FF2B5EF4-FFF2-40B4-BE49-F238E27FC236}">
              <a16:creationId xmlns:a16="http://schemas.microsoft.com/office/drawing/2014/main" id="{9BEAE57D-A4A9-64B8-7A6C-49809486D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025" y="4146550"/>
          <a:ext cx="6019800" cy="855345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41</xdr:row>
      <xdr:rowOff>28575</xdr:rowOff>
    </xdr:from>
    <xdr:to>
      <xdr:col>13</xdr:col>
      <xdr:colOff>1068882</xdr:colOff>
      <xdr:row>46</xdr:row>
      <xdr:rowOff>15758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20BBE1-652C-7212-E05F-1FCB8A9BB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4825" y="8416925"/>
          <a:ext cx="7650657" cy="9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15</xdr:row>
      <xdr:rowOff>9525</xdr:rowOff>
    </xdr:from>
    <xdr:to>
      <xdr:col>12</xdr:col>
      <xdr:colOff>1240864</xdr:colOff>
      <xdr:row>15</xdr:row>
      <xdr:rowOff>327376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D7269F-9734-8E74-ED52-68AE7B430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88225" y="3203575"/>
          <a:ext cx="4406339" cy="317851"/>
        </a:xfrm>
        <a:prstGeom prst="rect">
          <a:avLst/>
        </a:prstGeom>
      </xdr:spPr>
    </xdr:pic>
    <xdr:clientData/>
  </xdr:twoCellAnchor>
  <xdr:twoCellAnchor editAs="oneCell">
    <xdr:from>
      <xdr:col>15</xdr:col>
      <xdr:colOff>447675</xdr:colOff>
      <xdr:row>48</xdr:row>
      <xdr:rowOff>0</xdr:rowOff>
    </xdr:from>
    <xdr:to>
      <xdr:col>38</xdr:col>
      <xdr:colOff>17350</xdr:colOff>
      <xdr:row>86</xdr:row>
      <xdr:rowOff>110161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6416D7-C06B-FBCC-700A-4D300CCA2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35175" y="9925050"/>
          <a:ext cx="13590475" cy="7723811"/>
        </a:xfrm>
        <a:prstGeom prst="rect">
          <a:avLst/>
        </a:prstGeom>
      </xdr:spPr>
    </xdr:pic>
    <xdr:clientData/>
  </xdr:twoCellAnchor>
  <xdr:twoCellAnchor editAs="oneCell">
    <xdr:from>
      <xdr:col>9</xdr:col>
      <xdr:colOff>273050</xdr:colOff>
      <xdr:row>84</xdr:row>
      <xdr:rowOff>177800</xdr:rowOff>
    </xdr:from>
    <xdr:to>
      <xdr:col>12</xdr:col>
      <xdr:colOff>551861</xdr:colOff>
      <xdr:row>99</xdr:row>
      <xdr:rowOff>18713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95DE120-44D5-D401-FD86-33B472F9F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00800" y="17335500"/>
          <a:ext cx="4717461" cy="269841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12</xdr:col>
      <xdr:colOff>1256588</xdr:colOff>
      <xdr:row>117</xdr:row>
      <xdr:rowOff>34540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BDCDCC-D13A-6C06-3864-248064AD2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27750" y="20396200"/>
          <a:ext cx="5695238" cy="30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28</xdr:col>
      <xdr:colOff>166244</xdr:colOff>
      <xdr:row>140</xdr:row>
      <xdr:rowOff>190000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F76F22-A1F9-C2D3-C637-85EDADCEA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27750" y="24015700"/>
          <a:ext cx="16247619" cy="4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A3F6-0E45-45BF-9D0F-762579ACC3E5}">
  <dimension ref="A8:O141"/>
  <sheetViews>
    <sheetView tabSelected="1" topLeftCell="D112" workbookViewId="0">
      <selection activeCell="M142" sqref="M142"/>
    </sheetView>
  </sheetViews>
  <sheetFormatPr defaultRowHeight="15"/>
  <cols>
    <col min="1" max="1" width="18.7109375" bestFit="1" customWidth="1"/>
    <col min="10" max="10" width="17.5703125" customWidth="1"/>
    <col min="11" max="11" width="23.5703125" customWidth="1"/>
    <col min="12" max="12" width="25.28515625" customWidth="1"/>
    <col min="13" max="13" width="24.140625" customWidth="1"/>
    <col min="14" max="14" width="18.28515625" bestFit="1" customWidth="1"/>
    <col min="15" max="15" width="13.28515625" customWidth="1"/>
  </cols>
  <sheetData>
    <row r="8" spans="9:13" ht="38.25">
      <c r="I8" s="11" t="s">
        <v>17</v>
      </c>
      <c r="J8" s="11" t="s">
        <v>32</v>
      </c>
      <c r="K8" s="11" t="s">
        <v>19</v>
      </c>
      <c r="L8" s="11" t="s">
        <v>20</v>
      </c>
      <c r="M8" s="11" t="s">
        <v>33</v>
      </c>
    </row>
    <row r="9" spans="9:13">
      <c r="I9" s="1" t="s">
        <v>0</v>
      </c>
      <c r="J9" s="3">
        <v>10</v>
      </c>
      <c r="K9" s="3">
        <f>MAX(B50:B70)</f>
        <v>796</v>
      </c>
      <c r="L9" s="3">
        <f>(200/J9)*K9*(1/1000)</f>
        <v>15.92</v>
      </c>
      <c r="M9" s="3">
        <f>K9/1000</f>
        <v>0.79600000000000004</v>
      </c>
    </row>
    <row r="10" spans="9:13">
      <c r="I10" s="1" t="s">
        <v>1</v>
      </c>
      <c r="J10" s="3">
        <v>50</v>
      </c>
      <c r="K10" s="3">
        <f>MAX(C50:C70)</f>
        <v>4502</v>
      </c>
      <c r="L10" s="3">
        <f>(200/J10)*K10*(1/1000)</f>
        <v>18.007999999999999</v>
      </c>
      <c r="M10" s="3">
        <f t="shared" ref="M10:M12" si="0">K10/1000</f>
        <v>4.5019999999999998</v>
      </c>
    </row>
    <row r="11" spans="9:13">
      <c r="I11" s="1" t="s">
        <v>2</v>
      </c>
      <c r="J11" s="3">
        <v>20</v>
      </c>
      <c r="K11" s="3">
        <f>MAX(D50:D70)</f>
        <v>7876</v>
      </c>
      <c r="L11" s="3">
        <f>(200/J11)*K11*(1/1000)</f>
        <v>78.760000000000005</v>
      </c>
      <c r="M11" s="3">
        <f t="shared" si="0"/>
        <v>7.8760000000000003</v>
      </c>
    </row>
    <row r="12" spans="9:13">
      <c r="I12" s="1" t="s">
        <v>3</v>
      </c>
      <c r="J12" s="3">
        <v>40</v>
      </c>
      <c r="K12" s="3">
        <f>MAX(E50:E70)</f>
        <v>4595</v>
      </c>
      <c r="L12" s="3">
        <f>(200/J12)*K12*(1/1000)</f>
        <v>22.975000000000001</v>
      </c>
      <c r="M12" s="3">
        <f t="shared" si="0"/>
        <v>4.5949999999999998</v>
      </c>
    </row>
    <row r="13" spans="9:13">
      <c r="I13" s="51" t="s">
        <v>21</v>
      </c>
      <c r="J13" s="51"/>
      <c r="K13" s="51"/>
      <c r="L13" s="3">
        <f>SUM(L9:L12)</f>
        <v>135.66300000000001</v>
      </c>
    </row>
    <row r="14" spans="9:13">
      <c r="I14" s="55" t="s">
        <v>22</v>
      </c>
      <c r="J14" s="55"/>
      <c r="K14" s="55"/>
      <c r="L14" s="10">
        <f>(L13/200) *100</f>
        <v>67.831500000000005</v>
      </c>
    </row>
    <row r="15" spans="9:13" ht="18">
      <c r="I15" s="8"/>
    </row>
    <row r="16" spans="9:13" ht="27" customHeight="1">
      <c r="I16" s="28" t="s">
        <v>62</v>
      </c>
      <c r="J16" s="28"/>
      <c r="K16" s="29"/>
      <c r="L16" s="29"/>
      <c r="M16" s="29"/>
    </row>
    <row r="19" spans="9:15">
      <c r="I19" s="56" t="s">
        <v>23</v>
      </c>
      <c r="J19" s="56"/>
      <c r="K19" s="56"/>
      <c r="L19" s="56"/>
      <c r="M19" s="56"/>
      <c r="N19" s="56"/>
      <c r="O19" s="56"/>
    </row>
    <row r="20" spans="9:15">
      <c r="I20" s="56"/>
      <c r="J20" s="56"/>
      <c r="K20" s="56"/>
      <c r="L20" s="56"/>
      <c r="M20" s="56"/>
      <c r="N20" s="56"/>
      <c r="O20" s="56"/>
    </row>
    <row r="26" spans="9:15">
      <c r="J26" s="37" t="s">
        <v>24</v>
      </c>
      <c r="K26" s="37"/>
      <c r="L26" s="37"/>
      <c r="M26" t="s">
        <v>25</v>
      </c>
    </row>
    <row r="27" spans="9:15" ht="30.75" customHeight="1">
      <c r="I27" s="12"/>
      <c r="J27" s="40" t="s">
        <v>26</v>
      </c>
      <c r="K27" s="40"/>
      <c r="L27" s="40"/>
      <c r="M27">
        <v>4</v>
      </c>
    </row>
    <row r="28" spans="9:15">
      <c r="J28" s="37">
        <f xml:space="preserve"> M27 * ((2 ^ (1/M27)) - 1)</f>
        <v>0.75682846001088411</v>
      </c>
      <c r="K28" s="37"/>
      <c r="L28" s="37"/>
    </row>
    <row r="31" spans="9:15" ht="15.75" thickBot="1"/>
    <row r="32" spans="9:15" ht="15" customHeight="1">
      <c r="I32" s="41" t="s">
        <v>27</v>
      </c>
      <c r="J32" s="42"/>
      <c r="K32" s="49" t="s">
        <v>28</v>
      </c>
      <c r="L32" s="49"/>
      <c r="M32" s="45" t="s">
        <v>30</v>
      </c>
      <c r="N32" s="45"/>
      <c r="O32" s="46"/>
    </row>
    <row r="33" spans="1:15" ht="15.75" thickBot="1">
      <c r="I33" s="43"/>
      <c r="J33" s="44"/>
      <c r="K33" s="50" t="s">
        <v>29</v>
      </c>
      <c r="L33" s="50"/>
      <c r="M33" s="47"/>
      <c r="N33" s="47"/>
      <c r="O33" s="48"/>
    </row>
    <row r="39" spans="1:15" ht="15.75" thickBot="1"/>
    <row r="40" spans="1:15">
      <c r="I40" s="32" t="s">
        <v>31</v>
      </c>
      <c r="J40" s="32"/>
      <c r="K40" s="32"/>
      <c r="L40" s="32"/>
      <c r="M40" s="32"/>
      <c r="N40" s="32"/>
      <c r="O40" s="32"/>
    </row>
    <row r="41" spans="1:15">
      <c r="I41" s="33"/>
      <c r="J41" s="33"/>
      <c r="K41" s="33"/>
      <c r="L41" s="33"/>
      <c r="M41" s="33"/>
      <c r="N41" s="33"/>
      <c r="O41" s="33"/>
    </row>
    <row r="43" spans="1:15" ht="15" customHeight="1"/>
    <row r="46" spans="1:15">
      <c r="A46" s="51" t="s">
        <v>14</v>
      </c>
      <c r="B46" s="51"/>
      <c r="C46" s="51"/>
      <c r="D46" s="51"/>
      <c r="E46" s="51"/>
    </row>
    <row r="47" spans="1:15" ht="18" customHeight="1">
      <c r="A47" s="1" t="s">
        <v>4</v>
      </c>
      <c r="B47" s="1" t="s">
        <v>0</v>
      </c>
      <c r="C47" s="1" t="s">
        <v>1</v>
      </c>
      <c r="D47" s="1" t="s">
        <v>2</v>
      </c>
      <c r="E47" s="1" t="s">
        <v>3</v>
      </c>
      <c r="I47" s="27" t="s">
        <v>63</v>
      </c>
      <c r="J47" s="27"/>
      <c r="K47" s="27"/>
      <c r="L47" s="27"/>
      <c r="M47" s="27"/>
      <c r="N47" s="27"/>
      <c r="O47" s="27"/>
    </row>
    <row r="48" spans="1:15" ht="15.75" thickBot="1">
      <c r="A48" s="2" t="s">
        <v>5</v>
      </c>
      <c r="B48" s="2" t="s">
        <v>10</v>
      </c>
      <c r="C48" s="2" t="s">
        <v>9</v>
      </c>
      <c r="D48" s="2" t="s">
        <v>7</v>
      </c>
      <c r="E48" s="2" t="s">
        <v>8</v>
      </c>
      <c r="I48" s="27" t="s">
        <v>61</v>
      </c>
      <c r="J48" s="27"/>
      <c r="K48" s="27"/>
      <c r="L48" s="27"/>
      <c r="M48" s="27"/>
      <c r="N48" s="27"/>
      <c r="O48" s="27"/>
    </row>
    <row r="49" spans="1:15" ht="15.75" thickBot="1">
      <c r="A49" s="2"/>
      <c r="B49" s="52" t="s">
        <v>16</v>
      </c>
      <c r="C49" s="53"/>
      <c r="D49" s="53"/>
      <c r="E49" s="54"/>
      <c r="I49" s="14"/>
      <c r="J49" s="15" t="s">
        <v>56</v>
      </c>
      <c r="K49" s="15" t="s">
        <v>57</v>
      </c>
      <c r="L49" s="15" t="s">
        <v>59</v>
      </c>
      <c r="M49" s="15" t="s">
        <v>60</v>
      </c>
      <c r="N49" s="15" t="s">
        <v>58</v>
      </c>
      <c r="O49" s="30" t="s">
        <v>69</v>
      </c>
    </row>
    <row r="50" spans="1:15" ht="26.25" customHeight="1">
      <c r="A50" s="3">
        <v>0</v>
      </c>
      <c r="B50" s="4"/>
      <c r="C50" s="5">
        <v>3507</v>
      </c>
      <c r="D50" s="6"/>
      <c r="E50" s="7"/>
      <c r="F50" s="25" t="s">
        <v>35</v>
      </c>
      <c r="G50" s="26"/>
      <c r="H50" s="26"/>
      <c r="I50" s="14"/>
      <c r="J50" s="15" t="s">
        <v>66</v>
      </c>
      <c r="K50" s="15">
        <v>10</v>
      </c>
      <c r="L50" s="15">
        <v>20</v>
      </c>
      <c r="M50" s="15">
        <v>40</v>
      </c>
      <c r="N50" s="15">
        <v>50</v>
      </c>
      <c r="O50" s="31"/>
    </row>
    <row r="51" spans="1:15">
      <c r="A51" s="3">
        <v>10</v>
      </c>
      <c r="B51" s="4">
        <v>795</v>
      </c>
      <c r="C51" s="3"/>
      <c r="D51" s="3"/>
      <c r="E51" s="3"/>
      <c r="I51" s="16" t="s">
        <v>36</v>
      </c>
      <c r="J51" s="3">
        <v>10</v>
      </c>
      <c r="K51" s="3">
        <f>B71/1000</f>
        <v>0.79600000000000004</v>
      </c>
      <c r="L51" s="3"/>
      <c r="M51" s="3"/>
      <c r="N51" s="3"/>
      <c r="O51" s="17"/>
    </row>
    <row r="52" spans="1:15">
      <c r="A52" s="3">
        <v>20</v>
      </c>
      <c r="B52" s="4">
        <v>796</v>
      </c>
      <c r="C52" s="3"/>
      <c r="D52" s="6">
        <v>7856</v>
      </c>
      <c r="E52" s="3"/>
      <c r="I52" s="16" t="s">
        <v>37</v>
      </c>
      <c r="J52" s="3">
        <v>20</v>
      </c>
      <c r="K52" s="3">
        <f>K51</f>
        <v>0.79600000000000004</v>
      </c>
      <c r="L52" s="3">
        <f>(D71/1000)+(K52*(J52/K50))</f>
        <v>9.468</v>
      </c>
      <c r="M52" s="3"/>
      <c r="N52" s="3"/>
      <c r="O52" s="17"/>
    </row>
    <row r="53" spans="1:15">
      <c r="A53" s="3">
        <v>30</v>
      </c>
      <c r="B53" s="4">
        <v>776</v>
      </c>
      <c r="C53" s="3"/>
      <c r="D53" s="3"/>
      <c r="E53" s="3"/>
      <c r="I53" s="16" t="s">
        <v>38</v>
      </c>
      <c r="J53" s="3">
        <v>30</v>
      </c>
      <c r="K53" s="3">
        <f t="shared" ref="K53:K70" si="1">K52</f>
        <v>0.79600000000000004</v>
      </c>
      <c r="L53" s="3"/>
      <c r="M53" s="3"/>
      <c r="N53" s="3"/>
      <c r="O53" s="17"/>
    </row>
    <row r="54" spans="1:15">
      <c r="A54" s="3">
        <f>A53+10</f>
        <v>40</v>
      </c>
      <c r="B54" s="4">
        <v>774</v>
      </c>
      <c r="C54" s="3"/>
      <c r="D54" s="6">
        <v>7854</v>
      </c>
      <c r="E54" s="7">
        <f>4014+240+227</f>
        <v>4481</v>
      </c>
      <c r="I54" s="16" t="s">
        <v>39</v>
      </c>
      <c r="J54" s="3">
        <v>40</v>
      </c>
      <c r="K54" s="3">
        <f t="shared" si="1"/>
        <v>0.79600000000000004</v>
      </c>
      <c r="L54" s="3">
        <f>(D71/1000)+(K54*(J54/K50))</f>
        <v>11.06</v>
      </c>
      <c r="M54" s="3">
        <f>E71/1000 + (B71/1000)*(J54/K50) +(D71/1000)*(J54/L50)</f>
        <v>23.530999999999999</v>
      </c>
      <c r="N54" s="3"/>
      <c r="O54" s="17"/>
    </row>
    <row r="55" spans="1:15">
      <c r="A55" s="3">
        <f t="shared" ref="A55:A70" si="2">A54+10</f>
        <v>50</v>
      </c>
      <c r="B55" s="4">
        <v>783</v>
      </c>
      <c r="C55" s="5">
        <f>1015+246+1157+2084</f>
        <v>4502</v>
      </c>
      <c r="D55" s="3"/>
      <c r="E55" s="3"/>
      <c r="I55" s="16" t="s">
        <v>40</v>
      </c>
      <c r="J55" s="3">
        <v>50</v>
      </c>
      <c r="K55" s="3">
        <f t="shared" si="1"/>
        <v>0.79600000000000004</v>
      </c>
      <c r="L55" s="3"/>
      <c r="M55" s="3"/>
      <c r="N55" s="3">
        <f>(C71/1000)+ (B71/1000)*(J55/K50) +(D71/1000)*(J55/L50) + (E71/1000) *(J55/M50)</f>
        <v>33.915750000000003</v>
      </c>
      <c r="O55" s="17"/>
    </row>
    <row r="56" spans="1:15">
      <c r="A56" s="3">
        <f t="shared" si="2"/>
        <v>60</v>
      </c>
      <c r="B56" s="4">
        <v>775</v>
      </c>
      <c r="C56" s="3"/>
      <c r="D56" s="6">
        <v>7853</v>
      </c>
      <c r="E56" s="3"/>
      <c r="I56" s="16" t="s">
        <v>41</v>
      </c>
      <c r="J56" s="3">
        <v>60</v>
      </c>
      <c r="K56" s="3">
        <f t="shared" si="1"/>
        <v>0.79600000000000004</v>
      </c>
      <c r="L56" s="3">
        <f>(D71/1000)+(K56*(J56/K50))</f>
        <v>12.652000000000001</v>
      </c>
      <c r="M56" s="3"/>
      <c r="N56" s="3"/>
      <c r="O56" s="17"/>
    </row>
    <row r="57" spans="1:15">
      <c r="A57" s="3">
        <f t="shared" si="2"/>
        <v>70</v>
      </c>
      <c r="B57" s="4">
        <v>774</v>
      </c>
      <c r="C57" s="3"/>
      <c r="D57" s="3"/>
      <c r="E57" s="3"/>
      <c r="I57" s="16" t="s">
        <v>42</v>
      </c>
      <c r="J57" s="3">
        <v>70</v>
      </c>
      <c r="K57" s="3">
        <f t="shared" si="1"/>
        <v>0.79600000000000004</v>
      </c>
      <c r="L57" s="3"/>
      <c r="M57" s="3"/>
      <c r="N57" s="3"/>
      <c r="O57" s="17"/>
    </row>
    <row r="58" spans="1:15">
      <c r="A58" s="3">
        <f t="shared" si="2"/>
        <v>80</v>
      </c>
      <c r="B58" s="4">
        <v>774</v>
      </c>
      <c r="C58" s="3"/>
      <c r="D58" s="6">
        <v>7873</v>
      </c>
      <c r="E58" s="7">
        <f>4034+265+296</f>
        <v>4595</v>
      </c>
      <c r="I58" s="16" t="s">
        <v>43</v>
      </c>
      <c r="J58" s="3">
        <v>80</v>
      </c>
      <c r="K58" s="3">
        <f t="shared" si="1"/>
        <v>0.79600000000000004</v>
      </c>
      <c r="L58" s="3">
        <f>(D71/1000)+(K58*(J58/K50))</f>
        <v>14.244</v>
      </c>
      <c r="M58" s="3">
        <f>E71/1000 + (B71/1000)*(J58/K50) +(D71/1000)*(J58/L50)</f>
        <v>42.466999999999999</v>
      </c>
      <c r="N58" s="3"/>
      <c r="O58" s="17"/>
    </row>
    <row r="59" spans="1:15">
      <c r="A59" s="3">
        <f t="shared" si="2"/>
        <v>90</v>
      </c>
      <c r="B59" s="4"/>
      <c r="C59" s="3"/>
      <c r="D59" s="3"/>
      <c r="E59" s="3"/>
      <c r="I59" s="16" t="s">
        <v>44</v>
      </c>
      <c r="J59" s="3">
        <v>90</v>
      </c>
      <c r="K59" s="3">
        <f t="shared" si="1"/>
        <v>0.79600000000000004</v>
      </c>
      <c r="L59" s="3"/>
      <c r="M59" s="3"/>
      <c r="N59" s="3"/>
      <c r="O59" s="17"/>
    </row>
    <row r="60" spans="1:15">
      <c r="A60" s="3">
        <f t="shared" si="2"/>
        <v>100</v>
      </c>
      <c r="B60" s="4"/>
      <c r="C60" s="5"/>
      <c r="D60" s="6"/>
      <c r="E60" s="3"/>
      <c r="I60" s="16" t="s">
        <v>45</v>
      </c>
      <c r="J60" s="3">
        <v>100</v>
      </c>
      <c r="K60" s="3">
        <f t="shared" si="1"/>
        <v>0.79600000000000004</v>
      </c>
      <c r="L60" s="3">
        <f>(D71/1000)+(K60*(J60/K50))</f>
        <v>15.836000000000002</v>
      </c>
      <c r="M60" s="3"/>
      <c r="N60" s="3">
        <f>(C71/1000)+ (B71/1000)*(J60/K50) +(D71/1000)*(J60/L50) + (E71/1000) *(J60/M50)</f>
        <v>63.329499999999996</v>
      </c>
      <c r="O60" s="17"/>
    </row>
    <row r="61" spans="1:15">
      <c r="A61" s="3">
        <f t="shared" si="2"/>
        <v>110</v>
      </c>
      <c r="B61" s="4"/>
      <c r="C61" s="3"/>
      <c r="D61" s="3"/>
      <c r="E61" s="3"/>
      <c r="I61" s="16" t="s">
        <v>46</v>
      </c>
      <c r="J61" s="3">
        <v>110</v>
      </c>
      <c r="K61" s="3">
        <f t="shared" si="1"/>
        <v>0.79600000000000004</v>
      </c>
      <c r="L61" s="3"/>
      <c r="M61" s="3"/>
      <c r="N61" s="3"/>
      <c r="O61" s="17"/>
    </row>
    <row r="62" spans="1:15">
      <c r="A62" s="3">
        <f t="shared" si="2"/>
        <v>120</v>
      </c>
      <c r="B62" s="4"/>
      <c r="C62" s="3"/>
      <c r="D62" s="6"/>
      <c r="E62" s="7"/>
      <c r="I62" s="16" t="s">
        <v>47</v>
      </c>
      <c r="J62" s="3">
        <v>120</v>
      </c>
      <c r="K62" s="3">
        <f t="shared" si="1"/>
        <v>0.79600000000000004</v>
      </c>
      <c r="L62" s="3">
        <f>(D71/1000)+(K62*(J62/K50))</f>
        <v>17.428000000000001</v>
      </c>
      <c r="M62" s="3">
        <f>E71/1000 + (B71/1000)*(J62/K50) +(D71/1000)*(J62/L50)</f>
        <v>61.402999999999999</v>
      </c>
      <c r="N62" s="3"/>
      <c r="O62" s="17"/>
    </row>
    <row r="63" spans="1:15">
      <c r="A63" s="3">
        <f t="shared" si="2"/>
        <v>130</v>
      </c>
      <c r="B63" s="4"/>
      <c r="C63" s="3"/>
      <c r="D63" s="3"/>
      <c r="E63" s="3"/>
      <c r="I63" s="16" t="s">
        <v>48</v>
      </c>
      <c r="J63" s="3">
        <v>130</v>
      </c>
      <c r="K63" s="3">
        <f t="shared" si="1"/>
        <v>0.79600000000000004</v>
      </c>
      <c r="L63" s="3"/>
      <c r="M63" s="3"/>
      <c r="N63" s="3"/>
      <c r="O63" s="17"/>
    </row>
    <row r="64" spans="1:15">
      <c r="A64" s="3">
        <f t="shared" si="2"/>
        <v>140</v>
      </c>
      <c r="B64" s="4"/>
      <c r="C64" s="3"/>
      <c r="D64" s="6"/>
      <c r="E64" s="3"/>
      <c r="I64" s="16" t="s">
        <v>49</v>
      </c>
      <c r="J64" s="3">
        <v>140</v>
      </c>
      <c r="K64" s="3">
        <f t="shared" si="1"/>
        <v>0.79600000000000004</v>
      </c>
      <c r="L64" s="3">
        <f>(D71/1000)+(K64*(J64/K50))</f>
        <v>19.02</v>
      </c>
      <c r="M64" s="3"/>
      <c r="N64" s="3"/>
      <c r="O64" s="17"/>
    </row>
    <row r="65" spans="1:15">
      <c r="A65" s="3">
        <f t="shared" si="2"/>
        <v>150</v>
      </c>
      <c r="B65" s="4"/>
      <c r="C65" s="5"/>
      <c r="D65" s="3"/>
      <c r="E65" s="3"/>
      <c r="I65" s="16" t="s">
        <v>50</v>
      </c>
      <c r="J65" s="3">
        <v>150</v>
      </c>
      <c r="K65" s="3">
        <f t="shared" si="1"/>
        <v>0.79600000000000004</v>
      </c>
      <c r="L65" s="3"/>
      <c r="M65" s="3"/>
      <c r="N65" s="3">
        <f>(C71/1000)+ (B71/1000)*(J65/K50) +(D71/1000)*(J65/L50) + (E71/1000) *(J65/M50)</f>
        <v>92.743250000000003</v>
      </c>
      <c r="O65" s="17"/>
    </row>
    <row r="66" spans="1:15">
      <c r="A66" s="3">
        <f t="shared" si="2"/>
        <v>160</v>
      </c>
      <c r="B66" s="4"/>
      <c r="C66" s="3"/>
      <c r="D66" s="6"/>
      <c r="E66" s="7"/>
      <c r="I66" s="16" t="s">
        <v>51</v>
      </c>
      <c r="J66" s="3">
        <v>160</v>
      </c>
      <c r="K66" s="3">
        <f t="shared" si="1"/>
        <v>0.79600000000000004</v>
      </c>
      <c r="L66" s="3">
        <f>(D71/1000)+(K66*(J66/K50))</f>
        <v>20.612000000000002</v>
      </c>
      <c r="M66" s="3">
        <f>E71/1000 + (B71/1000)*(J66/K50) +(D71/1000)*(J66/L50)</f>
        <v>80.338999999999999</v>
      </c>
      <c r="N66" s="3"/>
      <c r="O66" s="17"/>
    </row>
    <row r="67" spans="1:15">
      <c r="A67" s="3">
        <f t="shared" si="2"/>
        <v>170</v>
      </c>
      <c r="B67" s="4"/>
      <c r="C67" s="3"/>
      <c r="D67" s="3"/>
      <c r="E67" s="3"/>
      <c r="I67" s="16" t="s">
        <v>52</v>
      </c>
      <c r="J67" s="3">
        <v>170</v>
      </c>
      <c r="K67" s="3">
        <f t="shared" si="1"/>
        <v>0.79600000000000004</v>
      </c>
      <c r="L67" s="3"/>
      <c r="M67" s="3"/>
      <c r="N67" s="3"/>
      <c r="O67" s="17"/>
    </row>
    <row r="68" spans="1:15">
      <c r="A68" s="3">
        <f t="shared" si="2"/>
        <v>180</v>
      </c>
      <c r="B68" s="4"/>
      <c r="C68" s="3"/>
      <c r="D68" s="6"/>
      <c r="E68" s="3"/>
      <c r="I68" s="16" t="s">
        <v>53</v>
      </c>
      <c r="J68" s="3">
        <v>180</v>
      </c>
      <c r="K68" s="3">
        <f t="shared" si="1"/>
        <v>0.79600000000000004</v>
      </c>
      <c r="L68" s="3">
        <f>(D71/1000)+(K68*(J68/K50))</f>
        <v>22.204000000000001</v>
      </c>
      <c r="M68" s="3"/>
      <c r="N68" s="3"/>
      <c r="O68" s="17"/>
    </row>
    <row r="69" spans="1:15">
      <c r="A69" s="3">
        <f t="shared" si="2"/>
        <v>190</v>
      </c>
      <c r="B69" s="4"/>
      <c r="C69" s="3"/>
      <c r="D69" s="3"/>
      <c r="E69" s="3"/>
      <c r="I69" s="16" t="s">
        <v>54</v>
      </c>
      <c r="J69" s="3">
        <v>190</v>
      </c>
      <c r="K69" s="3">
        <f t="shared" si="1"/>
        <v>0.79600000000000004</v>
      </c>
      <c r="L69" s="3"/>
      <c r="M69" s="3"/>
      <c r="N69" s="3"/>
      <c r="O69" s="17"/>
    </row>
    <row r="70" spans="1:15" ht="30" customHeight="1">
      <c r="A70" s="3">
        <f t="shared" si="2"/>
        <v>200</v>
      </c>
      <c r="B70" s="4">
        <v>791</v>
      </c>
      <c r="C70" s="5">
        <f>887+3583</f>
        <v>4470</v>
      </c>
      <c r="D70" s="6">
        <v>7876</v>
      </c>
      <c r="E70" s="7">
        <f>3980+225+296</f>
        <v>4501</v>
      </c>
      <c r="F70" s="25" t="s">
        <v>35</v>
      </c>
      <c r="G70" s="26"/>
      <c r="H70" s="26"/>
      <c r="I70" s="19" t="s">
        <v>55</v>
      </c>
      <c r="J70" s="20">
        <v>200</v>
      </c>
      <c r="K70" s="18">
        <f t="shared" si="1"/>
        <v>0.79600000000000004</v>
      </c>
      <c r="L70" s="18">
        <f>(D71/1000)+(K70*(J70/K50))</f>
        <v>23.796000000000003</v>
      </c>
      <c r="M70" s="18">
        <f>E71/1000 + (B71/1000)*(J70/K50) +(D71/1000)*(J70/L50)</f>
        <v>99.275000000000006</v>
      </c>
      <c r="N70" s="18">
        <f>(C71/1000)+ (B71/1000)*(J70/K50) +(D71/1000)*(J70/L50) + (E71/1000) *(J70/M50)</f>
        <v>122.157</v>
      </c>
      <c r="O70" s="21"/>
    </row>
    <row r="71" spans="1:15">
      <c r="A71" s="13" t="s">
        <v>15</v>
      </c>
      <c r="B71" s="13">
        <f>MAX(B50:B70)</f>
        <v>796</v>
      </c>
      <c r="C71" s="13">
        <f t="shared" ref="C71:E71" si="3">MAX(C50:C70)</f>
        <v>4502</v>
      </c>
      <c r="D71" s="13">
        <f t="shared" si="3"/>
        <v>7876</v>
      </c>
      <c r="E71" s="13">
        <f t="shared" si="3"/>
        <v>4595</v>
      </c>
      <c r="I71" s="36" t="s">
        <v>68</v>
      </c>
      <c r="J71" s="37"/>
      <c r="K71" s="3" t="s">
        <v>67</v>
      </c>
      <c r="L71" s="3" t="s">
        <v>67</v>
      </c>
      <c r="M71" s="3" t="s">
        <v>67</v>
      </c>
      <c r="N71" s="3" t="s">
        <v>67</v>
      </c>
      <c r="O71" s="38" t="s">
        <v>64</v>
      </c>
    </row>
    <row r="72" spans="1:15" ht="15.75" thickBot="1">
      <c r="I72" s="34" t="s">
        <v>65</v>
      </c>
      <c r="J72" s="35"/>
      <c r="K72" s="22" t="s">
        <v>64</v>
      </c>
      <c r="L72" s="22" t="s">
        <v>64</v>
      </c>
      <c r="M72" s="22" t="s">
        <v>64</v>
      </c>
      <c r="N72" s="22" t="s">
        <v>64</v>
      </c>
      <c r="O72" s="39"/>
    </row>
    <row r="83" spans="9:15" ht="15.75" thickBot="1"/>
    <row r="84" spans="9:15">
      <c r="I84" s="32" t="s">
        <v>34</v>
      </c>
      <c r="J84" s="32"/>
      <c r="K84" s="32"/>
      <c r="L84" s="32"/>
      <c r="M84" s="32"/>
      <c r="N84" s="32"/>
      <c r="O84" s="32"/>
    </row>
    <row r="85" spans="9:15">
      <c r="I85" s="33"/>
      <c r="J85" s="33"/>
      <c r="K85" s="33"/>
      <c r="L85" s="33"/>
      <c r="M85" s="33"/>
      <c r="N85" s="33"/>
      <c r="O85" s="33"/>
    </row>
    <row r="86" spans="9:15">
      <c r="I86" s="23"/>
    </row>
    <row r="87" spans="9:15" ht="15" customHeight="1">
      <c r="I87" s="24" t="s">
        <v>70</v>
      </c>
    </row>
    <row r="88" spans="9:15">
      <c r="I88" s="24"/>
    </row>
    <row r="89" spans="9:15">
      <c r="I89" s="24"/>
    </row>
    <row r="90" spans="9:15">
      <c r="I90" s="24"/>
    </row>
    <row r="91" spans="9:15">
      <c r="I91" s="24"/>
    </row>
    <row r="92" spans="9:15">
      <c r="I92" s="24"/>
    </row>
    <row r="93" spans="9:15">
      <c r="I93" s="24"/>
    </row>
    <row r="94" spans="9:15">
      <c r="I94" s="24"/>
    </row>
    <row r="95" spans="9:15">
      <c r="I95" s="24"/>
    </row>
    <row r="96" spans="9:15">
      <c r="I96" s="24"/>
    </row>
    <row r="97" spans="9:9">
      <c r="I97" s="24"/>
    </row>
    <row r="98" spans="9:9">
      <c r="I98" s="24"/>
    </row>
    <row r="99" spans="9:9">
      <c r="I99" s="24"/>
    </row>
    <row r="100" spans="9:9">
      <c r="I100" s="23"/>
    </row>
    <row r="101" spans="9:9">
      <c r="I101" s="23"/>
    </row>
    <row r="102" spans="9:9">
      <c r="I102" s="24" t="s">
        <v>71</v>
      </c>
    </row>
    <row r="103" spans="9:9">
      <c r="I103" s="24"/>
    </row>
    <row r="104" spans="9:9">
      <c r="I104" s="24"/>
    </row>
    <row r="105" spans="9:9">
      <c r="I105" s="24"/>
    </row>
    <row r="106" spans="9:9">
      <c r="I106" s="24"/>
    </row>
    <row r="107" spans="9:9">
      <c r="I107" s="24"/>
    </row>
    <row r="108" spans="9:9">
      <c r="I108" s="24"/>
    </row>
    <row r="109" spans="9:9">
      <c r="I109" s="24"/>
    </row>
    <row r="110" spans="9:9">
      <c r="I110" s="24"/>
    </row>
    <row r="111" spans="9:9">
      <c r="I111" s="24"/>
    </row>
    <row r="112" spans="9:9">
      <c r="I112" s="24"/>
    </row>
    <row r="113" spans="9:9">
      <c r="I113" s="24"/>
    </row>
    <row r="114" spans="9:9">
      <c r="I114" s="24"/>
    </row>
    <row r="115" spans="9:9">
      <c r="I115" s="24"/>
    </row>
    <row r="116" spans="9:9">
      <c r="I116" s="24"/>
    </row>
    <row r="117" spans="9:9">
      <c r="I117" s="24"/>
    </row>
    <row r="118" spans="9:9">
      <c r="I118" s="23"/>
    </row>
    <row r="119" spans="9:9">
      <c r="I119" s="23"/>
    </row>
    <row r="120" spans="9:9">
      <c r="I120" s="23"/>
    </row>
    <row r="121" spans="9:9">
      <c r="I121" s="24" t="s">
        <v>72</v>
      </c>
    </row>
    <row r="122" spans="9:9">
      <c r="I122" s="24"/>
    </row>
    <row r="123" spans="9:9">
      <c r="I123" s="24"/>
    </row>
    <row r="124" spans="9:9">
      <c r="I124" s="24"/>
    </row>
    <row r="125" spans="9:9">
      <c r="I125" s="24"/>
    </row>
    <row r="126" spans="9:9">
      <c r="I126" s="24"/>
    </row>
    <row r="127" spans="9:9">
      <c r="I127" s="24"/>
    </row>
    <row r="128" spans="9:9">
      <c r="I128" s="24"/>
    </row>
    <row r="129" spans="9:9">
      <c r="I129" s="24"/>
    </row>
    <row r="130" spans="9:9">
      <c r="I130" s="24"/>
    </row>
    <row r="131" spans="9:9">
      <c r="I131" s="24"/>
    </row>
    <row r="132" spans="9:9">
      <c r="I132" s="24"/>
    </row>
    <row r="133" spans="9:9">
      <c r="I133" s="24"/>
    </row>
    <row r="134" spans="9:9">
      <c r="I134" s="24"/>
    </row>
    <row r="135" spans="9:9">
      <c r="I135" s="24"/>
    </row>
    <row r="136" spans="9:9">
      <c r="I136" s="24"/>
    </row>
    <row r="137" spans="9:9">
      <c r="I137" s="24"/>
    </row>
    <row r="138" spans="9:9">
      <c r="I138" s="24"/>
    </row>
    <row r="139" spans="9:9">
      <c r="I139" s="24"/>
    </row>
    <row r="140" spans="9:9">
      <c r="I140" s="24"/>
    </row>
    <row r="141" spans="9:9">
      <c r="I141" s="24"/>
    </row>
  </sheetData>
  <mergeCells count="27">
    <mergeCell ref="A46:E46"/>
    <mergeCell ref="B49:E49"/>
    <mergeCell ref="I13:K13"/>
    <mergeCell ref="I14:K14"/>
    <mergeCell ref="I19:O20"/>
    <mergeCell ref="I16:J16"/>
    <mergeCell ref="K16:M16"/>
    <mergeCell ref="F50:H50"/>
    <mergeCell ref="O49:O50"/>
    <mergeCell ref="I40:O41"/>
    <mergeCell ref="J27:L27"/>
    <mergeCell ref="J26:L26"/>
    <mergeCell ref="J28:L28"/>
    <mergeCell ref="I32:J33"/>
    <mergeCell ref="M32:O33"/>
    <mergeCell ref="K32:L32"/>
    <mergeCell ref="K33:L33"/>
    <mergeCell ref="I102:I117"/>
    <mergeCell ref="I87:I99"/>
    <mergeCell ref="I121:I141"/>
    <mergeCell ref="F70:H70"/>
    <mergeCell ref="I47:O47"/>
    <mergeCell ref="I48:O48"/>
    <mergeCell ref="I84:O85"/>
    <mergeCell ref="I72:J72"/>
    <mergeCell ref="I71:J71"/>
    <mergeCell ref="O71:O72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2322-B058-43E0-B473-93A72FD3F7DD}">
  <dimension ref="A3:L28"/>
  <sheetViews>
    <sheetView workbookViewId="0"/>
  </sheetViews>
  <sheetFormatPr defaultRowHeight="15"/>
  <cols>
    <col min="1" max="1" width="18.7109375" bestFit="1" customWidth="1"/>
    <col min="11" max="11" width="20.140625" bestFit="1" customWidth="1"/>
    <col min="12" max="12" width="25.28515625" customWidth="1"/>
  </cols>
  <sheetData>
    <row r="3" spans="1:12">
      <c r="A3" s="51" t="s">
        <v>14</v>
      </c>
      <c r="B3" s="51"/>
      <c r="C3" s="51"/>
      <c r="D3" s="51"/>
      <c r="E3" s="51"/>
    </row>
    <row r="4" spans="1:12">
      <c r="A4" s="1" t="s">
        <v>4</v>
      </c>
      <c r="B4" s="1" t="s">
        <v>0</v>
      </c>
      <c r="C4" s="1" t="s">
        <v>1</v>
      </c>
      <c r="D4" s="1" t="s">
        <v>2</v>
      </c>
      <c r="E4" s="1" t="s">
        <v>3</v>
      </c>
    </row>
    <row r="5" spans="1:12">
      <c r="A5" s="2" t="s">
        <v>5</v>
      </c>
      <c r="B5" s="2" t="s">
        <v>10</v>
      </c>
      <c r="C5" s="2" t="s">
        <v>9</v>
      </c>
      <c r="D5" s="2" t="s">
        <v>7</v>
      </c>
      <c r="E5" s="2" t="s">
        <v>8</v>
      </c>
    </row>
    <row r="6" spans="1:12">
      <c r="A6" s="2"/>
      <c r="B6" s="52" t="s">
        <v>16</v>
      </c>
      <c r="C6" s="53"/>
      <c r="D6" s="53"/>
      <c r="E6" s="54"/>
    </row>
    <row r="7" spans="1:12">
      <c r="A7" s="3">
        <v>0</v>
      </c>
      <c r="B7" s="4">
        <v>13.3</v>
      </c>
      <c r="C7" s="5">
        <v>24.6</v>
      </c>
      <c r="D7" s="6" t="s">
        <v>12</v>
      </c>
      <c r="E7" s="7">
        <v>15.5</v>
      </c>
    </row>
    <row r="8" spans="1:12" ht="38.25">
      <c r="A8" s="3">
        <v>10</v>
      </c>
      <c r="B8" s="4">
        <v>13.5</v>
      </c>
      <c r="C8" s="3"/>
      <c r="D8" s="3"/>
      <c r="E8" s="3"/>
      <c r="I8" s="9" t="s">
        <v>17</v>
      </c>
      <c r="J8" s="9" t="s">
        <v>18</v>
      </c>
      <c r="K8" s="9" t="s">
        <v>19</v>
      </c>
      <c r="L8" s="9" t="s">
        <v>20</v>
      </c>
    </row>
    <row r="9" spans="1:12">
      <c r="A9" s="3">
        <v>20</v>
      </c>
      <c r="B9" s="4">
        <v>13.5</v>
      </c>
      <c r="C9" s="3"/>
      <c r="D9" s="6">
        <v>25.15</v>
      </c>
      <c r="E9" s="3"/>
      <c r="I9" s="1" t="s">
        <v>0</v>
      </c>
      <c r="J9" s="3">
        <v>10</v>
      </c>
      <c r="K9" s="3">
        <f>MAX(B7:B27)</f>
        <v>14</v>
      </c>
      <c r="L9" s="3">
        <f>(200/J9)*K9*(1/1000)</f>
        <v>0.28000000000000003</v>
      </c>
    </row>
    <row r="10" spans="1:12">
      <c r="A10" s="3">
        <v>30</v>
      </c>
      <c r="B10" s="4">
        <v>13.35</v>
      </c>
      <c r="C10" s="3"/>
      <c r="D10" s="3"/>
      <c r="E10" s="3"/>
      <c r="I10" s="1" t="s">
        <v>1</v>
      </c>
      <c r="J10" s="3">
        <v>50</v>
      </c>
      <c r="K10" s="3">
        <f>MAX(C7:C27)</f>
        <v>24.9</v>
      </c>
      <c r="L10" s="3">
        <f t="shared" ref="L10:L12" si="0">(200/J10)*K10*(1/1000)</f>
        <v>9.9599999999999994E-2</v>
      </c>
    </row>
    <row r="11" spans="1:12">
      <c r="A11" s="3">
        <f>A10+10</f>
        <v>40</v>
      </c>
      <c r="B11" s="4">
        <v>13.9</v>
      </c>
      <c r="C11" s="3"/>
      <c r="D11" s="6">
        <v>25</v>
      </c>
      <c r="E11" s="7">
        <v>15.78</v>
      </c>
      <c r="I11" s="1" t="s">
        <v>2</v>
      </c>
      <c r="J11" s="3">
        <v>20</v>
      </c>
      <c r="K11" s="3">
        <f>MAX(D7:D27)</f>
        <v>25.2</v>
      </c>
      <c r="L11" s="3">
        <f t="shared" si="0"/>
        <v>0.252</v>
      </c>
    </row>
    <row r="12" spans="1:12">
      <c r="A12" s="3">
        <f t="shared" ref="A12:A27" si="1">A11+10</f>
        <v>50</v>
      </c>
      <c r="B12" s="4">
        <v>13.38</v>
      </c>
      <c r="C12" s="5">
        <v>24.9</v>
      </c>
      <c r="D12" s="3"/>
      <c r="E12" s="3"/>
      <c r="I12" s="1" t="s">
        <v>3</v>
      </c>
      <c r="J12" s="3">
        <v>40</v>
      </c>
      <c r="K12" s="3">
        <f>MAX(E7:E27)</f>
        <v>15.78</v>
      </c>
      <c r="L12" s="3">
        <f t="shared" si="0"/>
        <v>7.8899999999999998E-2</v>
      </c>
    </row>
    <row r="13" spans="1:12">
      <c r="A13" s="3">
        <f t="shared" si="1"/>
        <v>60</v>
      </c>
      <c r="B13" s="4">
        <v>13.4</v>
      </c>
      <c r="C13" s="3"/>
      <c r="D13" s="6">
        <v>25.2</v>
      </c>
      <c r="E13" s="3"/>
      <c r="I13" s="51" t="s">
        <v>21</v>
      </c>
      <c r="J13" s="51"/>
      <c r="K13" s="51"/>
      <c r="L13" s="3">
        <f>SUM(L9:L12)</f>
        <v>0.71050000000000002</v>
      </c>
    </row>
    <row r="14" spans="1:12">
      <c r="A14" s="3">
        <f t="shared" si="1"/>
        <v>70</v>
      </c>
      <c r="B14" s="4">
        <v>13.6</v>
      </c>
      <c r="C14" s="3"/>
      <c r="D14" s="3"/>
      <c r="E14" s="3"/>
      <c r="I14" s="57" t="s">
        <v>22</v>
      </c>
      <c r="J14" s="57"/>
      <c r="K14" s="57"/>
      <c r="L14" s="3">
        <f>(L13/200) *100</f>
        <v>0.35525000000000001</v>
      </c>
    </row>
    <row r="15" spans="1:12" ht="18">
      <c r="A15" s="3">
        <f t="shared" si="1"/>
        <v>80</v>
      </c>
      <c r="B15" s="4">
        <v>14</v>
      </c>
      <c r="C15" s="3"/>
      <c r="D15" s="6">
        <v>25</v>
      </c>
      <c r="E15" s="7">
        <v>15.4</v>
      </c>
      <c r="I15" s="8"/>
    </row>
    <row r="16" spans="1:12">
      <c r="A16" s="3">
        <f t="shared" si="1"/>
        <v>90</v>
      </c>
      <c r="B16" s="4">
        <v>13.6</v>
      </c>
      <c r="C16" s="3"/>
      <c r="D16" s="3"/>
      <c r="E16" s="3"/>
    </row>
    <row r="17" spans="1:5">
      <c r="A17" s="3">
        <f t="shared" si="1"/>
        <v>100</v>
      </c>
      <c r="B17" s="4" t="s">
        <v>6</v>
      </c>
      <c r="C17" s="5" t="s">
        <v>11</v>
      </c>
      <c r="D17" s="6" t="s">
        <v>12</v>
      </c>
      <c r="E17" s="3"/>
    </row>
    <row r="18" spans="1:5">
      <c r="A18" s="3">
        <f t="shared" si="1"/>
        <v>110</v>
      </c>
      <c r="B18" s="4" t="s">
        <v>6</v>
      </c>
      <c r="C18" s="3"/>
      <c r="D18" s="3"/>
      <c r="E18" s="3"/>
    </row>
    <row r="19" spans="1:5">
      <c r="A19" s="3">
        <f t="shared" si="1"/>
        <v>120</v>
      </c>
      <c r="B19" s="4" t="s">
        <v>6</v>
      </c>
      <c r="C19" s="3"/>
      <c r="D19" s="6" t="s">
        <v>12</v>
      </c>
      <c r="E19" s="7" t="s">
        <v>13</v>
      </c>
    </row>
    <row r="20" spans="1:5">
      <c r="A20" s="3">
        <f t="shared" si="1"/>
        <v>130</v>
      </c>
      <c r="B20" s="4" t="s">
        <v>6</v>
      </c>
      <c r="C20" s="3"/>
      <c r="D20" s="3"/>
      <c r="E20" s="3"/>
    </row>
    <row r="21" spans="1:5">
      <c r="A21" s="3">
        <f t="shared" si="1"/>
        <v>140</v>
      </c>
      <c r="B21" s="4" t="s">
        <v>6</v>
      </c>
      <c r="C21" s="3"/>
      <c r="D21" s="6" t="s">
        <v>12</v>
      </c>
      <c r="E21" s="3"/>
    </row>
    <row r="22" spans="1:5">
      <c r="A22" s="3">
        <f t="shared" si="1"/>
        <v>150</v>
      </c>
      <c r="B22" s="4" t="s">
        <v>6</v>
      </c>
      <c r="C22" s="5" t="s">
        <v>11</v>
      </c>
      <c r="D22" s="3"/>
      <c r="E22" s="3"/>
    </row>
    <row r="23" spans="1:5">
      <c r="A23" s="3">
        <f t="shared" si="1"/>
        <v>160</v>
      </c>
      <c r="B23" s="4" t="s">
        <v>6</v>
      </c>
      <c r="C23" s="3"/>
      <c r="D23" s="6" t="s">
        <v>12</v>
      </c>
      <c r="E23" s="7" t="s">
        <v>13</v>
      </c>
    </row>
    <row r="24" spans="1:5">
      <c r="A24" s="3">
        <f t="shared" si="1"/>
        <v>170</v>
      </c>
      <c r="B24" s="4" t="s">
        <v>6</v>
      </c>
      <c r="C24" s="3"/>
      <c r="D24" s="3"/>
      <c r="E24" s="3"/>
    </row>
    <row r="25" spans="1:5">
      <c r="A25" s="3">
        <f t="shared" si="1"/>
        <v>180</v>
      </c>
      <c r="B25" s="4" t="s">
        <v>6</v>
      </c>
      <c r="C25" s="3"/>
      <c r="D25" s="6" t="s">
        <v>12</v>
      </c>
      <c r="E25" s="3"/>
    </row>
    <row r="26" spans="1:5">
      <c r="A26" s="3">
        <f t="shared" si="1"/>
        <v>190</v>
      </c>
      <c r="B26" s="4" t="s">
        <v>6</v>
      </c>
      <c r="C26" s="3"/>
      <c r="D26" s="3"/>
      <c r="E26" s="3"/>
    </row>
    <row r="27" spans="1:5">
      <c r="A27" s="3">
        <f t="shared" si="1"/>
        <v>200</v>
      </c>
      <c r="B27" s="4" t="s">
        <v>6</v>
      </c>
      <c r="C27" s="5" t="s">
        <v>11</v>
      </c>
      <c r="D27" s="6" t="s">
        <v>12</v>
      </c>
      <c r="E27" s="7" t="s">
        <v>13</v>
      </c>
    </row>
    <row r="28" spans="1:5">
      <c r="A28" s="3" t="s">
        <v>15</v>
      </c>
    </row>
  </sheetData>
  <mergeCells count="4">
    <mergeCell ref="A3:E3"/>
    <mergeCell ref="B6:E6"/>
    <mergeCell ref="I13:K13"/>
    <mergeCell ref="I14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 Taska Static Analysis</vt:lpstr>
      <vt:lpstr>Demo Taska Static Analysis_obse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Ibrahim</dc:creator>
  <cp:lastModifiedBy>Mahmoud Ibrahim</cp:lastModifiedBy>
  <cp:lastPrinted>2022-11-02T22:03:24Z</cp:lastPrinted>
  <dcterms:created xsi:type="dcterms:W3CDTF">2022-08-27T22:38:32Z</dcterms:created>
  <dcterms:modified xsi:type="dcterms:W3CDTF">2022-11-02T22:04:30Z</dcterms:modified>
</cp:coreProperties>
</file>