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sa/Desktop/"/>
    </mc:Choice>
  </mc:AlternateContent>
  <xr:revisionPtr revIDLastSave="0" documentId="8_{8FA0609B-D815-FA41-974A-6802AC3BFFAB}" xr6:coauthVersionLast="47" xr6:coauthVersionMax="47" xr10:uidLastSave="{00000000-0000-0000-0000-000000000000}"/>
  <bookViews>
    <workbookView xWindow="0" yWindow="0" windowWidth="15420" windowHeight="18000" firstSheet="4" activeTab="5" xr2:uid="{00000000-000D-0000-FFFF-FFFF00000000}"/>
  </bookViews>
  <sheets>
    <sheet name="Crowdfunding" sheetId="1" r:id="rId1"/>
    <sheet name="Analysis Category" sheetId="2" r:id="rId2"/>
    <sheet name="Analysis Sub-Category" sheetId="3" r:id="rId3"/>
    <sheet name="Analysis Out-come_Parent_year" sheetId="4" r:id="rId4"/>
    <sheet name="Crowfunding Goal Analysis" sheetId="5" r:id="rId5"/>
    <sheet name="Backers Analysis." sheetId="10" r:id="rId6"/>
  </sheets>
  <definedNames>
    <definedName name="_xlnm._FilterDatabase" localSheetId="0" hidden="1">Crowdfunding!$A$1:$T$1</definedName>
    <definedName name="_xlchart.v1.0" hidden="1">'Backers Analysis.'!$A$2:$A$566</definedName>
    <definedName name="_xlchart.v1.1" hidden="1">'Backers Analysis.'!$B$1</definedName>
    <definedName name="_xlchart.v1.10" hidden="1">'Backers Analysis.'!$E$2:$E$566</definedName>
    <definedName name="_xlchart.v1.11" hidden="1">'Backers Analysis.'!$A$1:$A$566</definedName>
    <definedName name="_xlchart.v1.12" hidden="1">'Backers Analysis.'!$A$2:$A$566</definedName>
    <definedName name="_xlchart.v1.13" hidden="1">'Backers Analysis.'!$B$1</definedName>
    <definedName name="_xlchart.v1.14" hidden="1">'Backers Analysis.'!$B$1:$B$566</definedName>
    <definedName name="_xlchart.v1.15" hidden="1">'Backers Analysis.'!$B$2:$B$566</definedName>
    <definedName name="_xlchart.v1.16" hidden="1">'Backers Analysis.'!$C$1:$C$566</definedName>
    <definedName name="_xlchart.v1.17" hidden="1">'Backers Analysis.'!$D$2:$D$365</definedName>
    <definedName name="_xlchart.v1.18" hidden="1">'Backers Analysis.'!$E$1</definedName>
    <definedName name="_xlchart.v1.19" hidden="1">'Backers Analysis.'!$E$2:$E$365</definedName>
    <definedName name="_xlchart.v1.2" hidden="1">'Backers Analysis.'!$B$2:$B$566</definedName>
    <definedName name="_xlchart.v1.20" hidden="1">'Backers Analysis.'!$D$1</definedName>
    <definedName name="_xlchart.v1.21" hidden="1">'Backers Analysis.'!$D$2:$D$566</definedName>
    <definedName name="_xlchart.v1.22" hidden="1">'Backers Analysis.'!$E$1</definedName>
    <definedName name="_xlchart.v1.23" hidden="1">'Backers Analysis.'!$E$2:$E$566</definedName>
    <definedName name="_xlchart.v1.24" hidden="1">'Backers Analysis.'!$A$2:$A$566</definedName>
    <definedName name="_xlchart.v1.25" hidden="1">'Backers Analysis.'!$B$1</definedName>
    <definedName name="_xlchart.v1.26" hidden="1">'Backers Analysis.'!$B$2:$B$566</definedName>
    <definedName name="_xlchart.v1.27" hidden="1">'Backers Analysis.'!$A$2:$A$566</definedName>
    <definedName name="_xlchart.v1.28" hidden="1">'Backers Analysis.'!$B$1</definedName>
    <definedName name="_xlchart.v1.29" hidden="1">'Backers Analysis.'!$B$2:$B$566</definedName>
    <definedName name="_xlchart.v1.3" hidden="1">'Backers Analysis.'!$D$1</definedName>
    <definedName name="_xlchart.v1.30" hidden="1">'Backers Analysis.'!$A$2:$A$566</definedName>
    <definedName name="_xlchart.v1.31" hidden="1">'Backers Analysis.'!$B$1</definedName>
    <definedName name="_xlchart.v1.32" hidden="1">'Backers Analysis.'!$B$2:$B$566</definedName>
    <definedName name="_xlchart.v1.33" hidden="1">'Backers Analysis.'!$D$1</definedName>
    <definedName name="_xlchart.v1.34" hidden="1">'Backers Analysis.'!$D$2:$D$566</definedName>
    <definedName name="_xlchart.v1.35" hidden="1">'Backers Analysis.'!$E$1</definedName>
    <definedName name="_xlchart.v1.36" hidden="1">'Backers Analysis.'!$E$2:$E$566</definedName>
    <definedName name="_xlchart.v1.37" hidden="1">'Backers Analysis.'!$D$1</definedName>
    <definedName name="_xlchart.v1.38" hidden="1">'Backers Analysis.'!$D$2:$D$566</definedName>
    <definedName name="_xlchart.v1.39" hidden="1">'Backers Analysis.'!$E$1</definedName>
    <definedName name="_xlchart.v1.4" hidden="1">'Backers Analysis.'!$D$2:$D$566</definedName>
    <definedName name="_xlchart.v1.40" hidden="1">'Backers Analysis.'!$E$2:$E$566</definedName>
    <definedName name="_xlchart.v1.41" hidden="1">'Backers Analysis.'!$A$2:$A$566</definedName>
    <definedName name="_xlchart.v1.42" hidden="1">'Backers Analysis.'!$B$1</definedName>
    <definedName name="_xlchart.v1.43" hidden="1">'Backers Analysis.'!$B$2:$B$566</definedName>
    <definedName name="_xlchart.v1.44" hidden="1">'Backers Analysis.'!$D$1</definedName>
    <definedName name="_xlchart.v1.45" hidden="1">'Backers Analysis.'!$D$2:$D$566</definedName>
    <definedName name="_xlchart.v1.46" hidden="1">'Backers Analysis.'!$E$1</definedName>
    <definedName name="_xlchart.v1.47" hidden="1">'Backers Analysis.'!$E$2:$E$566</definedName>
    <definedName name="_xlchart.v1.48" hidden="1">'Backers Analysis.'!$D$1</definedName>
    <definedName name="_xlchart.v1.49" hidden="1">'Backers Analysis.'!$D$2:$D$566</definedName>
    <definedName name="_xlchart.v1.5" hidden="1">'Backers Analysis.'!$E$1</definedName>
    <definedName name="_xlchart.v1.50" hidden="1">'Backers Analysis.'!$E$1</definedName>
    <definedName name="_xlchart.v1.51" hidden="1">'Backers Analysis.'!$E$2:$E$566</definedName>
    <definedName name="_xlchart.v1.52" hidden="1">'Backers Analysis.'!$A$2:$A$566</definedName>
    <definedName name="_xlchart.v1.53" hidden="1">'Backers Analysis.'!$B$1</definedName>
    <definedName name="_xlchart.v1.54" hidden="1">'Backers Analysis.'!$B$2:$B$566</definedName>
    <definedName name="_xlchart.v1.55" hidden="1">'Backers Analysis.'!$A$2:$A$566</definedName>
    <definedName name="_xlchart.v1.56" hidden="1">'Backers Analysis.'!$B$1</definedName>
    <definedName name="_xlchart.v1.57" hidden="1">'Backers Analysis.'!$B$2:$B$566</definedName>
    <definedName name="_xlchart.v1.58" hidden="1">'Backers Analysis.'!$A$2:$A$566</definedName>
    <definedName name="_xlchart.v1.59" hidden="1">'Backers Analysis.'!$B$1</definedName>
    <definedName name="_xlchart.v1.6" hidden="1">'Backers Analysis.'!$E$2:$E$566</definedName>
    <definedName name="_xlchart.v1.60" hidden="1">'Backers Analysis.'!$B$2:$B$566</definedName>
    <definedName name="_xlchart.v1.61" hidden="1">'Backers Analysis.'!$A$2:$A$566</definedName>
    <definedName name="_xlchart.v1.62" hidden="1">'Backers Analysis.'!$B$1</definedName>
    <definedName name="_xlchart.v1.63" hidden="1">'Backers Analysis.'!$B$2:$B$566</definedName>
    <definedName name="_xlchart.v1.64" hidden="1">'Backers Analysis.'!$A$2:$A$566</definedName>
    <definedName name="_xlchart.v1.65" hidden="1">'Backers Analysis.'!$B$1</definedName>
    <definedName name="_xlchart.v1.66" hidden="1">'Backers Analysis.'!$B$2:$B$566</definedName>
    <definedName name="_xlchart.v1.67" hidden="1">'Backers Analysis.'!$A$2:$A$566</definedName>
    <definedName name="_xlchart.v1.68" hidden="1">'Backers Analysis.'!$B$1</definedName>
    <definedName name="_xlchart.v1.69" hidden="1">'Backers Analysis.'!$B$2:$B$566</definedName>
    <definedName name="_xlchart.v1.7" hidden="1">'Backers Analysis.'!$D$1</definedName>
    <definedName name="_xlchart.v1.70" hidden="1">'Backers Analysis.'!$A$2:$A$566</definedName>
    <definedName name="_xlchart.v1.71" hidden="1">'Backers Analysis.'!$B$1</definedName>
    <definedName name="_xlchart.v1.72" hidden="1">'Backers Analysis.'!$B$2:$B$566</definedName>
    <definedName name="_xlchart.v1.8" hidden="1">'Backers Analysis.'!$D$2:$D$566</definedName>
    <definedName name="_xlchart.v1.9" hidden="1">'Backers Analysis.'!$E$1</definedName>
  </definedNames>
  <calcPr calcId="191029"/>
  <pivotCaches>
    <pivotCache cacheId="1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0" l="1"/>
  <c r="H14" i="10"/>
  <c r="H13" i="10"/>
  <c r="H12" i="10"/>
  <c r="H11" i="10"/>
  <c r="H10" i="10"/>
  <c r="H8" i="10"/>
  <c r="H7" i="10"/>
  <c r="H6" i="10"/>
  <c r="H5" i="10"/>
  <c r="H4" i="10"/>
  <c r="H3" i="10"/>
  <c r="H4" i="5"/>
  <c r="H5" i="5"/>
  <c r="H6" i="5"/>
  <c r="H7" i="5"/>
  <c r="H8" i="5"/>
  <c r="H9" i="5"/>
  <c r="H10" i="5"/>
  <c r="H11" i="5"/>
  <c r="H12" i="5"/>
  <c r="H13" i="5"/>
  <c r="H14" i="5"/>
  <c r="H3" i="5"/>
  <c r="G4" i="5"/>
  <c r="G5" i="5"/>
  <c r="G6" i="5"/>
  <c r="G7" i="5"/>
  <c r="G8" i="5"/>
  <c r="G9" i="5"/>
  <c r="G10" i="5"/>
  <c r="G11" i="5"/>
  <c r="G12" i="5"/>
  <c r="G13" i="5"/>
  <c r="G14" i="5"/>
  <c r="G3" i="5"/>
  <c r="F5" i="5"/>
  <c r="F6" i="5"/>
  <c r="F7" i="5"/>
  <c r="F8" i="5"/>
  <c r="F9" i="5"/>
  <c r="F10" i="5"/>
  <c r="F11" i="5"/>
  <c r="F12" i="5"/>
  <c r="F13" i="5"/>
  <c r="F14" i="5"/>
  <c r="F4" i="5"/>
  <c r="F3" i="5"/>
  <c r="E14" i="5"/>
  <c r="E13" i="5"/>
  <c r="E12" i="5"/>
  <c r="E11" i="5"/>
  <c r="E10" i="5"/>
  <c r="E9" i="5"/>
  <c r="E8" i="5"/>
  <c r="E7" i="5"/>
  <c r="E6" i="5"/>
  <c r="E5" i="5"/>
  <c r="E4" i="5"/>
  <c r="E3" i="5"/>
  <c r="D4" i="5"/>
  <c r="D3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D5" i="5"/>
  <c r="C5" i="5"/>
  <c r="C4" i="5"/>
  <c r="C3" i="5"/>
  <c r="B14" i="5"/>
  <c r="B13" i="5"/>
  <c r="B12" i="5"/>
  <c r="B11" i="5"/>
  <c r="B10" i="5"/>
  <c r="B8" i="5"/>
  <c r="C6" i="5"/>
  <c r="B4" i="5"/>
  <c r="B9" i="5"/>
  <c r="B7" i="5"/>
  <c r="B6" i="5"/>
  <c r="B5" i="5"/>
  <c r="B3" i="5"/>
  <c r="M21" i="1"/>
  <c r="M469" i="1"/>
  <c r="M736" i="1"/>
  <c r="M684" i="1"/>
  <c r="M356" i="1"/>
  <c r="M902" i="1"/>
  <c r="M167" i="1"/>
  <c r="M909" i="1"/>
  <c r="M771" i="1"/>
  <c r="M217" i="1"/>
  <c r="M793" i="1"/>
  <c r="M610" i="1"/>
  <c r="M235" i="1"/>
  <c r="M696" i="1"/>
  <c r="M796" i="1"/>
  <c r="M65" i="1"/>
  <c r="M393" i="1"/>
  <c r="M695" i="1"/>
  <c r="M788" i="1"/>
  <c r="M534" i="1"/>
  <c r="M818" i="1"/>
  <c r="M478" i="1"/>
  <c r="M164" i="1"/>
  <c r="M531" i="1"/>
  <c r="M277" i="1"/>
  <c r="M792" i="1"/>
  <c r="M650" i="1"/>
  <c r="M549" i="1"/>
  <c r="M166" i="1"/>
  <c r="M387" i="1"/>
  <c r="M183" i="1"/>
  <c r="M622" i="1"/>
  <c r="M130" i="1"/>
  <c r="M420" i="1"/>
  <c r="M422" i="1"/>
  <c r="M403" i="1"/>
  <c r="M446" i="1"/>
  <c r="M170" i="1"/>
  <c r="M777" i="1"/>
  <c r="M366" i="1"/>
  <c r="M282" i="1"/>
  <c r="M104" i="1"/>
  <c r="M328" i="1"/>
  <c r="M62" i="1"/>
  <c r="M795" i="1"/>
  <c r="M521" i="1"/>
  <c r="M96" i="1"/>
  <c r="M127" i="1"/>
  <c r="M315" i="1"/>
  <c r="M984" i="1"/>
  <c r="M597" i="1"/>
  <c r="M851" i="1"/>
  <c r="M445" i="1"/>
  <c r="M606" i="1"/>
  <c r="M347" i="1"/>
  <c r="M437" i="1"/>
  <c r="M280" i="1"/>
  <c r="M259" i="1"/>
  <c r="M205" i="1"/>
  <c r="M435" i="1"/>
  <c r="M592" i="1"/>
  <c r="M50" i="1"/>
  <c r="M943" i="1"/>
  <c r="M577" i="1"/>
  <c r="M248" i="1"/>
  <c r="M804" i="1"/>
  <c r="M381" i="1"/>
  <c r="M227" i="1"/>
  <c r="M891" i="1"/>
  <c r="M488" i="1"/>
  <c r="M544" i="1"/>
  <c r="M59" i="1"/>
  <c r="M61" i="1"/>
  <c r="M498" i="1"/>
  <c r="M421" i="1"/>
  <c r="M657" i="1"/>
  <c r="M798" i="1"/>
  <c r="M189" i="1"/>
  <c r="M682" i="1"/>
  <c r="M66" i="1"/>
  <c r="M264" i="1"/>
  <c r="M8" i="1"/>
  <c r="M836" i="1"/>
  <c r="M466" i="1"/>
  <c r="M471" i="1"/>
  <c r="M369" i="1"/>
  <c r="M725" i="1"/>
  <c r="M221" i="1"/>
  <c r="M230" i="1"/>
  <c r="M654" i="1"/>
  <c r="M790" i="1"/>
  <c r="M224" i="1"/>
  <c r="M730" i="1"/>
  <c r="M188" i="1"/>
  <c r="M529" i="1"/>
  <c r="M274" i="1"/>
  <c r="M32" i="1"/>
  <c r="M854" i="1"/>
  <c r="M303" i="1"/>
  <c r="M993" i="1"/>
  <c r="M25" i="1"/>
  <c r="M201" i="1"/>
  <c r="M886" i="1"/>
  <c r="M439" i="1"/>
  <c r="M434" i="1"/>
  <c r="M146" i="1"/>
  <c r="M326" i="1"/>
  <c r="M71" i="1"/>
  <c r="M734" i="1"/>
  <c r="M930" i="1"/>
  <c r="M506" i="1"/>
  <c r="M212" i="1"/>
  <c r="M131" i="1"/>
  <c r="M48" i="1"/>
  <c r="M619" i="1"/>
  <c r="M617" i="1"/>
  <c r="M354" i="1"/>
  <c r="M514" i="1"/>
  <c r="M281" i="1"/>
  <c r="M426" i="1"/>
  <c r="M272" i="1"/>
  <c r="M707" i="1"/>
  <c r="M916" i="1"/>
  <c r="M139" i="1"/>
  <c r="M391" i="1"/>
  <c r="M832" i="1"/>
  <c r="M772" i="1"/>
  <c r="M731" i="1"/>
  <c r="M977" i="1"/>
  <c r="M409" i="1"/>
  <c r="M560" i="1"/>
  <c r="M518" i="1"/>
  <c r="M180" i="1"/>
  <c r="M608" i="1"/>
  <c r="M678" i="1"/>
  <c r="M976" i="1"/>
  <c r="M220" i="1"/>
  <c r="M582" i="1"/>
  <c r="M903" i="1"/>
  <c r="M267" i="1"/>
  <c r="M555" i="1"/>
  <c r="M253" i="1"/>
  <c r="M458" i="1"/>
  <c r="M474" i="1"/>
  <c r="M246" i="1"/>
  <c r="M921" i="1"/>
  <c r="M532" i="1"/>
  <c r="M502" i="1"/>
  <c r="M271" i="1"/>
  <c r="M994" i="1"/>
  <c r="M708" i="1"/>
  <c r="M112" i="1"/>
  <c r="M590" i="1"/>
  <c r="M738" i="1"/>
  <c r="M701" i="1"/>
  <c r="M671" i="1"/>
  <c r="M766" i="1"/>
  <c r="M269" i="1"/>
  <c r="M566" i="1"/>
  <c r="M382" i="1"/>
  <c r="M656" i="1"/>
  <c r="M425" i="1"/>
  <c r="M228" i="1"/>
  <c r="M565" i="1"/>
  <c r="M501" i="1"/>
  <c r="M455" i="1"/>
  <c r="M118" i="1"/>
  <c r="M864" i="1"/>
  <c r="M111" i="1"/>
  <c r="M981" i="1"/>
  <c r="M951" i="1"/>
  <c r="M639" i="1"/>
  <c r="M378" i="1"/>
  <c r="M33" i="1"/>
  <c r="M882" i="1"/>
  <c r="M668" i="1"/>
  <c r="M117" i="1"/>
  <c r="M581" i="1"/>
  <c r="M149" i="1"/>
  <c r="M184" i="1"/>
  <c r="M726" i="1"/>
  <c r="M51" i="1"/>
  <c r="M686" i="1"/>
  <c r="M194" i="1"/>
  <c r="M676" i="1"/>
  <c r="M862" i="1"/>
  <c r="M254" i="1"/>
  <c r="M861" i="1"/>
  <c r="M896" i="1"/>
  <c r="M688" i="1"/>
  <c r="M834" i="1"/>
  <c r="M908" i="1"/>
  <c r="M803" i="1"/>
  <c r="M497" i="1"/>
  <c r="M144" i="1"/>
  <c r="M717" i="1"/>
  <c r="M191" i="1"/>
  <c r="M957" i="1"/>
  <c r="M763" i="1"/>
  <c r="M985" i="1"/>
  <c r="M58" i="1"/>
  <c r="M653" i="1"/>
  <c r="M460" i="1"/>
  <c r="M975" i="1"/>
  <c r="M106" i="1"/>
  <c r="M830" i="1"/>
  <c r="M110" i="1"/>
  <c r="M557" i="1"/>
  <c r="M901" i="1"/>
  <c r="M693" i="1"/>
  <c r="M584" i="1"/>
  <c r="M417" i="1"/>
  <c r="M304" i="1"/>
  <c r="M24" i="1"/>
  <c r="M973" i="1"/>
  <c r="M410" i="1"/>
  <c r="M805" i="1"/>
  <c r="M278" i="1"/>
  <c r="M163" i="1"/>
  <c r="M958" i="1"/>
  <c r="M572" i="1"/>
  <c r="M452" i="1"/>
  <c r="M589" i="1"/>
  <c r="M124" i="1"/>
  <c r="M223" i="1"/>
  <c r="M141" i="1"/>
  <c r="M367" i="1"/>
  <c r="M507" i="1"/>
  <c r="M305" i="1"/>
  <c r="M114" i="1"/>
  <c r="M664" i="1"/>
  <c r="M360" i="1"/>
  <c r="M398" i="1"/>
  <c r="M540" i="1"/>
  <c r="M816" i="1"/>
  <c r="M949" i="1"/>
  <c r="M394" i="1"/>
  <c r="M113" i="1"/>
  <c r="M576" i="1"/>
  <c r="M116" i="1"/>
  <c r="M553" i="1"/>
  <c r="M480" i="1"/>
  <c r="M103" i="1"/>
  <c r="M76" i="1"/>
  <c r="M88" i="1"/>
  <c r="M169" i="1"/>
  <c r="M29" i="1"/>
  <c r="M285" i="1"/>
  <c r="M206" i="1"/>
  <c r="M979" i="1"/>
  <c r="M761" i="1"/>
  <c r="M67" i="1"/>
  <c r="M611" i="1"/>
  <c r="M333" i="1"/>
  <c r="M504" i="1"/>
  <c r="M897" i="1"/>
  <c r="M430" i="1"/>
  <c r="M214" i="1"/>
  <c r="M70" i="1"/>
  <c r="M399" i="1"/>
  <c r="M865" i="1"/>
  <c r="M178" i="1"/>
  <c r="M134" i="1"/>
  <c r="M143" i="1"/>
  <c r="M491" i="1"/>
  <c r="M663" i="1"/>
  <c r="M249" i="1"/>
  <c r="M340" i="1"/>
  <c r="M229" i="1"/>
  <c r="M879" i="1"/>
  <c r="M991" i="1"/>
  <c r="M187" i="1"/>
  <c r="M454" i="1"/>
  <c r="M860" i="1"/>
  <c r="M236" i="1"/>
  <c r="M580" i="1"/>
  <c r="M19" i="1"/>
  <c r="M168" i="1"/>
  <c r="M362" i="1"/>
  <c r="M73" i="1"/>
  <c r="M599" i="1"/>
  <c r="M545" i="1"/>
  <c r="M915" i="1"/>
  <c r="M637" i="1"/>
  <c r="M55" i="1"/>
  <c r="M920" i="1"/>
  <c r="M287" i="1"/>
  <c r="M575" i="1"/>
  <c r="M4" i="1"/>
  <c r="M755" i="1"/>
  <c r="M101" i="1"/>
  <c r="M955" i="1"/>
  <c r="M926" i="1"/>
  <c r="M11" i="1"/>
  <c r="M843" i="1"/>
  <c r="M752" i="1"/>
  <c r="M586" i="1"/>
  <c r="M436" i="1"/>
  <c r="M773" i="1"/>
  <c r="M965" i="1"/>
  <c r="M10" i="1"/>
  <c r="M863" i="1"/>
  <c r="M641" i="1"/>
  <c r="M80" i="1"/>
  <c r="M197" i="1"/>
  <c r="M960" i="1"/>
  <c r="M467" i="1"/>
  <c r="M669" i="1"/>
  <c r="M666" i="1"/>
  <c r="M905" i="1"/>
  <c r="M294" i="1"/>
  <c r="M182" i="1"/>
  <c r="M125" i="1"/>
  <c r="M193" i="1"/>
  <c r="M853" i="1"/>
  <c r="M697" i="1"/>
  <c r="M911" i="1"/>
  <c r="M928" i="1"/>
  <c r="M831" i="1"/>
  <c r="M956" i="1"/>
  <c r="M587" i="1"/>
  <c r="M372" i="1"/>
  <c r="M890" i="1"/>
  <c r="M375" i="1"/>
  <c r="M600" i="1"/>
  <c r="M801" i="1"/>
  <c r="M833" i="1"/>
  <c r="M463" i="1"/>
  <c r="M898" i="1"/>
  <c r="M331" i="1"/>
  <c r="M105" i="1"/>
  <c r="M297" i="1"/>
  <c r="M487" i="1"/>
  <c r="M324" i="1"/>
  <c r="M522" i="1"/>
  <c r="M579" i="1"/>
  <c r="M495" i="1"/>
  <c r="M342" i="1"/>
  <c r="M649" i="1"/>
  <c r="M585" i="1"/>
  <c r="M630" i="1"/>
  <c r="M698" i="1"/>
  <c r="M762" i="1"/>
  <c r="M815" i="1"/>
  <c r="M931" i="1"/>
  <c r="M848" i="1"/>
  <c r="M9" i="1"/>
  <c r="M677" i="1"/>
  <c r="M764" i="1"/>
  <c r="M966" i="1"/>
  <c r="M481" i="1"/>
  <c r="M846" i="1"/>
  <c r="M121" i="1"/>
  <c r="M489" i="1"/>
  <c r="M737" i="1"/>
  <c r="M840" i="1"/>
  <c r="M332" i="1"/>
  <c r="M944" i="1"/>
  <c r="M190" i="1"/>
  <c r="M261" i="1"/>
  <c r="M357" i="1"/>
  <c r="M133" i="1"/>
  <c r="M389" i="1"/>
  <c r="M5" i="1"/>
  <c r="M44" i="1"/>
  <c r="M72" i="1"/>
  <c r="M913" i="1"/>
  <c r="M203" i="1"/>
  <c r="M207" i="1"/>
  <c r="M395" i="1"/>
  <c r="M690" i="1"/>
  <c r="M6" i="1"/>
  <c r="M45" i="1"/>
  <c r="M937" i="1"/>
  <c r="M754" i="1"/>
  <c r="M145" i="1"/>
  <c r="M953" i="1"/>
  <c r="M933" i="1"/>
  <c r="M821" i="1"/>
  <c r="M388" i="1"/>
  <c r="M336" i="1"/>
  <c r="M715" i="1"/>
  <c r="M263" i="1"/>
  <c r="M358" i="1"/>
  <c r="M429" i="1"/>
  <c r="M665" i="1"/>
  <c r="M827" i="1"/>
  <c r="M946" i="1"/>
  <c r="M499" i="1"/>
  <c r="M325" i="1"/>
  <c r="M961" i="1"/>
  <c r="M699" i="1"/>
  <c r="M255" i="1"/>
  <c r="M98" i="1"/>
  <c r="M473" i="1"/>
  <c r="M370" i="1"/>
  <c r="M355" i="1"/>
  <c r="M52" i="1"/>
  <c r="M714" i="1"/>
  <c r="M986" i="1"/>
  <c r="M7" i="1"/>
  <c r="M822" i="1"/>
  <c r="M624" i="1"/>
  <c r="M176" i="1"/>
  <c r="M609" i="1"/>
  <c r="M338" i="1"/>
  <c r="M152" i="1"/>
  <c r="M468" i="1"/>
  <c r="M800" i="1"/>
  <c r="M842" i="1"/>
  <c r="M550" i="1"/>
  <c r="M60" i="1"/>
  <c r="M724" i="1"/>
  <c r="M628" i="1"/>
  <c r="M948" i="1"/>
  <c r="M809" i="1"/>
  <c r="M751" i="1"/>
  <c r="M743" i="1"/>
  <c r="M490" i="1"/>
  <c r="M475" i="1"/>
  <c r="M712" i="1"/>
  <c r="M482" i="1"/>
  <c r="M950" i="1"/>
  <c r="M820" i="1"/>
  <c r="M196" i="1"/>
  <c r="M75" i="1"/>
  <c r="M530" i="1"/>
  <c r="M799" i="1"/>
  <c r="M601" i="1"/>
  <c r="M691" i="1"/>
  <c r="M308" i="1"/>
  <c r="M640" i="1"/>
  <c r="M759" i="1"/>
  <c r="M923" i="1"/>
  <c r="M517" i="1"/>
  <c r="M20" i="1"/>
  <c r="M492" i="1"/>
  <c r="M343" i="1"/>
  <c r="M154" i="1"/>
  <c r="M385" i="1"/>
  <c r="M885" i="1"/>
  <c r="M300" i="1"/>
  <c r="M847" i="1"/>
  <c r="M349" i="1"/>
  <c r="M87" i="1"/>
  <c r="M642" i="1"/>
  <c r="M888" i="1"/>
  <c r="M781" i="1"/>
  <c r="M27" i="1"/>
  <c r="M971" i="1"/>
  <c r="M494" i="1"/>
  <c r="M716" i="1"/>
  <c r="M747" i="1"/>
  <c r="M807" i="1"/>
  <c r="M512" i="1"/>
  <c r="M551" i="1"/>
  <c r="M881" i="1"/>
  <c r="M156" i="1"/>
  <c r="M604" i="1"/>
  <c r="M359" i="1"/>
  <c r="M444" i="1"/>
  <c r="M869" i="1"/>
  <c r="M543" i="1"/>
  <c r="M464" i="1"/>
  <c r="M321" i="1"/>
  <c r="M165" i="1"/>
  <c r="M74" i="1"/>
  <c r="M819" i="1"/>
  <c r="M335" i="1"/>
  <c r="M198" i="1"/>
  <c r="M175" i="1"/>
  <c r="M828" i="1"/>
  <c r="M346" i="1"/>
  <c r="M142" i="1"/>
  <c r="M524" i="1"/>
  <c r="M874" i="1"/>
  <c r="M757" i="1"/>
  <c r="M247" i="1"/>
  <c r="M86" i="1"/>
  <c r="M562" i="1"/>
  <c r="M646" i="1"/>
  <c r="M925" i="1"/>
  <c r="M765" i="1"/>
  <c r="M222" i="1"/>
  <c r="M867" i="1"/>
  <c r="M936" i="1"/>
  <c r="M344" i="1"/>
  <c r="M270" i="1"/>
  <c r="M556" i="1"/>
  <c r="M310" i="1"/>
  <c r="M186" i="1"/>
  <c r="M893" i="1"/>
  <c r="M49" i="1"/>
  <c r="M79" i="1"/>
  <c r="M119" i="1"/>
  <c r="M998" i="1"/>
  <c r="M850" i="1"/>
  <c r="M894" i="1"/>
  <c r="M794" i="1"/>
  <c r="M1001" i="1"/>
  <c r="M680" i="1"/>
  <c r="M83" i="1"/>
  <c r="M341" i="1"/>
  <c r="M594" i="1"/>
  <c r="M934" i="1"/>
  <c r="M31" i="1"/>
  <c r="M825" i="1"/>
  <c r="M535" i="1"/>
  <c r="M679" i="1"/>
  <c r="M511" i="1"/>
  <c r="M892" i="1"/>
  <c r="M449" i="1"/>
  <c r="M826" i="1"/>
  <c r="M899" i="1"/>
  <c r="M750" i="1"/>
  <c r="M813" i="1"/>
  <c r="M536" i="1"/>
  <c r="M963" i="1"/>
  <c r="M554" i="1"/>
  <c r="M109" i="1"/>
  <c r="M432" i="1"/>
  <c r="M858" i="1"/>
  <c r="M56" i="1"/>
  <c r="M634" i="1"/>
  <c r="M632" i="1"/>
  <c r="M406" i="1"/>
  <c r="M569" i="1"/>
  <c r="M648" i="1"/>
  <c r="M947" i="1"/>
  <c r="M598" i="1"/>
  <c r="M583" i="1"/>
  <c r="M91" i="1"/>
  <c r="M396" i="1"/>
  <c r="M929" i="1"/>
  <c r="M94" i="1"/>
  <c r="M424" i="1"/>
  <c r="M516" i="1"/>
  <c r="M835" i="1"/>
  <c r="M674" i="1"/>
  <c r="M218" i="1"/>
  <c r="M889" i="1"/>
  <c r="M982" i="1"/>
  <c r="M927" i="1"/>
  <c r="M204" i="1"/>
  <c r="M613" i="1"/>
  <c r="M377" i="1"/>
  <c r="M26" i="1"/>
  <c r="M209" i="1"/>
  <c r="M199" i="1"/>
  <c r="M972" i="1"/>
  <c r="M740" i="1"/>
  <c r="M573" i="1"/>
  <c r="M808" i="1"/>
  <c r="M419" i="1"/>
  <c r="M266" i="1"/>
  <c r="M237" i="1"/>
  <c r="M298" i="1"/>
  <c r="M453" i="1"/>
  <c r="M559" i="1"/>
  <c r="M38" i="1"/>
  <c r="M136" i="1"/>
  <c r="M941" i="1"/>
  <c r="M451" i="1"/>
  <c r="M635" i="1"/>
  <c r="M293" i="1"/>
  <c r="M806" i="1"/>
  <c r="M273" i="1"/>
  <c r="M327" i="1"/>
  <c r="M245" i="1"/>
  <c r="M185" i="1"/>
  <c r="M588" i="1"/>
  <c r="M756" i="1"/>
  <c r="M537" i="1"/>
  <c r="M137" i="1"/>
  <c r="M720" i="1"/>
  <c r="M702" i="1"/>
  <c r="M914" i="1"/>
  <c r="M922" i="1"/>
  <c r="M558" i="1"/>
  <c r="M160" i="1"/>
  <c r="M711" i="1"/>
  <c r="M770" i="1"/>
  <c r="M171" i="1"/>
  <c r="M509" i="1"/>
  <c r="M428" i="1"/>
  <c r="M28" i="1"/>
  <c r="M673" i="1"/>
  <c r="M652" i="1"/>
  <c r="M703" i="1"/>
  <c r="M643" i="1"/>
  <c r="M22" i="1"/>
  <c r="M940" i="1"/>
  <c r="M412" i="1"/>
  <c r="M962" i="1"/>
  <c r="M288" i="1"/>
  <c r="M567" i="1"/>
  <c r="M296" i="1"/>
  <c r="M383" i="1"/>
  <c r="M974" i="1"/>
  <c r="M967" i="1"/>
  <c r="M291" i="1"/>
  <c r="M476" i="1"/>
  <c r="M508" i="1"/>
  <c r="M361" i="1"/>
  <c r="M323" i="1"/>
  <c r="M319" i="1"/>
  <c r="M470" i="1"/>
  <c r="M200" i="1"/>
  <c r="M503" i="1"/>
  <c r="M115" i="1"/>
  <c r="M935" i="1"/>
  <c r="M448" i="1"/>
  <c r="M353" i="1"/>
  <c r="M408" i="1"/>
  <c r="M363" i="1"/>
  <c r="M316" i="1"/>
  <c r="M233" i="1"/>
  <c r="M787" i="1"/>
  <c r="M876" i="1"/>
  <c r="M215" i="1"/>
  <c r="M68" i="1"/>
  <c r="M978" i="1"/>
  <c r="M390" i="1"/>
  <c r="M202" i="1"/>
  <c r="M660" i="1"/>
  <c r="M292" i="1"/>
  <c r="M57" i="1"/>
  <c r="M418" i="1"/>
  <c r="M705" i="1"/>
  <c r="M722" i="1"/>
  <c r="M181" i="1"/>
  <c r="M812" i="1"/>
  <c r="M638" i="1"/>
  <c r="M655" i="1"/>
  <c r="M523" i="1"/>
  <c r="M706" i="1"/>
  <c r="M651" i="1"/>
  <c r="M945" i="1"/>
  <c r="M748" i="1"/>
  <c r="M924" i="1"/>
  <c r="M505" i="1"/>
  <c r="M433" i="1"/>
  <c r="M268" i="1"/>
  <c r="M791" i="1"/>
  <c r="M591" i="1"/>
  <c r="M614" i="1"/>
  <c r="M817" i="1"/>
  <c r="M718" i="1"/>
  <c r="M789" i="1"/>
  <c r="M987" i="1"/>
  <c r="M615" i="1"/>
  <c r="M484" i="1"/>
  <c r="M2" i="1"/>
  <c r="M90" i="1"/>
  <c r="M311" i="1"/>
  <c r="M814" i="1"/>
  <c r="M959" i="1"/>
  <c r="M732" i="1"/>
  <c r="M797" i="1"/>
  <c r="M644" i="1"/>
  <c r="M758" i="1"/>
  <c r="M574" i="1"/>
  <c r="M661" i="1"/>
  <c r="M856" i="1"/>
  <c r="M239" i="1"/>
  <c r="M710" i="1"/>
  <c r="M350" i="1"/>
  <c r="M904" i="1"/>
  <c r="M147" i="1"/>
  <c r="M99" i="1"/>
  <c r="M500" i="1"/>
  <c r="M749" i="1"/>
  <c r="M810" i="1"/>
  <c r="M855" i="1"/>
  <c r="M493" i="1"/>
  <c r="M314" i="1"/>
  <c r="M636" i="1"/>
  <c r="M918" i="1"/>
  <c r="M23" i="1"/>
  <c r="M578" i="1"/>
  <c r="M623" i="1"/>
  <c r="M423" i="1"/>
  <c r="M148" i="1"/>
  <c r="M82" i="1"/>
  <c r="M692" i="1"/>
  <c r="M309" i="1"/>
  <c r="M30" i="1"/>
  <c r="M107" i="1"/>
  <c r="M561" i="1"/>
  <c r="M260" i="1"/>
  <c r="M442" i="1"/>
  <c r="M602" i="1"/>
  <c r="M713" i="1"/>
  <c r="M633" i="1"/>
  <c r="M462" i="1"/>
  <c r="M735" i="1"/>
  <c r="M415" i="1"/>
  <c r="M102" i="1"/>
  <c r="M631" i="1"/>
  <c r="M980" i="1"/>
  <c r="M352" i="1"/>
  <c r="M760" i="1"/>
  <c r="M179" i="1"/>
  <c r="M496" i="1"/>
  <c r="M571" i="1"/>
  <c r="M479" i="1"/>
  <c r="M397" i="1"/>
  <c r="M54" i="1"/>
  <c r="M441" i="1"/>
  <c r="M427" i="1"/>
  <c r="M906" i="1"/>
  <c r="M3" i="1"/>
  <c r="M384" i="1"/>
  <c r="M97" i="1"/>
  <c r="M887" i="1"/>
  <c r="M85" i="1"/>
  <c r="M234" i="1"/>
  <c r="M564" i="1"/>
  <c r="M414" i="1"/>
  <c r="M839" i="1"/>
  <c r="M970" i="1"/>
  <c r="M404" i="1"/>
  <c r="M211" i="1"/>
  <c r="M461" i="1"/>
  <c r="M782" i="1"/>
  <c r="M612" i="1"/>
  <c r="M373" i="1"/>
  <c r="M919" i="1"/>
  <c r="M330" i="1"/>
  <c r="M120" i="1"/>
  <c r="M603" i="1"/>
  <c r="M596" i="1"/>
  <c r="M84" i="1"/>
  <c r="M174" i="1"/>
  <c r="M155" i="1"/>
  <c r="M857" i="1"/>
  <c r="M457" i="1"/>
  <c r="M983" i="1"/>
  <c r="M727" i="1"/>
  <c r="M873" i="1"/>
  <c r="M14" i="1"/>
  <c r="M15" i="1"/>
  <c r="M939" i="1"/>
  <c r="M53" i="1"/>
  <c r="M872" i="1"/>
  <c r="M283" i="1"/>
  <c r="M256" i="1"/>
  <c r="M845" i="1"/>
  <c r="M402" i="1"/>
  <c r="M995" i="1"/>
  <c r="M250" i="1"/>
  <c r="M593" i="1"/>
  <c r="M226" i="1"/>
  <c r="M368" i="1"/>
  <c r="M371" i="1"/>
  <c r="M42" i="1"/>
  <c r="M123" i="1"/>
  <c r="M77" i="1"/>
  <c r="M689" i="1"/>
  <c r="M849" i="1"/>
  <c r="M63" i="1"/>
  <c r="M348" i="1"/>
  <c r="M527" i="1"/>
  <c r="M47" i="1"/>
  <c r="M289" i="1"/>
  <c r="M866" i="1"/>
  <c r="M744" i="1"/>
  <c r="M251" i="1"/>
  <c r="M621" i="1"/>
  <c r="M210" i="1"/>
  <c r="M784" i="1"/>
  <c r="M526" i="1"/>
  <c r="M312" i="1"/>
  <c r="M459" i="1"/>
  <c r="M952" i="1"/>
  <c r="M700" i="1"/>
  <c r="M786" i="1"/>
  <c r="M40" i="1"/>
  <c r="M647" i="1"/>
  <c r="M547" i="1"/>
  <c r="M778" i="1"/>
  <c r="M279" i="1"/>
  <c r="M443" i="1"/>
  <c r="M520" i="1"/>
  <c r="M307" i="1"/>
  <c r="M46" i="1"/>
  <c r="M568" i="1"/>
  <c r="M616" i="1"/>
  <c r="M838" i="1"/>
  <c r="M870" i="1"/>
  <c r="M883" i="1"/>
  <c r="M852" i="1"/>
  <c r="M12" i="1"/>
  <c r="M486" i="1"/>
  <c r="M932" i="1"/>
  <c r="M753" i="1"/>
  <c r="M539" i="1"/>
  <c r="M318" i="1"/>
  <c r="M620" i="1"/>
  <c r="M996" i="1"/>
  <c r="M295" i="1"/>
  <c r="M302" i="1"/>
  <c r="M546" i="1"/>
  <c r="M213" i="1"/>
  <c r="M776" i="1"/>
  <c r="M13" i="1"/>
  <c r="M219" i="1"/>
  <c r="M871" i="1"/>
  <c r="M721" i="1"/>
  <c r="M306" i="1"/>
  <c r="M662" i="1"/>
  <c r="M262" i="1"/>
  <c r="M240" i="1"/>
  <c r="M595" i="1"/>
  <c r="M472" i="1"/>
  <c r="M69" i="1"/>
  <c r="M138" i="1"/>
  <c r="M18" i="1"/>
  <c r="M779" i="1"/>
  <c r="M36" i="1"/>
  <c r="M195" i="1"/>
  <c r="M157" i="1"/>
  <c r="M150" i="1"/>
  <c r="M485" i="1"/>
  <c r="M126" i="1"/>
  <c r="M100" i="1"/>
  <c r="M216" i="1"/>
  <c r="M687" i="1"/>
  <c r="M774" i="1"/>
  <c r="M992" i="1"/>
  <c r="M541" i="1"/>
  <c r="M177" i="1"/>
  <c r="M400" i="1"/>
  <c r="M413" i="1"/>
  <c r="M607" i="1"/>
  <c r="M667" i="1"/>
  <c r="M35" i="1"/>
  <c r="M450" i="1"/>
  <c r="M313" i="1"/>
  <c r="M563" i="1"/>
  <c r="M440" i="1"/>
  <c r="M78" i="1"/>
  <c r="M868" i="1"/>
  <c r="M570" i="1"/>
  <c r="M301" i="1"/>
  <c r="M89" i="1"/>
  <c r="M243" i="1"/>
  <c r="M161" i="1"/>
  <c r="M465" i="1"/>
  <c r="M997" i="1"/>
  <c r="M290" i="1"/>
  <c r="M775" i="1"/>
  <c r="M64" i="1"/>
  <c r="M525" i="1"/>
  <c r="M552" i="1"/>
  <c r="M151" i="1"/>
  <c r="M447" i="1"/>
  <c r="M683" i="1"/>
  <c r="M844" i="1"/>
  <c r="M232" i="1"/>
  <c r="M548" i="1"/>
  <c r="M322" i="1"/>
  <c r="M128" i="1"/>
  <c r="M158" i="1"/>
  <c r="M329" i="1"/>
  <c r="M811" i="1"/>
  <c r="M380" i="1"/>
  <c r="M334" i="1"/>
  <c r="M895" i="1"/>
  <c r="M605" i="1"/>
  <c r="M208" i="1"/>
  <c r="M364" i="1"/>
  <c r="M320" i="1"/>
  <c r="M159" i="1"/>
  <c r="M685" i="1"/>
  <c r="M884" i="1"/>
  <c r="M659" i="1"/>
  <c r="M837" i="1"/>
  <c r="M81" i="1"/>
  <c r="M257" i="1"/>
  <c r="M829" i="1"/>
  <c r="M135" i="1"/>
  <c r="M241" i="1"/>
  <c r="M709" i="1"/>
  <c r="M513" i="1"/>
  <c r="M627" i="1"/>
  <c r="M875" i="1"/>
  <c r="M286" i="1"/>
  <c r="M365" i="1"/>
  <c r="M519" i="1"/>
  <c r="M225" i="1"/>
  <c r="M252" i="1"/>
  <c r="M477" i="1"/>
  <c r="M317" i="1"/>
  <c r="M964" i="1"/>
  <c r="M41" i="1"/>
  <c r="M878" i="1"/>
  <c r="M768" i="1"/>
  <c r="M122" i="1"/>
  <c r="M988" i="1"/>
  <c r="M405" i="1"/>
  <c r="M231" i="1"/>
  <c r="M989" i="1"/>
  <c r="M942" i="1"/>
  <c r="M376" i="1"/>
  <c r="M379" i="1"/>
  <c r="M907" i="1"/>
  <c r="M173" i="1"/>
  <c r="M95" i="1"/>
  <c r="M910" i="1"/>
  <c r="M299" i="1"/>
  <c r="M37" i="1"/>
  <c r="M780" i="1"/>
  <c r="M742" i="1"/>
  <c r="M407" i="1"/>
  <c r="M841" i="1"/>
  <c r="M741" i="1"/>
  <c r="M244" i="1"/>
  <c r="M739" i="1"/>
  <c r="M337" i="1"/>
  <c r="M999" i="1"/>
  <c r="M351" i="1"/>
  <c r="M242" i="1"/>
  <c r="M93" i="1"/>
  <c r="M265" i="1"/>
  <c r="M917" i="1"/>
  <c r="M802" i="1"/>
  <c r="M515" i="1"/>
  <c r="M275" i="1"/>
  <c r="M533" i="1"/>
  <c r="M675" i="1"/>
  <c r="M284" i="1"/>
  <c r="M238" i="1"/>
  <c r="M339" i="1"/>
  <c r="M374" i="1"/>
  <c r="M990" i="1"/>
  <c r="M783" i="1"/>
  <c r="M538" i="1"/>
  <c r="M785" i="1"/>
  <c r="M723" i="1"/>
  <c r="M938" i="1"/>
  <c r="M704" i="1"/>
  <c r="M392" i="1"/>
  <c r="M645" i="1"/>
  <c r="M859" i="1"/>
  <c r="M954" i="1"/>
  <c r="M880" i="1"/>
  <c r="M719" i="1"/>
  <c r="M386" i="1"/>
  <c r="M968" i="1"/>
  <c r="M17" i="1"/>
  <c r="M681" i="1"/>
  <c r="M733" i="1"/>
  <c r="M140" i="1"/>
  <c r="M16" i="1"/>
  <c r="M912" i="1"/>
  <c r="M483" i="1"/>
  <c r="M43" i="1"/>
  <c r="M969" i="1"/>
  <c r="M625" i="1"/>
  <c r="M510" i="1"/>
  <c r="M192" i="1"/>
  <c r="M629" i="1"/>
  <c r="M153" i="1"/>
  <c r="M129" i="1"/>
  <c r="M39" i="1"/>
  <c r="M456" i="1"/>
  <c r="M162" i="1"/>
  <c r="M542" i="1"/>
  <c r="M728" i="1"/>
  <c r="M877" i="1"/>
  <c r="M258" i="1"/>
  <c r="M900" i="1"/>
  <c r="M132" i="1"/>
  <c r="M411" i="1"/>
  <c r="M172" i="1"/>
  <c r="M670" i="1"/>
  <c r="M34" i="1"/>
  <c r="M438" i="1"/>
  <c r="M824" i="1"/>
  <c r="M345" i="1"/>
  <c r="M626" i="1"/>
  <c r="M431" i="1"/>
  <c r="M416" i="1"/>
  <c r="M694" i="1"/>
  <c r="M823" i="1"/>
  <c r="M276" i="1"/>
  <c r="M769" i="1"/>
  <c r="M92" i="1"/>
  <c r="M618" i="1"/>
  <c r="M528" i="1"/>
  <c r="M108" i="1"/>
  <c r="M658" i="1"/>
  <c r="M767" i="1"/>
  <c r="M401" i="1"/>
  <c r="M672" i="1"/>
  <c r="M729" i="1"/>
  <c r="M745" i="1"/>
  <c r="M746" i="1"/>
  <c r="M1000" i="1"/>
  <c r="K1000" i="1"/>
  <c r="K21" i="1"/>
  <c r="K469" i="1"/>
  <c r="K736" i="1"/>
  <c r="K684" i="1"/>
  <c r="K356" i="1"/>
  <c r="K902" i="1"/>
  <c r="K167" i="1"/>
  <c r="K909" i="1"/>
  <c r="K771" i="1"/>
  <c r="K217" i="1"/>
  <c r="K793" i="1"/>
  <c r="K610" i="1"/>
  <c r="K235" i="1"/>
  <c r="K696" i="1"/>
  <c r="K796" i="1"/>
  <c r="K65" i="1"/>
  <c r="K393" i="1"/>
  <c r="K695" i="1"/>
  <c r="K788" i="1"/>
  <c r="K534" i="1"/>
  <c r="K818" i="1"/>
  <c r="K478" i="1"/>
  <c r="K164" i="1"/>
  <c r="K531" i="1"/>
  <c r="K277" i="1"/>
  <c r="K792" i="1"/>
  <c r="K650" i="1"/>
  <c r="K549" i="1"/>
  <c r="K166" i="1"/>
  <c r="K387" i="1"/>
  <c r="K183" i="1"/>
  <c r="K622" i="1"/>
  <c r="K130" i="1"/>
  <c r="K420" i="1"/>
  <c r="K422" i="1"/>
  <c r="K403" i="1"/>
  <c r="K446" i="1"/>
  <c r="K170" i="1"/>
  <c r="K777" i="1"/>
  <c r="K366" i="1"/>
  <c r="K282" i="1"/>
  <c r="K104" i="1"/>
  <c r="K328" i="1"/>
  <c r="K62" i="1"/>
  <c r="K795" i="1"/>
  <c r="K521" i="1"/>
  <c r="K96" i="1"/>
  <c r="K127" i="1"/>
  <c r="K315" i="1"/>
  <c r="K984" i="1"/>
  <c r="K597" i="1"/>
  <c r="K851" i="1"/>
  <c r="K445" i="1"/>
  <c r="K606" i="1"/>
  <c r="K347" i="1"/>
  <c r="K437" i="1"/>
  <c r="K280" i="1"/>
  <c r="K259" i="1"/>
  <c r="K205" i="1"/>
  <c r="K435" i="1"/>
  <c r="K592" i="1"/>
  <c r="K50" i="1"/>
  <c r="K943" i="1"/>
  <c r="K577" i="1"/>
  <c r="K248" i="1"/>
  <c r="K804" i="1"/>
  <c r="K381" i="1"/>
  <c r="K227" i="1"/>
  <c r="K891" i="1"/>
  <c r="K488" i="1"/>
  <c r="K544" i="1"/>
  <c r="K59" i="1"/>
  <c r="K61" i="1"/>
  <c r="K498" i="1"/>
  <c r="K421" i="1"/>
  <c r="K657" i="1"/>
  <c r="K798" i="1"/>
  <c r="K189" i="1"/>
  <c r="K682" i="1"/>
  <c r="K66" i="1"/>
  <c r="K264" i="1"/>
  <c r="K8" i="1"/>
  <c r="K836" i="1"/>
  <c r="K466" i="1"/>
  <c r="K471" i="1"/>
  <c r="K369" i="1"/>
  <c r="K725" i="1"/>
  <c r="K221" i="1"/>
  <c r="K230" i="1"/>
  <c r="K654" i="1"/>
  <c r="K790" i="1"/>
  <c r="K224" i="1"/>
  <c r="K730" i="1"/>
  <c r="K188" i="1"/>
  <c r="K529" i="1"/>
  <c r="K274" i="1"/>
  <c r="K32" i="1"/>
  <c r="K854" i="1"/>
  <c r="K303" i="1"/>
  <c r="K993" i="1"/>
  <c r="K25" i="1"/>
  <c r="K201" i="1"/>
  <c r="K886" i="1"/>
  <c r="K439" i="1"/>
  <c r="K434" i="1"/>
  <c r="K146" i="1"/>
  <c r="K326" i="1"/>
  <c r="K71" i="1"/>
  <c r="K734" i="1"/>
  <c r="K930" i="1"/>
  <c r="K506" i="1"/>
  <c r="K212" i="1"/>
  <c r="K131" i="1"/>
  <c r="K48" i="1"/>
  <c r="K619" i="1"/>
  <c r="K617" i="1"/>
  <c r="K354" i="1"/>
  <c r="K514" i="1"/>
  <c r="K281" i="1"/>
  <c r="K426" i="1"/>
  <c r="K272" i="1"/>
  <c r="K707" i="1"/>
  <c r="K916" i="1"/>
  <c r="K139" i="1"/>
  <c r="K391" i="1"/>
  <c r="K832" i="1"/>
  <c r="K772" i="1"/>
  <c r="K731" i="1"/>
  <c r="K977" i="1"/>
  <c r="K409" i="1"/>
  <c r="K560" i="1"/>
  <c r="K518" i="1"/>
  <c r="K180" i="1"/>
  <c r="K608" i="1"/>
  <c r="K678" i="1"/>
  <c r="K976" i="1"/>
  <c r="K220" i="1"/>
  <c r="K582" i="1"/>
  <c r="K903" i="1"/>
  <c r="K267" i="1"/>
  <c r="K555" i="1"/>
  <c r="K253" i="1"/>
  <c r="K458" i="1"/>
  <c r="K474" i="1"/>
  <c r="K246" i="1"/>
  <c r="K921" i="1"/>
  <c r="K532" i="1"/>
  <c r="K502" i="1"/>
  <c r="K271" i="1"/>
  <c r="K994" i="1"/>
  <c r="K708" i="1"/>
  <c r="K112" i="1"/>
  <c r="K590" i="1"/>
  <c r="K738" i="1"/>
  <c r="K701" i="1"/>
  <c r="K671" i="1"/>
  <c r="K766" i="1"/>
  <c r="K269" i="1"/>
  <c r="K566" i="1"/>
  <c r="K382" i="1"/>
  <c r="K656" i="1"/>
  <c r="K425" i="1"/>
  <c r="K228" i="1"/>
  <c r="K565" i="1"/>
  <c r="K501" i="1"/>
  <c r="K455" i="1"/>
  <c r="K118" i="1"/>
  <c r="K864" i="1"/>
  <c r="K111" i="1"/>
  <c r="K981" i="1"/>
  <c r="K951" i="1"/>
  <c r="K639" i="1"/>
  <c r="K378" i="1"/>
  <c r="K33" i="1"/>
  <c r="K882" i="1"/>
  <c r="K668" i="1"/>
  <c r="K117" i="1"/>
  <c r="K581" i="1"/>
  <c r="K149" i="1"/>
  <c r="K184" i="1"/>
  <c r="K726" i="1"/>
  <c r="K51" i="1"/>
  <c r="K686" i="1"/>
  <c r="K194" i="1"/>
  <c r="K676" i="1"/>
  <c r="K862" i="1"/>
  <c r="K254" i="1"/>
  <c r="K861" i="1"/>
  <c r="K896" i="1"/>
  <c r="K688" i="1"/>
  <c r="K834" i="1"/>
  <c r="K908" i="1"/>
  <c r="K803" i="1"/>
  <c r="K497" i="1"/>
  <c r="K144" i="1"/>
  <c r="K717" i="1"/>
  <c r="K191" i="1"/>
  <c r="K957" i="1"/>
  <c r="K763" i="1"/>
  <c r="K985" i="1"/>
  <c r="K58" i="1"/>
  <c r="K653" i="1"/>
  <c r="K460" i="1"/>
  <c r="K975" i="1"/>
  <c r="K106" i="1"/>
  <c r="K830" i="1"/>
  <c r="K110" i="1"/>
  <c r="K557" i="1"/>
  <c r="K901" i="1"/>
  <c r="K693" i="1"/>
  <c r="K584" i="1"/>
  <c r="K417" i="1"/>
  <c r="K304" i="1"/>
  <c r="K24" i="1"/>
  <c r="K973" i="1"/>
  <c r="K410" i="1"/>
  <c r="K805" i="1"/>
  <c r="K278" i="1"/>
  <c r="K163" i="1"/>
  <c r="K958" i="1"/>
  <c r="K572" i="1"/>
  <c r="K452" i="1"/>
  <c r="K589" i="1"/>
  <c r="K124" i="1"/>
  <c r="K223" i="1"/>
  <c r="K141" i="1"/>
  <c r="K367" i="1"/>
  <c r="K507" i="1"/>
  <c r="K305" i="1"/>
  <c r="K114" i="1"/>
  <c r="K664" i="1"/>
  <c r="K360" i="1"/>
  <c r="K398" i="1"/>
  <c r="K540" i="1"/>
  <c r="K816" i="1"/>
  <c r="K949" i="1"/>
  <c r="K394" i="1"/>
  <c r="K113" i="1"/>
  <c r="K576" i="1"/>
  <c r="K116" i="1"/>
  <c r="K553" i="1"/>
  <c r="K480" i="1"/>
  <c r="K103" i="1"/>
  <c r="K76" i="1"/>
  <c r="K88" i="1"/>
  <c r="K169" i="1"/>
  <c r="K29" i="1"/>
  <c r="K285" i="1"/>
  <c r="K206" i="1"/>
  <c r="K979" i="1"/>
  <c r="K761" i="1"/>
  <c r="K67" i="1"/>
  <c r="K611" i="1"/>
  <c r="K333" i="1"/>
  <c r="K504" i="1"/>
  <c r="K897" i="1"/>
  <c r="K430" i="1"/>
  <c r="K214" i="1"/>
  <c r="K70" i="1"/>
  <c r="K399" i="1"/>
  <c r="K865" i="1"/>
  <c r="K178" i="1"/>
  <c r="K134" i="1"/>
  <c r="K143" i="1"/>
  <c r="K491" i="1"/>
  <c r="K663" i="1"/>
  <c r="K249" i="1"/>
  <c r="K340" i="1"/>
  <c r="K229" i="1"/>
  <c r="K879" i="1"/>
  <c r="K991" i="1"/>
  <c r="K187" i="1"/>
  <c r="K454" i="1"/>
  <c r="K860" i="1"/>
  <c r="K236" i="1"/>
  <c r="K580" i="1"/>
  <c r="K19" i="1"/>
  <c r="K168" i="1"/>
  <c r="K362" i="1"/>
  <c r="K73" i="1"/>
  <c r="K599" i="1"/>
  <c r="K545" i="1"/>
  <c r="K915" i="1"/>
  <c r="K637" i="1"/>
  <c r="K55" i="1"/>
  <c r="K920" i="1"/>
  <c r="K287" i="1"/>
  <c r="K575" i="1"/>
  <c r="K4" i="1"/>
  <c r="K755" i="1"/>
  <c r="K101" i="1"/>
  <c r="K955" i="1"/>
  <c r="K926" i="1"/>
  <c r="K11" i="1"/>
  <c r="K843" i="1"/>
  <c r="K752" i="1"/>
  <c r="K586" i="1"/>
  <c r="K436" i="1"/>
  <c r="K773" i="1"/>
  <c r="K965" i="1"/>
  <c r="K10" i="1"/>
  <c r="K863" i="1"/>
  <c r="K641" i="1"/>
  <c r="K80" i="1"/>
  <c r="K197" i="1"/>
  <c r="K960" i="1"/>
  <c r="K467" i="1"/>
  <c r="K669" i="1"/>
  <c r="K666" i="1"/>
  <c r="K905" i="1"/>
  <c r="K294" i="1"/>
  <c r="K182" i="1"/>
  <c r="K125" i="1"/>
  <c r="K193" i="1"/>
  <c r="K853" i="1"/>
  <c r="K697" i="1"/>
  <c r="K911" i="1"/>
  <c r="K928" i="1"/>
  <c r="K831" i="1"/>
  <c r="K956" i="1"/>
  <c r="K587" i="1"/>
  <c r="K372" i="1"/>
  <c r="K890" i="1"/>
  <c r="K375" i="1"/>
  <c r="K600" i="1"/>
  <c r="K801" i="1"/>
  <c r="K833" i="1"/>
  <c r="K463" i="1"/>
  <c r="K898" i="1"/>
  <c r="K331" i="1"/>
  <c r="K105" i="1"/>
  <c r="K297" i="1"/>
  <c r="K487" i="1"/>
  <c r="K324" i="1"/>
  <c r="K522" i="1"/>
  <c r="K579" i="1"/>
  <c r="K495" i="1"/>
  <c r="K342" i="1"/>
  <c r="K649" i="1"/>
  <c r="K585" i="1"/>
  <c r="K630" i="1"/>
  <c r="K698" i="1"/>
  <c r="K762" i="1"/>
  <c r="K815" i="1"/>
  <c r="K931" i="1"/>
  <c r="K848" i="1"/>
  <c r="K9" i="1"/>
  <c r="K677" i="1"/>
  <c r="K764" i="1"/>
  <c r="K966" i="1"/>
  <c r="K481" i="1"/>
  <c r="K846" i="1"/>
  <c r="K121" i="1"/>
  <c r="K489" i="1"/>
  <c r="K737" i="1"/>
  <c r="K840" i="1"/>
  <c r="K332" i="1"/>
  <c r="K944" i="1"/>
  <c r="K190" i="1"/>
  <c r="K261" i="1"/>
  <c r="K357" i="1"/>
  <c r="K133" i="1"/>
  <c r="K389" i="1"/>
  <c r="K5" i="1"/>
  <c r="K44" i="1"/>
  <c r="K72" i="1"/>
  <c r="K913" i="1"/>
  <c r="K203" i="1"/>
  <c r="K207" i="1"/>
  <c r="K395" i="1"/>
  <c r="K690" i="1"/>
  <c r="K6" i="1"/>
  <c r="K45" i="1"/>
  <c r="K937" i="1"/>
  <c r="K754" i="1"/>
  <c r="K145" i="1"/>
  <c r="K953" i="1"/>
  <c r="K933" i="1"/>
  <c r="K821" i="1"/>
  <c r="K388" i="1"/>
  <c r="K336" i="1"/>
  <c r="K715" i="1"/>
  <c r="K263" i="1"/>
  <c r="K358" i="1"/>
  <c r="K429" i="1"/>
  <c r="K665" i="1"/>
  <c r="K827" i="1"/>
  <c r="K946" i="1"/>
  <c r="K499" i="1"/>
  <c r="K325" i="1"/>
  <c r="K961" i="1"/>
  <c r="K699" i="1"/>
  <c r="K255" i="1"/>
  <c r="K98" i="1"/>
  <c r="K473" i="1"/>
  <c r="K370" i="1"/>
  <c r="K355" i="1"/>
  <c r="K52" i="1"/>
  <c r="K714" i="1"/>
  <c r="K986" i="1"/>
  <c r="K7" i="1"/>
  <c r="K822" i="1"/>
  <c r="K624" i="1"/>
  <c r="K176" i="1"/>
  <c r="K609" i="1"/>
  <c r="K338" i="1"/>
  <c r="K152" i="1"/>
  <c r="K468" i="1"/>
  <c r="K800" i="1"/>
  <c r="K842" i="1"/>
  <c r="K550" i="1"/>
  <c r="K60" i="1"/>
  <c r="K724" i="1"/>
  <c r="K628" i="1"/>
  <c r="K948" i="1"/>
  <c r="K809" i="1"/>
  <c r="K751" i="1"/>
  <c r="K743" i="1"/>
  <c r="K490" i="1"/>
  <c r="K475" i="1"/>
  <c r="K712" i="1"/>
  <c r="K482" i="1"/>
  <c r="K950" i="1"/>
  <c r="K820" i="1"/>
  <c r="K196" i="1"/>
  <c r="K75" i="1"/>
  <c r="K530" i="1"/>
  <c r="K799" i="1"/>
  <c r="K601" i="1"/>
  <c r="K691" i="1"/>
  <c r="K308" i="1"/>
  <c r="K640" i="1"/>
  <c r="K759" i="1"/>
  <c r="K923" i="1"/>
  <c r="K517" i="1"/>
  <c r="K20" i="1"/>
  <c r="K492" i="1"/>
  <c r="K343" i="1"/>
  <c r="K154" i="1"/>
  <c r="K385" i="1"/>
  <c r="K885" i="1"/>
  <c r="K300" i="1"/>
  <c r="K847" i="1"/>
  <c r="K349" i="1"/>
  <c r="K87" i="1"/>
  <c r="K642" i="1"/>
  <c r="K888" i="1"/>
  <c r="K781" i="1"/>
  <c r="K27" i="1"/>
  <c r="K971" i="1"/>
  <c r="K494" i="1"/>
  <c r="K716" i="1"/>
  <c r="K747" i="1"/>
  <c r="K807" i="1"/>
  <c r="K512" i="1"/>
  <c r="K551" i="1"/>
  <c r="K881" i="1"/>
  <c r="K156" i="1"/>
  <c r="K604" i="1"/>
  <c r="K359" i="1"/>
  <c r="K444" i="1"/>
  <c r="K869" i="1"/>
  <c r="K543" i="1"/>
  <c r="K464" i="1"/>
  <c r="K321" i="1"/>
  <c r="K165" i="1"/>
  <c r="K74" i="1"/>
  <c r="K819" i="1"/>
  <c r="K335" i="1"/>
  <c r="K198" i="1"/>
  <c r="K175" i="1"/>
  <c r="K828" i="1"/>
  <c r="K346" i="1"/>
  <c r="K142" i="1"/>
  <c r="K524" i="1"/>
  <c r="K874" i="1"/>
  <c r="K757" i="1"/>
  <c r="K247" i="1"/>
  <c r="K86" i="1"/>
  <c r="K562" i="1"/>
  <c r="K646" i="1"/>
  <c r="K925" i="1"/>
  <c r="K765" i="1"/>
  <c r="K222" i="1"/>
  <c r="K867" i="1"/>
  <c r="K936" i="1"/>
  <c r="K344" i="1"/>
  <c r="K270" i="1"/>
  <c r="K556" i="1"/>
  <c r="K310" i="1"/>
  <c r="K186" i="1"/>
  <c r="K893" i="1"/>
  <c r="K49" i="1"/>
  <c r="K79" i="1"/>
  <c r="K119" i="1"/>
  <c r="K998" i="1"/>
  <c r="K850" i="1"/>
  <c r="K894" i="1"/>
  <c r="K794" i="1"/>
  <c r="K1001" i="1"/>
  <c r="K680" i="1"/>
  <c r="K83" i="1"/>
  <c r="K341" i="1"/>
  <c r="K594" i="1"/>
  <c r="K934" i="1"/>
  <c r="K31" i="1"/>
  <c r="K825" i="1"/>
  <c r="K535" i="1"/>
  <c r="K679" i="1"/>
  <c r="K511" i="1"/>
  <c r="K892" i="1"/>
  <c r="K449" i="1"/>
  <c r="K826" i="1"/>
  <c r="K899" i="1"/>
  <c r="K750" i="1"/>
  <c r="K813" i="1"/>
  <c r="K536" i="1"/>
  <c r="K963" i="1"/>
  <c r="K554" i="1"/>
  <c r="K109" i="1"/>
  <c r="K432" i="1"/>
  <c r="K858" i="1"/>
  <c r="K56" i="1"/>
  <c r="K634" i="1"/>
  <c r="K632" i="1"/>
  <c r="K406" i="1"/>
  <c r="K569" i="1"/>
  <c r="K648" i="1"/>
  <c r="K947" i="1"/>
  <c r="K598" i="1"/>
  <c r="K583" i="1"/>
  <c r="K91" i="1"/>
  <c r="K396" i="1"/>
  <c r="K929" i="1"/>
  <c r="K94" i="1"/>
  <c r="K424" i="1"/>
  <c r="K516" i="1"/>
  <c r="K835" i="1"/>
  <c r="K674" i="1"/>
  <c r="K218" i="1"/>
  <c r="K889" i="1"/>
  <c r="K982" i="1"/>
  <c r="K927" i="1"/>
  <c r="K204" i="1"/>
  <c r="K613" i="1"/>
  <c r="K377" i="1"/>
  <c r="K26" i="1"/>
  <c r="K209" i="1"/>
  <c r="K199" i="1"/>
  <c r="K972" i="1"/>
  <c r="K740" i="1"/>
  <c r="K573" i="1"/>
  <c r="K808" i="1"/>
  <c r="K419" i="1"/>
  <c r="K266" i="1"/>
  <c r="K237" i="1"/>
  <c r="K298" i="1"/>
  <c r="K453" i="1"/>
  <c r="K559" i="1"/>
  <c r="K38" i="1"/>
  <c r="K136" i="1"/>
  <c r="K941" i="1"/>
  <c r="K451" i="1"/>
  <c r="K635" i="1"/>
  <c r="K293" i="1"/>
  <c r="K806" i="1"/>
  <c r="K273" i="1"/>
  <c r="K327" i="1"/>
  <c r="K245" i="1"/>
  <c r="K185" i="1"/>
  <c r="K588" i="1"/>
  <c r="K756" i="1"/>
  <c r="K537" i="1"/>
  <c r="K137" i="1"/>
  <c r="K720" i="1"/>
  <c r="K702" i="1"/>
  <c r="K914" i="1"/>
  <c r="K922" i="1"/>
  <c r="K558" i="1"/>
  <c r="K160" i="1"/>
  <c r="K711" i="1"/>
  <c r="K770" i="1"/>
  <c r="K171" i="1"/>
  <c r="K509" i="1"/>
  <c r="K428" i="1"/>
  <c r="K28" i="1"/>
  <c r="K673" i="1"/>
  <c r="K652" i="1"/>
  <c r="K703" i="1"/>
  <c r="K643" i="1"/>
  <c r="K22" i="1"/>
  <c r="K940" i="1"/>
  <c r="K412" i="1"/>
  <c r="K962" i="1"/>
  <c r="K288" i="1"/>
  <c r="K567" i="1"/>
  <c r="K296" i="1"/>
  <c r="K383" i="1"/>
  <c r="K974" i="1"/>
  <c r="K967" i="1"/>
  <c r="K291" i="1"/>
  <c r="K476" i="1"/>
  <c r="K508" i="1"/>
  <c r="K361" i="1"/>
  <c r="K323" i="1"/>
  <c r="K319" i="1"/>
  <c r="K470" i="1"/>
  <c r="K200" i="1"/>
  <c r="K503" i="1"/>
  <c r="K115" i="1"/>
  <c r="K935" i="1"/>
  <c r="K448" i="1"/>
  <c r="K353" i="1"/>
  <c r="K408" i="1"/>
  <c r="K363" i="1"/>
  <c r="K316" i="1"/>
  <c r="K233" i="1"/>
  <c r="K787" i="1"/>
  <c r="K876" i="1"/>
  <c r="K215" i="1"/>
  <c r="K68" i="1"/>
  <c r="K978" i="1"/>
  <c r="K390" i="1"/>
  <c r="K202" i="1"/>
  <c r="K660" i="1"/>
  <c r="K292" i="1"/>
  <c r="K57" i="1"/>
  <c r="K418" i="1"/>
  <c r="K705" i="1"/>
  <c r="K722" i="1"/>
  <c r="K181" i="1"/>
  <c r="K812" i="1"/>
  <c r="K638" i="1"/>
  <c r="K655" i="1"/>
  <c r="K523" i="1"/>
  <c r="K706" i="1"/>
  <c r="K651" i="1"/>
  <c r="K945" i="1"/>
  <c r="K748" i="1"/>
  <c r="K924" i="1"/>
  <c r="K505" i="1"/>
  <c r="K433" i="1"/>
  <c r="K268" i="1"/>
  <c r="K791" i="1"/>
  <c r="K591" i="1"/>
  <c r="K614" i="1"/>
  <c r="K817" i="1"/>
  <c r="K718" i="1"/>
  <c r="K789" i="1"/>
  <c r="K987" i="1"/>
  <c r="K615" i="1"/>
  <c r="K484" i="1"/>
  <c r="K2" i="1"/>
  <c r="K90" i="1"/>
  <c r="K311" i="1"/>
  <c r="K814" i="1"/>
  <c r="K959" i="1"/>
  <c r="K732" i="1"/>
  <c r="K797" i="1"/>
  <c r="K644" i="1"/>
  <c r="K758" i="1"/>
  <c r="K574" i="1"/>
  <c r="K661" i="1"/>
  <c r="K856" i="1"/>
  <c r="K239" i="1"/>
  <c r="K710" i="1"/>
  <c r="K350" i="1"/>
  <c r="K904" i="1"/>
  <c r="K147" i="1"/>
  <c r="K99" i="1"/>
  <c r="K500" i="1"/>
  <c r="K749" i="1"/>
  <c r="K810" i="1"/>
  <c r="K855" i="1"/>
  <c r="K493" i="1"/>
  <c r="K314" i="1"/>
  <c r="K636" i="1"/>
  <c r="K918" i="1"/>
  <c r="K23" i="1"/>
  <c r="K578" i="1"/>
  <c r="K623" i="1"/>
  <c r="K423" i="1"/>
  <c r="K148" i="1"/>
  <c r="K82" i="1"/>
  <c r="K692" i="1"/>
  <c r="K309" i="1"/>
  <c r="K30" i="1"/>
  <c r="K107" i="1"/>
  <c r="K561" i="1"/>
  <c r="K260" i="1"/>
  <c r="K442" i="1"/>
  <c r="K602" i="1"/>
  <c r="K713" i="1"/>
  <c r="K633" i="1"/>
  <c r="K462" i="1"/>
  <c r="K735" i="1"/>
  <c r="K415" i="1"/>
  <c r="K102" i="1"/>
  <c r="K631" i="1"/>
  <c r="K980" i="1"/>
  <c r="K352" i="1"/>
  <c r="K760" i="1"/>
  <c r="K179" i="1"/>
  <c r="K496" i="1"/>
  <c r="K571" i="1"/>
  <c r="K479" i="1"/>
  <c r="K397" i="1"/>
  <c r="K54" i="1"/>
  <c r="K441" i="1"/>
  <c r="K427" i="1"/>
  <c r="K906" i="1"/>
  <c r="K3" i="1"/>
  <c r="K384" i="1"/>
  <c r="K97" i="1"/>
  <c r="K887" i="1"/>
  <c r="K85" i="1"/>
  <c r="K234" i="1"/>
  <c r="K564" i="1"/>
  <c r="K414" i="1"/>
  <c r="K839" i="1"/>
  <c r="K970" i="1"/>
  <c r="K404" i="1"/>
  <c r="K211" i="1"/>
  <c r="K461" i="1"/>
  <c r="K782" i="1"/>
  <c r="K612" i="1"/>
  <c r="K373" i="1"/>
  <c r="K919" i="1"/>
  <c r="K330" i="1"/>
  <c r="K120" i="1"/>
  <c r="K603" i="1"/>
  <c r="K596" i="1"/>
  <c r="K84" i="1"/>
  <c r="K174" i="1"/>
  <c r="K155" i="1"/>
  <c r="K857" i="1"/>
  <c r="K457" i="1"/>
  <c r="K983" i="1"/>
  <c r="K727" i="1"/>
  <c r="K873" i="1"/>
  <c r="K14" i="1"/>
  <c r="K15" i="1"/>
  <c r="K939" i="1"/>
  <c r="K53" i="1"/>
  <c r="K872" i="1"/>
  <c r="K283" i="1"/>
  <c r="K256" i="1"/>
  <c r="K845" i="1"/>
  <c r="K402" i="1"/>
  <c r="K995" i="1"/>
  <c r="K250" i="1"/>
  <c r="K593" i="1"/>
  <c r="K226" i="1"/>
  <c r="K368" i="1"/>
  <c r="K371" i="1"/>
  <c r="K42" i="1"/>
  <c r="K123" i="1"/>
  <c r="K77" i="1"/>
  <c r="K689" i="1"/>
  <c r="K849" i="1"/>
  <c r="K63" i="1"/>
  <c r="K348" i="1"/>
  <c r="K527" i="1"/>
  <c r="K47" i="1"/>
  <c r="K289" i="1"/>
  <c r="K866" i="1"/>
  <c r="K744" i="1"/>
  <c r="K251" i="1"/>
  <c r="K621" i="1"/>
  <c r="K210" i="1"/>
  <c r="K784" i="1"/>
  <c r="K526" i="1"/>
  <c r="K312" i="1"/>
  <c r="K459" i="1"/>
  <c r="K952" i="1"/>
  <c r="K700" i="1"/>
  <c r="K786" i="1"/>
  <c r="K40" i="1"/>
  <c r="K647" i="1"/>
  <c r="K547" i="1"/>
  <c r="K778" i="1"/>
  <c r="K279" i="1"/>
  <c r="K443" i="1"/>
  <c r="K520" i="1"/>
  <c r="K307" i="1"/>
  <c r="K46" i="1"/>
  <c r="K568" i="1"/>
  <c r="K616" i="1"/>
  <c r="K838" i="1"/>
  <c r="K870" i="1"/>
  <c r="K883" i="1"/>
  <c r="K852" i="1"/>
  <c r="K12" i="1"/>
  <c r="K486" i="1"/>
  <c r="K932" i="1"/>
  <c r="K753" i="1"/>
  <c r="K539" i="1"/>
  <c r="K318" i="1"/>
  <c r="K620" i="1"/>
  <c r="K996" i="1"/>
  <c r="K295" i="1"/>
  <c r="K302" i="1"/>
  <c r="K546" i="1"/>
  <c r="K213" i="1"/>
  <c r="K776" i="1"/>
  <c r="K13" i="1"/>
  <c r="K219" i="1"/>
  <c r="K871" i="1"/>
  <c r="K721" i="1"/>
  <c r="K306" i="1"/>
  <c r="K662" i="1"/>
  <c r="K262" i="1"/>
  <c r="K240" i="1"/>
  <c r="K595" i="1"/>
  <c r="K472" i="1"/>
  <c r="K69" i="1"/>
  <c r="K138" i="1"/>
  <c r="K18" i="1"/>
  <c r="K779" i="1"/>
  <c r="K36" i="1"/>
  <c r="K195" i="1"/>
  <c r="K157" i="1"/>
  <c r="K150" i="1"/>
  <c r="K485" i="1"/>
  <c r="K126" i="1"/>
  <c r="K100" i="1"/>
  <c r="K216" i="1"/>
  <c r="K687" i="1"/>
  <c r="K774" i="1"/>
  <c r="K992" i="1"/>
  <c r="K541" i="1"/>
  <c r="K177" i="1"/>
  <c r="K400" i="1"/>
  <c r="K413" i="1"/>
  <c r="K607" i="1"/>
  <c r="K667" i="1"/>
  <c r="K35" i="1"/>
  <c r="K450" i="1"/>
  <c r="K313" i="1"/>
  <c r="K563" i="1"/>
  <c r="K440" i="1"/>
  <c r="K78" i="1"/>
  <c r="K868" i="1"/>
  <c r="K570" i="1"/>
  <c r="K301" i="1"/>
  <c r="K89" i="1"/>
  <c r="K243" i="1"/>
  <c r="K161" i="1"/>
  <c r="K465" i="1"/>
  <c r="K997" i="1"/>
  <c r="K290" i="1"/>
  <c r="K775" i="1"/>
  <c r="K64" i="1"/>
  <c r="K525" i="1"/>
  <c r="K552" i="1"/>
  <c r="K151" i="1"/>
  <c r="K447" i="1"/>
  <c r="K683" i="1"/>
  <c r="K844" i="1"/>
  <c r="K232" i="1"/>
  <c r="K548" i="1"/>
  <c r="K322" i="1"/>
  <c r="K128" i="1"/>
  <c r="K158" i="1"/>
  <c r="K329" i="1"/>
  <c r="K811" i="1"/>
  <c r="K380" i="1"/>
  <c r="K334" i="1"/>
  <c r="K895" i="1"/>
  <c r="K605" i="1"/>
  <c r="K208" i="1"/>
  <c r="K364" i="1"/>
  <c r="K320" i="1"/>
  <c r="K159" i="1"/>
  <c r="K685" i="1"/>
  <c r="K884" i="1"/>
  <c r="K659" i="1"/>
  <c r="K837" i="1"/>
  <c r="K81" i="1"/>
  <c r="K257" i="1"/>
  <c r="K829" i="1"/>
  <c r="K135" i="1"/>
  <c r="K241" i="1"/>
  <c r="K709" i="1"/>
  <c r="K513" i="1"/>
  <c r="K627" i="1"/>
  <c r="K875" i="1"/>
  <c r="K286" i="1"/>
  <c r="K365" i="1"/>
  <c r="K519" i="1"/>
  <c r="K225" i="1"/>
  <c r="K252" i="1"/>
  <c r="K477" i="1"/>
  <c r="K317" i="1"/>
  <c r="K964" i="1"/>
  <c r="K41" i="1"/>
  <c r="K878" i="1"/>
  <c r="K768" i="1"/>
  <c r="K122" i="1"/>
  <c r="K988" i="1"/>
  <c r="K405" i="1"/>
  <c r="K231" i="1"/>
  <c r="K989" i="1"/>
  <c r="K942" i="1"/>
  <c r="K376" i="1"/>
  <c r="K379" i="1"/>
  <c r="K907" i="1"/>
  <c r="K173" i="1"/>
  <c r="K95" i="1"/>
  <c r="K910" i="1"/>
  <c r="K299" i="1"/>
  <c r="K37" i="1"/>
  <c r="K780" i="1"/>
  <c r="K742" i="1"/>
  <c r="K407" i="1"/>
  <c r="K841" i="1"/>
  <c r="K741" i="1"/>
  <c r="K244" i="1"/>
  <c r="K739" i="1"/>
  <c r="K337" i="1"/>
  <c r="K999" i="1"/>
  <c r="K351" i="1"/>
  <c r="K242" i="1"/>
  <c r="K93" i="1"/>
  <c r="K265" i="1"/>
  <c r="K917" i="1"/>
  <c r="K802" i="1"/>
  <c r="K515" i="1"/>
  <c r="K275" i="1"/>
  <c r="K533" i="1"/>
  <c r="K675" i="1"/>
  <c r="K284" i="1"/>
  <c r="K238" i="1"/>
  <c r="K339" i="1"/>
  <c r="K374" i="1"/>
  <c r="K990" i="1"/>
  <c r="K783" i="1"/>
  <c r="K538" i="1"/>
  <c r="K785" i="1"/>
  <c r="K723" i="1"/>
  <c r="K938" i="1"/>
  <c r="K704" i="1"/>
  <c r="K392" i="1"/>
  <c r="K645" i="1"/>
  <c r="K859" i="1"/>
  <c r="K954" i="1"/>
  <c r="K880" i="1"/>
  <c r="K719" i="1"/>
  <c r="K386" i="1"/>
  <c r="K968" i="1"/>
  <c r="K17" i="1"/>
  <c r="K681" i="1"/>
  <c r="K733" i="1"/>
  <c r="K140" i="1"/>
  <c r="K16" i="1"/>
  <c r="K912" i="1"/>
  <c r="K483" i="1"/>
  <c r="K43" i="1"/>
  <c r="K969" i="1"/>
  <c r="K625" i="1"/>
  <c r="K510" i="1"/>
  <c r="K192" i="1"/>
  <c r="K629" i="1"/>
  <c r="K153" i="1"/>
  <c r="K129" i="1"/>
  <c r="K39" i="1"/>
  <c r="K456" i="1"/>
  <c r="K162" i="1"/>
  <c r="K542" i="1"/>
  <c r="K728" i="1"/>
  <c r="K877" i="1"/>
  <c r="K258" i="1"/>
  <c r="K900" i="1"/>
  <c r="K132" i="1"/>
  <c r="K411" i="1"/>
  <c r="K172" i="1"/>
  <c r="K670" i="1"/>
  <c r="K34" i="1"/>
  <c r="K438" i="1"/>
  <c r="K824" i="1"/>
  <c r="K345" i="1"/>
  <c r="K626" i="1"/>
  <c r="K431" i="1"/>
  <c r="K416" i="1"/>
  <c r="K694" i="1"/>
  <c r="K823" i="1"/>
  <c r="K276" i="1"/>
  <c r="K769" i="1"/>
  <c r="K92" i="1"/>
  <c r="K618" i="1"/>
  <c r="K528" i="1"/>
  <c r="K108" i="1"/>
  <c r="K658" i="1"/>
  <c r="K767" i="1"/>
  <c r="K401" i="1"/>
  <c r="K672" i="1"/>
  <c r="K729" i="1"/>
  <c r="K745" i="1"/>
  <c r="K746" i="1"/>
  <c r="Q21" i="1"/>
  <c r="R21" i="1" s="1"/>
  <c r="Q469" i="1"/>
  <c r="R469" i="1" s="1"/>
  <c r="Q736" i="1"/>
  <c r="R736" i="1" s="1"/>
  <c r="Q684" i="1"/>
  <c r="R684" i="1" s="1"/>
  <c r="Q356" i="1"/>
  <c r="R356" i="1" s="1"/>
  <c r="Q902" i="1"/>
  <c r="R902" i="1" s="1"/>
  <c r="Q167" i="1"/>
  <c r="R167" i="1" s="1"/>
  <c r="Q909" i="1"/>
  <c r="R909" i="1" s="1"/>
  <c r="Q771" i="1"/>
  <c r="R771" i="1" s="1"/>
  <c r="Q217" i="1"/>
  <c r="R217" i="1" s="1"/>
  <c r="Q793" i="1"/>
  <c r="R793" i="1" s="1"/>
  <c r="Q610" i="1"/>
  <c r="R610" i="1" s="1"/>
  <c r="Q235" i="1"/>
  <c r="R235" i="1" s="1"/>
  <c r="Q696" i="1"/>
  <c r="R696" i="1" s="1"/>
  <c r="Q796" i="1"/>
  <c r="R796" i="1" s="1"/>
  <c r="Q65" i="1"/>
  <c r="R65" i="1" s="1"/>
  <c r="Q393" i="1"/>
  <c r="R393" i="1" s="1"/>
  <c r="Q695" i="1"/>
  <c r="R695" i="1" s="1"/>
  <c r="Q788" i="1"/>
  <c r="R788" i="1" s="1"/>
  <c r="Q534" i="1"/>
  <c r="R534" i="1" s="1"/>
  <c r="Q818" i="1"/>
  <c r="R818" i="1" s="1"/>
  <c r="Q478" i="1"/>
  <c r="R478" i="1" s="1"/>
  <c r="Q164" i="1"/>
  <c r="R164" i="1" s="1"/>
  <c r="Q531" i="1"/>
  <c r="R531" i="1" s="1"/>
  <c r="Q277" i="1"/>
  <c r="R277" i="1" s="1"/>
  <c r="Q792" i="1"/>
  <c r="R792" i="1" s="1"/>
  <c r="Q650" i="1"/>
  <c r="R650" i="1" s="1"/>
  <c r="Q549" i="1"/>
  <c r="R549" i="1" s="1"/>
  <c r="Q166" i="1"/>
  <c r="R166" i="1" s="1"/>
  <c r="Q387" i="1"/>
  <c r="R387" i="1" s="1"/>
  <c r="Q183" i="1"/>
  <c r="R183" i="1" s="1"/>
  <c r="Q622" i="1"/>
  <c r="R622" i="1" s="1"/>
  <c r="Q130" i="1"/>
  <c r="R130" i="1" s="1"/>
  <c r="Q420" i="1"/>
  <c r="R420" i="1" s="1"/>
  <c r="Q422" i="1"/>
  <c r="R422" i="1" s="1"/>
  <c r="Q403" i="1"/>
  <c r="R403" i="1" s="1"/>
  <c r="Q446" i="1"/>
  <c r="R446" i="1" s="1"/>
  <c r="Q170" i="1"/>
  <c r="R170" i="1" s="1"/>
  <c r="Q777" i="1"/>
  <c r="R777" i="1" s="1"/>
  <c r="Q366" i="1"/>
  <c r="R366" i="1" s="1"/>
  <c r="Q282" i="1"/>
  <c r="R282" i="1" s="1"/>
  <c r="Q104" i="1"/>
  <c r="R104" i="1" s="1"/>
  <c r="Q328" i="1"/>
  <c r="R328" i="1" s="1"/>
  <c r="Q62" i="1"/>
  <c r="R62" i="1" s="1"/>
  <c r="Q795" i="1"/>
  <c r="R795" i="1" s="1"/>
  <c r="Q521" i="1"/>
  <c r="R521" i="1" s="1"/>
  <c r="Q96" i="1"/>
  <c r="R96" i="1" s="1"/>
  <c r="Q127" i="1"/>
  <c r="R127" i="1" s="1"/>
  <c r="Q315" i="1"/>
  <c r="R315" i="1" s="1"/>
  <c r="Q984" i="1"/>
  <c r="R984" i="1" s="1"/>
  <c r="Q597" i="1"/>
  <c r="R597" i="1" s="1"/>
  <c r="Q851" i="1"/>
  <c r="R851" i="1" s="1"/>
  <c r="Q445" i="1"/>
  <c r="R445" i="1" s="1"/>
  <c r="Q606" i="1"/>
  <c r="R606" i="1" s="1"/>
  <c r="Q347" i="1"/>
  <c r="R347" i="1" s="1"/>
  <c r="Q437" i="1"/>
  <c r="R437" i="1" s="1"/>
  <c r="Q280" i="1"/>
  <c r="R280" i="1" s="1"/>
  <c r="Q259" i="1"/>
  <c r="R259" i="1" s="1"/>
  <c r="Q205" i="1"/>
  <c r="R205" i="1" s="1"/>
  <c r="Q435" i="1"/>
  <c r="R435" i="1" s="1"/>
  <c r="Q592" i="1"/>
  <c r="R592" i="1" s="1"/>
  <c r="Q50" i="1"/>
  <c r="R50" i="1" s="1"/>
  <c r="Q943" i="1"/>
  <c r="R943" i="1" s="1"/>
  <c r="Q577" i="1"/>
  <c r="R577" i="1" s="1"/>
  <c r="Q248" i="1"/>
  <c r="R248" i="1" s="1"/>
  <c r="Q804" i="1"/>
  <c r="R804" i="1" s="1"/>
  <c r="Q381" i="1"/>
  <c r="R381" i="1" s="1"/>
  <c r="Q227" i="1"/>
  <c r="R227" i="1" s="1"/>
  <c r="Q891" i="1"/>
  <c r="R891" i="1" s="1"/>
  <c r="Q488" i="1"/>
  <c r="R488" i="1" s="1"/>
  <c r="Q544" i="1"/>
  <c r="R544" i="1" s="1"/>
  <c r="Q59" i="1"/>
  <c r="R59" i="1" s="1"/>
  <c r="Q61" i="1"/>
  <c r="R61" i="1" s="1"/>
  <c r="Q498" i="1"/>
  <c r="R498" i="1" s="1"/>
  <c r="Q421" i="1"/>
  <c r="R421" i="1" s="1"/>
  <c r="Q657" i="1"/>
  <c r="R657" i="1" s="1"/>
  <c r="Q798" i="1"/>
  <c r="R798" i="1" s="1"/>
  <c r="Q189" i="1"/>
  <c r="R189" i="1" s="1"/>
  <c r="Q682" i="1"/>
  <c r="R682" i="1" s="1"/>
  <c r="Q66" i="1"/>
  <c r="R66" i="1" s="1"/>
  <c r="Q264" i="1"/>
  <c r="R264" i="1" s="1"/>
  <c r="Q8" i="1"/>
  <c r="R8" i="1" s="1"/>
  <c r="Q836" i="1"/>
  <c r="R836" i="1" s="1"/>
  <c r="Q466" i="1"/>
  <c r="R466" i="1" s="1"/>
  <c r="Q471" i="1"/>
  <c r="R471" i="1" s="1"/>
  <c r="Q369" i="1"/>
  <c r="R369" i="1" s="1"/>
  <c r="Q725" i="1"/>
  <c r="R725" i="1" s="1"/>
  <c r="Q221" i="1"/>
  <c r="R221" i="1" s="1"/>
  <c r="Q230" i="1"/>
  <c r="R230" i="1" s="1"/>
  <c r="Q654" i="1"/>
  <c r="R654" i="1" s="1"/>
  <c r="Q790" i="1"/>
  <c r="R790" i="1" s="1"/>
  <c r="Q224" i="1"/>
  <c r="R224" i="1" s="1"/>
  <c r="Q730" i="1"/>
  <c r="R730" i="1" s="1"/>
  <c r="Q188" i="1"/>
  <c r="R188" i="1" s="1"/>
  <c r="Q529" i="1"/>
  <c r="R529" i="1" s="1"/>
  <c r="Q274" i="1"/>
  <c r="R274" i="1" s="1"/>
  <c r="Q32" i="1"/>
  <c r="R32" i="1" s="1"/>
  <c r="Q854" i="1"/>
  <c r="R854" i="1" s="1"/>
  <c r="Q303" i="1"/>
  <c r="R303" i="1" s="1"/>
  <c r="Q993" i="1"/>
  <c r="R993" i="1" s="1"/>
  <c r="Q25" i="1"/>
  <c r="R25" i="1" s="1"/>
  <c r="Q201" i="1"/>
  <c r="R201" i="1" s="1"/>
  <c r="Q886" i="1"/>
  <c r="R886" i="1" s="1"/>
  <c r="Q439" i="1"/>
  <c r="R439" i="1" s="1"/>
  <c r="Q434" i="1"/>
  <c r="R434" i="1" s="1"/>
  <c r="Q146" i="1"/>
  <c r="R146" i="1" s="1"/>
  <c r="Q326" i="1"/>
  <c r="R326" i="1" s="1"/>
  <c r="Q71" i="1"/>
  <c r="R71" i="1" s="1"/>
  <c r="Q734" i="1"/>
  <c r="R734" i="1" s="1"/>
  <c r="Q930" i="1"/>
  <c r="R930" i="1" s="1"/>
  <c r="Q506" i="1"/>
  <c r="R506" i="1" s="1"/>
  <c r="Q212" i="1"/>
  <c r="R212" i="1" s="1"/>
  <c r="Q131" i="1"/>
  <c r="R131" i="1" s="1"/>
  <c r="Q48" i="1"/>
  <c r="R48" i="1" s="1"/>
  <c r="Q619" i="1"/>
  <c r="R619" i="1" s="1"/>
  <c r="Q617" i="1"/>
  <c r="R617" i="1" s="1"/>
  <c r="Q354" i="1"/>
  <c r="R354" i="1" s="1"/>
  <c r="Q514" i="1"/>
  <c r="R514" i="1" s="1"/>
  <c r="Q281" i="1"/>
  <c r="R281" i="1" s="1"/>
  <c r="Q426" i="1"/>
  <c r="R426" i="1" s="1"/>
  <c r="Q272" i="1"/>
  <c r="R272" i="1" s="1"/>
  <c r="Q707" i="1"/>
  <c r="R707" i="1" s="1"/>
  <c r="Q916" i="1"/>
  <c r="R916" i="1" s="1"/>
  <c r="Q139" i="1"/>
  <c r="R139" i="1" s="1"/>
  <c r="Q391" i="1"/>
  <c r="R391" i="1" s="1"/>
  <c r="Q832" i="1"/>
  <c r="R832" i="1" s="1"/>
  <c r="Q772" i="1"/>
  <c r="R772" i="1" s="1"/>
  <c r="Q731" i="1"/>
  <c r="R731" i="1" s="1"/>
  <c r="Q977" i="1"/>
  <c r="R977" i="1" s="1"/>
  <c r="Q409" i="1"/>
  <c r="R409" i="1" s="1"/>
  <c r="Q560" i="1"/>
  <c r="R560" i="1" s="1"/>
  <c r="Q518" i="1"/>
  <c r="R518" i="1" s="1"/>
  <c r="Q180" i="1"/>
  <c r="R180" i="1" s="1"/>
  <c r="Q608" i="1"/>
  <c r="R608" i="1" s="1"/>
  <c r="Q678" i="1"/>
  <c r="R678" i="1" s="1"/>
  <c r="Q976" i="1"/>
  <c r="R976" i="1" s="1"/>
  <c r="Q220" i="1"/>
  <c r="R220" i="1" s="1"/>
  <c r="Q582" i="1"/>
  <c r="R582" i="1" s="1"/>
  <c r="Q903" i="1"/>
  <c r="R903" i="1" s="1"/>
  <c r="Q267" i="1"/>
  <c r="R267" i="1" s="1"/>
  <c r="Q555" i="1"/>
  <c r="R555" i="1" s="1"/>
  <c r="Q253" i="1"/>
  <c r="R253" i="1" s="1"/>
  <c r="Q458" i="1"/>
  <c r="R458" i="1" s="1"/>
  <c r="Q474" i="1"/>
  <c r="R474" i="1" s="1"/>
  <c r="Q246" i="1"/>
  <c r="R246" i="1" s="1"/>
  <c r="Q921" i="1"/>
  <c r="R921" i="1" s="1"/>
  <c r="Q532" i="1"/>
  <c r="R532" i="1" s="1"/>
  <c r="Q502" i="1"/>
  <c r="R502" i="1" s="1"/>
  <c r="Q271" i="1"/>
  <c r="R271" i="1" s="1"/>
  <c r="Q994" i="1"/>
  <c r="R994" i="1" s="1"/>
  <c r="Q708" i="1"/>
  <c r="R708" i="1" s="1"/>
  <c r="Q112" i="1"/>
  <c r="R112" i="1" s="1"/>
  <c r="Q590" i="1"/>
  <c r="R590" i="1" s="1"/>
  <c r="Q738" i="1"/>
  <c r="R738" i="1" s="1"/>
  <c r="Q701" i="1"/>
  <c r="R701" i="1" s="1"/>
  <c r="Q671" i="1"/>
  <c r="R671" i="1" s="1"/>
  <c r="Q766" i="1"/>
  <c r="R766" i="1" s="1"/>
  <c r="Q269" i="1"/>
  <c r="R269" i="1" s="1"/>
  <c r="Q566" i="1"/>
  <c r="R566" i="1" s="1"/>
  <c r="Q382" i="1"/>
  <c r="R382" i="1" s="1"/>
  <c r="Q656" i="1"/>
  <c r="R656" i="1" s="1"/>
  <c r="Q425" i="1"/>
  <c r="R425" i="1" s="1"/>
  <c r="Q228" i="1"/>
  <c r="R228" i="1" s="1"/>
  <c r="Q565" i="1"/>
  <c r="R565" i="1" s="1"/>
  <c r="Q501" i="1"/>
  <c r="R501" i="1" s="1"/>
  <c r="Q455" i="1"/>
  <c r="R455" i="1" s="1"/>
  <c r="Q118" i="1"/>
  <c r="R118" i="1" s="1"/>
  <c r="Q864" i="1"/>
  <c r="R864" i="1" s="1"/>
  <c r="Q111" i="1"/>
  <c r="R111" i="1" s="1"/>
  <c r="Q981" i="1"/>
  <c r="R981" i="1" s="1"/>
  <c r="Q951" i="1"/>
  <c r="R951" i="1" s="1"/>
  <c r="Q639" i="1"/>
  <c r="R639" i="1" s="1"/>
  <c r="Q378" i="1"/>
  <c r="R378" i="1" s="1"/>
  <c r="Q33" i="1"/>
  <c r="R33" i="1" s="1"/>
  <c r="Q882" i="1"/>
  <c r="R882" i="1" s="1"/>
  <c r="Q668" i="1"/>
  <c r="R668" i="1" s="1"/>
  <c r="Q117" i="1"/>
  <c r="R117" i="1" s="1"/>
  <c r="Q581" i="1"/>
  <c r="R581" i="1" s="1"/>
  <c r="Q149" i="1"/>
  <c r="R149" i="1" s="1"/>
  <c r="Q184" i="1"/>
  <c r="R184" i="1" s="1"/>
  <c r="Q726" i="1"/>
  <c r="R726" i="1" s="1"/>
  <c r="Q51" i="1"/>
  <c r="R51" i="1" s="1"/>
  <c r="Q686" i="1"/>
  <c r="R686" i="1" s="1"/>
  <c r="Q194" i="1"/>
  <c r="R194" i="1" s="1"/>
  <c r="Q676" i="1"/>
  <c r="R676" i="1" s="1"/>
  <c r="Q862" i="1"/>
  <c r="R862" i="1" s="1"/>
  <c r="Q254" i="1"/>
  <c r="R254" i="1" s="1"/>
  <c r="Q861" i="1"/>
  <c r="R861" i="1" s="1"/>
  <c r="Q896" i="1"/>
  <c r="R896" i="1" s="1"/>
  <c r="Q688" i="1"/>
  <c r="R688" i="1" s="1"/>
  <c r="Q834" i="1"/>
  <c r="R834" i="1" s="1"/>
  <c r="Q908" i="1"/>
  <c r="R908" i="1" s="1"/>
  <c r="Q803" i="1"/>
  <c r="R803" i="1" s="1"/>
  <c r="Q497" i="1"/>
  <c r="R497" i="1" s="1"/>
  <c r="Q144" i="1"/>
  <c r="R144" i="1" s="1"/>
  <c r="Q717" i="1"/>
  <c r="R717" i="1" s="1"/>
  <c r="Q191" i="1"/>
  <c r="R191" i="1" s="1"/>
  <c r="Q957" i="1"/>
  <c r="R957" i="1" s="1"/>
  <c r="Q763" i="1"/>
  <c r="R763" i="1" s="1"/>
  <c r="Q985" i="1"/>
  <c r="R985" i="1" s="1"/>
  <c r="Q58" i="1"/>
  <c r="R58" i="1" s="1"/>
  <c r="Q653" i="1"/>
  <c r="R653" i="1" s="1"/>
  <c r="Q460" i="1"/>
  <c r="R460" i="1" s="1"/>
  <c r="Q975" i="1"/>
  <c r="R975" i="1" s="1"/>
  <c r="Q106" i="1"/>
  <c r="R106" i="1" s="1"/>
  <c r="Q830" i="1"/>
  <c r="R830" i="1" s="1"/>
  <c r="Q110" i="1"/>
  <c r="R110" i="1" s="1"/>
  <c r="Q557" i="1"/>
  <c r="R557" i="1" s="1"/>
  <c r="Q901" i="1"/>
  <c r="R901" i="1" s="1"/>
  <c r="Q693" i="1"/>
  <c r="R693" i="1" s="1"/>
  <c r="Q584" i="1"/>
  <c r="R584" i="1" s="1"/>
  <c r="Q417" i="1"/>
  <c r="R417" i="1" s="1"/>
  <c r="Q304" i="1"/>
  <c r="R304" i="1" s="1"/>
  <c r="Q24" i="1"/>
  <c r="R24" i="1" s="1"/>
  <c r="Q973" i="1"/>
  <c r="R973" i="1" s="1"/>
  <c r="Q410" i="1"/>
  <c r="R410" i="1" s="1"/>
  <c r="Q805" i="1"/>
  <c r="R805" i="1" s="1"/>
  <c r="Q278" i="1"/>
  <c r="R278" i="1" s="1"/>
  <c r="Q163" i="1"/>
  <c r="R163" i="1" s="1"/>
  <c r="Q958" i="1"/>
  <c r="R958" i="1" s="1"/>
  <c r="Q572" i="1"/>
  <c r="R572" i="1" s="1"/>
  <c r="Q452" i="1"/>
  <c r="R452" i="1" s="1"/>
  <c r="Q589" i="1"/>
  <c r="R589" i="1" s="1"/>
  <c r="Q124" i="1"/>
  <c r="R124" i="1" s="1"/>
  <c r="Q223" i="1"/>
  <c r="R223" i="1" s="1"/>
  <c r="Q141" i="1"/>
  <c r="R141" i="1" s="1"/>
  <c r="Q367" i="1"/>
  <c r="R367" i="1" s="1"/>
  <c r="Q507" i="1"/>
  <c r="R507" i="1" s="1"/>
  <c r="Q305" i="1"/>
  <c r="R305" i="1" s="1"/>
  <c r="Q114" i="1"/>
  <c r="R114" i="1" s="1"/>
  <c r="Q664" i="1"/>
  <c r="R664" i="1" s="1"/>
  <c r="Q360" i="1"/>
  <c r="R360" i="1" s="1"/>
  <c r="Q398" i="1"/>
  <c r="R398" i="1" s="1"/>
  <c r="Q540" i="1"/>
  <c r="R540" i="1" s="1"/>
  <c r="Q816" i="1"/>
  <c r="R816" i="1" s="1"/>
  <c r="Q949" i="1"/>
  <c r="R949" i="1" s="1"/>
  <c r="Q394" i="1"/>
  <c r="R394" i="1" s="1"/>
  <c r="Q113" i="1"/>
  <c r="R113" i="1" s="1"/>
  <c r="Q576" i="1"/>
  <c r="R576" i="1" s="1"/>
  <c r="Q116" i="1"/>
  <c r="R116" i="1" s="1"/>
  <c r="Q553" i="1"/>
  <c r="R553" i="1" s="1"/>
  <c r="Q480" i="1"/>
  <c r="R480" i="1" s="1"/>
  <c r="Q103" i="1"/>
  <c r="R103" i="1" s="1"/>
  <c r="Q76" i="1"/>
  <c r="R76" i="1" s="1"/>
  <c r="Q88" i="1"/>
  <c r="R88" i="1" s="1"/>
  <c r="Q169" i="1"/>
  <c r="R169" i="1" s="1"/>
  <c r="Q29" i="1"/>
  <c r="R29" i="1" s="1"/>
  <c r="Q285" i="1"/>
  <c r="R285" i="1" s="1"/>
  <c r="Q206" i="1"/>
  <c r="R206" i="1" s="1"/>
  <c r="Q979" i="1"/>
  <c r="R979" i="1" s="1"/>
  <c r="Q761" i="1"/>
  <c r="R761" i="1" s="1"/>
  <c r="Q67" i="1"/>
  <c r="R67" i="1" s="1"/>
  <c r="Q611" i="1"/>
  <c r="R611" i="1" s="1"/>
  <c r="Q333" i="1"/>
  <c r="R333" i="1" s="1"/>
  <c r="Q504" i="1"/>
  <c r="R504" i="1" s="1"/>
  <c r="Q897" i="1"/>
  <c r="R897" i="1" s="1"/>
  <c r="Q430" i="1"/>
  <c r="R430" i="1" s="1"/>
  <c r="Q214" i="1"/>
  <c r="R214" i="1" s="1"/>
  <c r="Q70" i="1"/>
  <c r="R70" i="1" s="1"/>
  <c r="Q399" i="1"/>
  <c r="R399" i="1" s="1"/>
  <c r="Q865" i="1"/>
  <c r="R865" i="1" s="1"/>
  <c r="Q178" i="1"/>
  <c r="R178" i="1" s="1"/>
  <c r="Q134" i="1"/>
  <c r="R134" i="1" s="1"/>
  <c r="Q143" i="1"/>
  <c r="R143" i="1" s="1"/>
  <c r="Q491" i="1"/>
  <c r="R491" i="1" s="1"/>
  <c r="Q663" i="1"/>
  <c r="R663" i="1" s="1"/>
  <c r="Q249" i="1"/>
  <c r="R249" i="1" s="1"/>
  <c r="Q340" i="1"/>
  <c r="R340" i="1" s="1"/>
  <c r="Q229" i="1"/>
  <c r="R229" i="1" s="1"/>
  <c r="Q879" i="1"/>
  <c r="R879" i="1" s="1"/>
  <c r="Q991" i="1"/>
  <c r="R991" i="1" s="1"/>
  <c r="Q187" i="1"/>
  <c r="R187" i="1" s="1"/>
  <c r="Q454" i="1"/>
  <c r="R454" i="1" s="1"/>
  <c r="Q860" i="1"/>
  <c r="R860" i="1" s="1"/>
  <c r="Q236" i="1"/>
  <c r="R236" i="1" s="1"/>
  <c r="Q580" i="1"/>
  <c r="R580" i="1" s="1"/>
  <c r="Q19" i="1"/>
  <c r="R19" i="1" s="1"/>
  <c r="Q168" i="1"/>
  <c r="R168" i="1" s="1"/>
  <c r="Q362" i="1"/>
  <c r="R362" i="1" s="1"/>
  <c r="Q73" i="1"/>
  <c r="R73" i="1" s="1"/>
  <c r="Q599" i="1"/>
  <c r="R599" i="1" s="1"/>
  <c r="Q545" i="1"/>
  <c r="R545" i="1" s="1"/>
  <c r="Q915" i="1"/>
  <c r="R915" i="1" s="1"/>
  <c r="Q637" i="1"/>
  <c r="R637" i="1" s="1"/>
  <c r="Q55" i="1"/>
  <c r="R55" i="1" s="1"/>
  <c r="Q920" i="1"/>
  <c r="R920" i="1" s="1"/>
  <c r="Q287" i="1"/>
  <c r="R287" i="1" s="1"/>
  <c r="Q575" i="1"/>
  <c r="R575" i="1" s="1"/>
  <c r="Q4" i="1"/>
  <c r="R4" i="1" s="1"/>
  <c r="Q755" i="1"/>
  <c r="R755" i="1" s="1"/>
  <c r="Q101" i="1"/>
  <c r="R101" i="1" s="1"/>
  <c r="Q955" i="1"/>
  <c r="R955" i="1" s="1"/>
  <c r="Q926" i="1"/>
  <c r="R926" i="1" s="1"/>
  <c r="Q11" i="1"/>
  <c r="R11" i="1" s="1"/>
  <c r="Q843" i="1"/>
  <c r="R843" i="1" s="1"/>
  <c r="Q752" i="1"/>
  <c r="R752" i="1" s="1"/>
  <c r="Q586" i="1"/>
  <c r="R586" i="1" s="1"/>
  <c r="Q436" i="1"/>
  <c r="R436" i="1" s="1"/>
  <c r="Q773" i="1"/>
  <c r="R773" i="1" s="1"/>
  <c r="Q965" i="1"/>
  <c r="R965" i="1" s="1"/>
  <c r="Q10" i="1"/>
  <c r="R10" i="1" s="1"/>
  <c r="Q863" i="1"/>
  <c r="R863" i="1" s="1"/>
  <c r="Q641" i="1"/>
  <c r="R641" i="1" s="1"/>
  <c r="Q80" i="1"/>
  <c r="R80" i="1" s="1"/>
  <c r="Q197" i="1"/>
  <c r="R197" i="1" s="1"/>
  <c r="Q960" i="1"/>
  <c r="R960" i="1" s="1"/>
  <c r="Q467" i="1"/>
  <c r="R467" i="1" s="1"/>
  <c r="Q669" i="1"/>
  <c r="R669" i="1" s="1"/>
  <c r="Q666" i="1"/>
  <c r="R666" i="1" s="1"/>
  <c r="Q905" i="1"/>
  <c r="R905" i="1" s="1"/>
  <c r="Q294" i="1"/>
  <c r="R294" i="1" s="1"/>
  <c r="Q182" i="1"/>
  <c r="R182" i="1" s="1"/>
  <c r="Q125" i="1"/>
  <c r="R125" i="1" s="1"/>
  <c r="Q193" i="1"/>
  <c r="R193" i="1" s="1"/>
  <c r="Q853" i="1"/>
  <c r="R853" i="1" s="1"/>
  <c r="Q697" i="1"/>
  <c r="R697" i="1" s="1"/>
  <c r="Q911" i="1"/>
  <c r="R911" i="1" s="1"/>
  <c r="Q928" i="1"/>
  <c r="R928" i="1" s="1"/>
  <c r="Q831" i="1"/>
  <c r="R831" i="1" s="1"/>
  <c r="Q956" i="1"/>
  <c r="R956" i="1" s="1"/>
  <c r="Q587" i="1"/>
  <c r="R587" i="1" s="1"/>
  <c r="Q372" i="1"/>
  <c r="R372" i="1" s="1"/>
  <c r="Q890" i="1"/>
  <c r="R890" i="1" s="1"/>
  <c r="Q375" i="1"/>
  <c r="R375" i="1" s="1"/>
  <c r="Q600" i="1"/>
  <c r="R600" i="1" s="1"/>
  <c r="Q801" i="1"/>
  <c r="R801" i="1" s="1"/>
  <c r="Q833" i="1"/>
  <c r="R833" i="1" s="1"/>
  <c r="Q463" i="1"/>
  <c r="R463" i="1" s="1"/>
  <c r="Q898" i="1"/>
  <c r="R898" i="1" s="1"/>
  <c r="Q331" i="1"/>
  <c r="R331" i="1" s="1"/>
  <c r="Q105" i="1"/>
  <c r="R105" i="1" s="1"/>
  <c r="Q297" i="1"/>
  <c r="R297" i="1" s="1"/>
  <c r="Q487" i="1"/>
  <c r="R487" i="1" s="1"/>
  <c r="Q324" i="1"/>
  <c r="R324" i="1" s="1"/>
  <c r="Q522" i="1"/>
  <c r="R522" i="1" s="1"/>
  <c r="Q579" i="1"/>
  <c r="R579" i="1" s="1"/>
  <c r="Q495" i="1"/>
  <c r="R495" i="1" s="1"/>
  <c r="Q342" i="1"/>
  <c r="R342" i="1" s="1"/>
  <c r="Q649" i="1"/>
  <c r="R649" i="1" s="1"/>
  <c r="Q585" i="1"/>
  <c r="R585" i="1" s="1"/>
  <c r="Q630" i="1"/>
  <c r="R630" i="1" s="1"/>
  <c r="Q698" i="1"/>
  <c r="R698" i="1" s="1"/>
  <c r="Q762" i="1"/>
  <c r="R762" i="1" s="1"/>
  <c r="Q815" i="1"/>
  <c r="R815" i="1" s="1"/>
  <c r="Q931" i="1"/>
  <c r="R931" i="1" s="1"/>
  <c r="Q848" i="1"/>
  <c r="R848" i="1" s="1"/>
  <c r="Q9" i="1"/>
  <c r="R9" i="1" s="1"/>
  <c r="Q677" i="1"/>
  <c r="R677" i="1" s="1"/>
  <c r="Q764" i="1"/>
  <c r="R764" i="1" s="1"/>
  <c r="Q966" i="1"/>
  <c r="R966" i="1" s="1"/>
  <c r="Q481" i="1"/>
  <c r="R481" i="1" s="1"/>
  <c r="Q846" i="1"/>
  <c r="R846" i="1" s="1"/>
  <c r="Q121" i="1"/>
  <c r="R121" i="1" s="1"/>
  <c r="Q489" i="1"/>
  <c r="R489" i="1" s="1"/>
  <c r="Q737" i="1"/>
  <c r="R737" i="1" s="1"/>
  <c r="Q840" i="1"/>
  <c r="R840" i="1" s="1"/>
  <c r="Q332" i="1"/>
  <c r="R332" i="1" s="1"/>
  <c r="Q944" i="1"/>
  <c r="R944" i="1" s="1"/>
  <c r="Q190" i="1"/>
  <c r="R190" i="1" s="1"/>
  <c r="Q261" i="1"/>
  <c r="R261" i="1" s="1"/>
  <c r="Q357" i="1"/>
  <c r="R357" i="1" s="1"/>
  <c r="Q133" i="1"/>
  <c r="R133" i="1" s="1"/>
  <c r="Q389" i="1"/>
  <c r="R389" i="1" s="1"/>
  <c r="Q5" i="1"/>
  <c r="R5" i="1" s="1"/>
  <c r="Q44" i="1"/>
  <c r="R44" i="1" s="1"/>
  <c r="Q72" i="1"/>
  <c r="R72" i="1" s="1"/>
  <c r="Q913" i="1"/>
  <c r="R913" i="1" s="1"/>
  <c r="Q203" i="1"/>
  <c r="R203" i="1" s="1"/>
  <c r="Q207" i="1"/>
  <c r="R207" i="1" s="1"/>
  <c r="Q395" i="1"/>
  <c r="R395" i="1" s="1"/>
  <c r="Q690" i="1"/>
  <c r="R690" i="1" s="1"/>
  <c r="Q6" i="1"/>
  <c r="R6" i="1" s="1"/>
  <c r="Q45" i="1"/>
  <c r="R45" i="1" s="1"/>
  <c r="Q937" i="1"/>
  <c r="R937" i="1" s="1"/>
  <c r="Q754" i="1"/>
  <c r="R754" i="1" s="1"/>
  <c r="Q145" i="1"/>
  <c r="R145" i="1" s="1"/>
  <c r="Q953" i="1"/>
  <c r="R953" i="1" s="1"/>
  <c r="Q933" i="1"/>
  <c r="R933" i="1" s="1"/>
  <c r="Q821" i="1"/>
  <c r="R821" i="1" s="1"/>
  <c r="Q388" i="1"/>
  <c r="R388" i="1" s="1"/>
  <c r="Q336" i="1"/>
  <c r="R336" i="1" s="1"/>
  <c r="Q715" i="1"/>
  <c r="R715" i="1" s="1"/>
  <c r="Q263" i="1"/>
  <c r="R263" i="1" s="1"/>
  <c r="Q358" i="1"/>
  <c r="R358" i="1" s="1"/>
  <c r="Q429" i="1"/>
  <c r="R429" i="1" s="1"/>
  <c r="Q665" i="1"/>
  <c r="R665" i="1" s="1"/>
  <c r="Q827" i="1"/>
  <c r="R827" i="1" s="1"/>
  <c r="Q946" i="1"/>
  <c r="R946" i="1" s="1"/>
  <c r="Q499" i="1"/>
  <c r="R499" i="1" s="1"/>
  <c r="Q325" i="1"/>
  <c r="R325" i="1" s="1"/>
  <c r="Q961" i="1"/>
  <c r="R961" i="1" s="1"/>
  <c r="Q699" i="1"/>
  <c r="R699" i="1" s="1"/>
  <c r="Q255" i="1"/>
  <c r="R255" i="1" s="1"/>
  <c r="Q98" i="1"/>
  <c r="R98" i="1" s="1"/>
  <c r="Q473" i="1"/>
  <c r="R473" i="1" s="1"/>
  <c r="Q370" i="1"/>
  <c r="R370" i="1" s="1"/>
  <c r="Q355" i="1"/>
  <c r="R355" i="1" s="1"/>
  <c r="Q52" i="1"/>
  <c r="R52" i="1" s="1"/>
  <c r="Q714" i="1"/>
  <c r="R714" i="1" s="1"/>
  <c r="Q986" i="1"/>
  <c r="R986" i="1" s="1"/>
  <c r="Q7" i="1"/>
  <c r="R7" i="1" s="1"/>
  <c r="Q822" i="1"/>
  <c r="R822" i="1" s="1"/>
  <c r="Q624" i="1"/>
  <c r="R624" i="1" s="1"/>
  <c r="Q176" i="1"/>
  <c r="R176" i="1" s="1"/>
  <c r="Q609" i="1"/>
  <c r="R609" i="1" s="1"/>
  <c r="Q338" i="1"/>
  <c r="R338" i="1" s="1"/>
  <c r="Q152" i="1"/>
  <c r="R152" i="1" s="1"/>
  <c r="Q468" i="1"/>
  <c r="R468" i="1" s="1"/>
  <c r="Q800" i="1"/>
  <c r="R800" i="1" s="1"/>
  <c r="Q842" i="1"/>
  <c r="R842" i="1" s="1"/>
  <c r="Q550" i="1"/>
  <c r="R550" i="1" s="1"/>
  <c r="Q60" i="1"/>
  <c r="R60" i="1" s="1"/>
  <c r="Q724" i="1"/>
  <c r="R724" i="1" s="1"/>
  <c r="Q628" i="1"/>
  <c r="R628" i="1" s="1"/>
  <c r="Q948" i="1"/>
  <c r="R948" i="1" s="1"/>
  <c r="Q809" i="1"/>
  <c r="R809" i="1" s="1"/>
  <c r="Q751" i="1"/>
  <c r="R751" i="1" s="1"/>
  <c r="Q743" i="1"/>
  <c r="R743" i="1" s="1"/>
  <c r="Q490" i="1"/>
  <c r="R490" i="1" s="1"/>
  <c r="Q475" i="1"/>
  <c r="R475" i="1" s="1"/>
  <c r="Q712" i="1"/>
  <c r="R712" i="1" s="1"/>
  <c r="Q482" i="1"/>
  <c r="R482" i="1" s="1"/>
  <c r="Q950" i="1"/>
  <c r="R950" i="1" s="1"/>
  <c r="Q820" i="1"/>
  <c r="R820" i="1" s="1"/>
  <c r="Q196" i="1"/>
  <c r="R196" i="1" s="1"/>
  <c r="Q75" i="1"/>
  <c r="R75" i="1" s="1"/>
  <c r="Q530" i="1"/>
  <c r="R530" i="1" s="1"/>
  <c r="Q799" i="1"/>
  <c r="R799" i="1" s="1"/>
  <c r="Q601" i="1"/>
  <c r="R601" i="1" s="1"/>
  <c r="Q691" i="1"/>
  <c r="R691" i="1" s="1"/>
  <c r="Q308" i="1"/>
  <c r="R308" i="1" s="1"/>
  <c r="Q640" i="1"/>
  <c r="R640" i="1" s="1"/>
  <c r="Q759" i="1"/>
  <c r="R759" i="1" s="1"/>
  <c r="Q923" i="1"/>
  <c r="R923" i="1" s="1"/>
  <c r="Q517" i="1"/>
  <c r="R517" i="1" s="1"/>
  <c r="Q20" i="1"/>
  <c r="R20" i="1" s="1"/>
  <c r="Q492" i="1"/>
  <c r="R492" i="1" s="1"/>
  <c r="Q343" i="1"/>
  <c r="R343" i="1" s="1"/>
  <c r="Q154" i="1"/>
  <c r="R154" i="1" s="1"/>
  <c r="Q385" i="1"/>
  <c r="R385" i="1" s="1"/>
  <c r="Q885" i="1"/>
  <c r="R885" i="1" s="1"/>
  <c r="Q300" i="1"/>
  <c r="R300" i="1" s="1"/>
  <c r="Q847" i="1"/>
  <c r="R847" i="1" s="1"/>
  <c r="Q349" i="1"/>
  <c r="R349" i="1" s="1"/>
  <c r="Q87" i="1"/>
  <c r="R87" i="1" s="1"/>
  <c r="Q642" i="1"/>
  <c r="R642" i="1" s="1"/>
  <c r="Q888" i="1"/>
  <c r="R888" i="1" s="1"/>
  <c r="Q781" i="1"/>
  <c r="R781" i="1" s="1"/>
  <c r="Q27" i="1"/>
  <c r="R27" i="1" s="1"/>
  <c r="Q971" i="1"/>
  <c r="R971" i="1" s="1"/>
  <c r="Q494" i="1"/>
  <c r="R494" i="1" s="1"/>
  <c r="Q716" i="1"/>
  <c r="R716" i="1" s="1"/>
  <c r="Q747" i="1"/>
  <c r="R747" i="1" s="1"/>
  <c r="Q807" i="1"/>
  <c r="R807" i="1" s="1"/>
  <c r="Q512" i="1"/>
  <c r="R512" i="1" s="1"/>
  <c r="Q551" i="1"/>
  <c r="R551" i="1" s="1"/>
  <c r="Q881" i="1"/>
  <c r="R881" i="1" s="1"/>
  <c r="Q156" i="1"/>
  <c r="R156" i="1" s="1"/>
  <c r="Q604" i="1"/>
  <c r="R604" i="1" s="1"/>
  <c r="Q359" i="1"/>
  <c r="R359" i="1" s="1"/>
  <c r="Q444" i="1"/>
  <c r="R444" i="1" s="1"/>
  <c r="Q869" i="1"/>
  <c r="R869" i="1" s="1"/>
  <c r="Q543" i="1"/>
  <c r="R543" i="1" s="1"/>
  <c r="Q464" i="1"/>
  <c r="R464" i="1" s="1"/>
  <c r="Q321" i="1"/>
  <c r="R321" i="1" s="1"/>
  <c r="Q165" i="1"/>
  <c r="R165" i="1" s="1"/>
  <c r="Q74" i="1"/>
  <c r="R74" i="1" s="1"/>
  <c r="Q819" i="1"/>
  <c r="R819" i="1" s="1"/>
  <c r="Q335" i="1"/>
  <c r="R335" i="1" s="1"/>
  <c r="Q198" i="1"/>
  <c r="R198" i="1" s="1"/>
  <c r="Q175" i="1"/>
  <c r="R175" i="1" s="1"/>
  <c r="Q828" i="1"/>
  <c r="R828" i="1" s="1"/>
  <c r="Q346" i="1"/>
  <c r="R346" i="1" s="1"/>
  <c r="Q142" i="1"/>
  <c r="R142" i="1" s="1"/>
  <c r="Q524" i="1"/>
  <c r="R524" i="1" s="1"/>
  <c r="Q874" i="1"/>
  <c r="R874" i="1" s="1"/>
  <c r="Q757" i="1"/>
  <c r="R757" i="1" s="1"/>
  <c r="Q247" i="1"/>
  <c r="R247" i="1" s="1"/>
  <c r="Q86" i="1"/>
  <c r="R86" i="1" s="1"/>
  <c r="Q562" i="1"/>
  <c r="R562" i="1" s="1"/>
  <c r="Q646" i="1"/>
  <c r="R646" i="1" s="1"/>
  <c r="Q925" i="1"/>
  <c r="R925" i="1" s="1"/>
  <c r="Q765" i="1"/>
  <c r="R765" i="1" s="1"/>
  <c r="Q222" i="1"/>
  <c r="R222" i="1" s="1"/>
  <c r="Q867" i="1"/>
  <c r="R867" i="1" s="1"/>
  <c r="Q936" i="1"/>
  <c r="R936" i="1" s="1"/>
  <c r="Q344" i="1"/>
  <c r="R344" i="1" s="1"/>
  <c r="Q270" i="1"/>
  <c r="R270" i="1" s="1"/>
  <c r="Q556" i="1"/>
  <c r="R556" i="1" s="1"/>
  <c r="Q310" i="1"/>
  <c r="R310" i="1" s="1"/>
  <c r="Q186" i="1"/>
  <c r="R186" i="1" s="1"/>
  <c r="Q893" i="1"/>
  <c r="R893" i="1" s="1"/>
  <c r="Q49" i="1"/>
  <c r="R49" i="1" s="1"/>
  <c r="Q79" i="1"/>
  <c r="R79" i="1" s="1"/>
  <c r="Q119" i="1"/>
  <c r="R119" i="1" s="1"/>
  <c r="Q998" i="1"/>
  <c r="R998" i="1" s="1"/>
  <c r="Q850" i="1"/>
  <c r="R850" i="1" s="1"/>
  <c r="Q894" i="1"/>
  <c r="R894" i="1" s="1"/>
  <c r="Q794" i="1"/>
  <c r="R794" i="1" s="1"/>
  <c r="Q1001" i="1"/>
  <c r="R1001" i="1" s="1"/>
  <c r="Q680" i="1"/>
  <c r="R680" i="1" s="1"/>
  <c r="Q83" i="1"/>
  <c r="R83" i="1" s="1"/>
  <c r="Q341" i="1"/>
  <c r="R341" i="1" s="1"/>
  <c r="Q594" i="1"/>
  <c r="R594" i="1" s="1"/>
  <c r="Q934" i="1"/>
  <c r="R934" i="1" s="1"/>
  <c r="Q31" i="1"/>
  <c r="R31" i="1" s="1"/>
  <c r="Q825" i="1"/>
  <c r="R825" i="1" s="1"/>
  <c r="Q535" i="1"/>
  <c r="R535" i="1" s="1"/>
  <c r="Q679" i="1"/>
  <c r="R679" i="1" s="1"/>
  <c r="Q511" i="1"/>
  <c r="R511" i="1" s="1"/>
  <c r="Q892" i="1"/>
  <c r="R892" i="1" s="1"/>
  <c r="Q449" i="1"/>
  <c r="R449" i="1" s="1"/>
  <c r="Q826" i="1"/>
  <c r="R826" i="1" s="1"/>
  <c r="Q899" i="1"/>
  <c r="R899" i="1" s="1"/>
  <c r="Q750" i="1"/>
  <c r="R750" i="1" s="1"/>
  <c r="Q813" i="1"/>
  <c r="R813" i="1" s="1"/>
  <c r="Q536" i="1"/>
  <c r="R536" i="1" s="1"/>
  <c r="Q963" i="1"/>
  <c r="R963" i="1" s="1"/>
  <c r="Q554" i="1"/>
  <c r="R554" i="1" s="1"/>
  <c r="Q109" i="1"/>
  <c r="R109" i="1" s="1"/>
  <c r="Q432" i="1"/>
  <c r="R432" i="1" s="1"/>
  <c r="Q858" i="1"/>
  <c r="R858" i="1" s="1"/>
  <c r="Q56" i="1"/>
  <c r="R56" i="1" s="1"/>
  <c r="Q634" i="1"/>
  <c r="R634" i="1" s="1"/>
  <c r="Q632" i="1"/>
  <c r="R632" i="1" s="1"/>
  <c r="Q406" i="1"/>
  <c r="R406" i="1" s="1"/>
  <c r="Q569" i="1"/>
  <c r="R569" i="1" s="1"/>
  <c r="Q648" i="1"/>
  <c r="R648" i="1" s="1"/>
  <c r="Q947" i="1"/>
  <c r="R947" i="1" s="1"/>
  <c r="Q598" i="1"/>
  <c r="R598" i="1" s="1"/>
  <c r="Q583" i="1"/>
  <c r="R583" i="1" s="1"/>
  <c r="Q91" i="1"/>
  <c r="R91" i="1" s="1"/>
  <c r="Q396" i="1"/>
  <c r="R396" i="1" s="1"/>
  <c r="Q929" i="1"/>
  <c r="R929" i="1" s="1"/>
  <c r="Q94" i="1"/>
  <c r="R94" i="1" s="1"/>
  <c r="Q424" i="1"/>
  <c r="R424" i="1" s="1"/>
  <c r="Q516" i="1"/>
  <c r="R516" i="1" s="1"/>
  <c r="Q835" i="1"/>
  <c r="R835" i="1" s="1"/>
  <c r="Q674" i="1"/>
  <c r="R674" i="1" s="1"/>
  <c r="Q218" i="1"/>
  <c r="R218" i="1" s="1"/>
  <c r="Q889" i="1"/>
  <c r="R889" i="1" s="1"/>
  <c r="Q982" i="1"/>
  <c r="R982" i="1" s="1"/>
  <c r="Q927" i="1"/>
  <c r="R927" i="1" s="1"/>
  <c r="Q204" i="1"/>
  <c r="R204" i="1" s="1"/>
  <c r="Q613" i="1"/>
  <c r="R613" i="1" s="1"/>
  <c r="Q377" i="1"/>
  <c r="R377" i="1" s="1"/>
  <c r="Q26" i="1"/>
  <c r="R26" i="1" s="1"/>
  <c r="Q209" i="1"/>
  <c r="R209" i="1" s="1"/>
  <c r="Q199" i="1"/>
  <c r="R199" i="1" s="1"/>
  <c r="Q972" i="1"/>
  <c r="R972" i="1" s="1"/>
  <c r="Q740" i="1"/>
  <c r="R740" i="1" s="1"/>
  <c r="Q573" i="1"/>
  <c r="R573" i="1" s="1"/>
  <c r="Q808" i="1"/>
  <c r="R808" i="1" s="1"/>
  <c r="Q419" i="1"/>
  <c r="R419" i="1" s="1"/>
  <c r="Q266" i="1"/>
  <c r="R266" i="1" s="1"/>
  <c r="Q237" i="1"/>
  <c r="R237" i="1" s="1"/>
  <c r="Q298" i="1"/>
  <c r="R298" i="1" s="1"/>
  <c r="Q453" i="1"/>
  <c r="R453" i="1" s="1"/>
  <c r="Q559" i="1"/>
  <c r="R559" i="1" s="1"/>
  <c r="Q38" i="1"/>
  <c r="R38" i="1" s="1"/>
  <c r="Q136" i="1"/>
  <c r="R136" i="1" s="1"/>
  <c r="Q941" i="1"/>
  <c r="R941" i="1" s="1"/>
  <c r="Q451" i="1"/>
  <c r="R451" i="1" s="1"/>
  <c r="Q635" i="1"/>
  <c r="R635" i="1" s="1"/>
  <c r="Q293" i="1"/>
  <c r="R293" i="1" s="1"/>
  <c r="Q806" i="1"/>
  <c r="R806" i="1" s="1"/>
  <c r="Q273" i="1"/>
  <c r="R273" i="1" s="1"/>
  <c r="Q327" i="1"/>
  <c r="R327" i="1" s="1"/>
  <c r="Q245" i="1"/>
  <c r="R245" i="1" s="1"/>
  <c r="Q185" i="1"/>
  <c r="R185" i="1" s="1"/>
  <c r="Q588" i="1"/>
  <c r="R588" i="1" s="1"/>
  <c r="Q756" i="1"/>
  <c r="R756" i="1" s="1"/>
  <c r="Q537" i="1"/>
  <c r="R537" i="1" s="1"/>
  <c r="Q137" i="1"/>
  <c r="R137" i="1" s="1"/>
  <c r="Q720" i="1"/>
  <c r="R720" i="1" s="1"/>
  <c r="Q702" i="1"/>
  <c r="R702" i="1" s="1"/>
  <c r="Q914" i="1"/>
  <c r="R914" i="1" s="1"/>
  <c r="Q922" i="1"/>
  <c r="R922" i="1" s="1"/>
  <c r="Q558" i="1"/>
  <c r="R558" i="1" s="1"/>
  <c r="Q160" i="1"/>
  <c r="R160" i="1" s="1"/>
  <c r="Q711" i="1"/>
  <c r="R711" i="1" s="1"/>
  <c r="Q770" i="1"/>
  <c r="R770" i="1" s="1"/>
  <c r="Q171" i="1"/>
  <c r="R171" i="1" s="1"/>
  <c r="Q509" i="1"/>
  <c r="R509" i="1" s="1"/>
  <c r="Q428" i="1"/>
  <c r="R428" i="1" s="1"/>
  <c r="Q28" i="1"/>
  <c r="R28" i="1" s="1"/>
  <c r="Q673" i="1"/>
  <c r="R673" i="1" s="1"/>
  <c r="Q652" i="1"/>
  <c r="R652" i="1" s="1"/>
  <c r="Q703" i="1"/>
  <c r="R703" i="1" s="1"/>
  <c r="Q643" i="1"/>
  <c r="R643" i="1" s="1"/>
  <c r="Q22" i="1"/>
  <c r="R22" i="1" s="1"/>
  <c r="Q940" i="1"/>
  <c r="R940" i="1" s="1"/>
  <c r="Q412" i="1"/>
  <c r="R412" i="1" s="1"/>
  <c r="Q962" i="1"/>
  <c r="R962" i="1" s="1"/>
  <c r="Q288" i="1"/>
  <c r="R288" i="1" s="1"/>
  <c r="Q567" i="1"/>
  <c r="R567" i="1" s="1"/>
  <c r="Q296" i="1"/>
  <c r="R296" i="1" s="1"/>
  <c r="Q383" i="1"/>
  <c r="R383" i="1" s="1"/>
  <c r="Q974" i="1"/>
  <c r="R974" i="1" s="1"/>
  <c r="Q967" i="1"/>
  <c r="R967" i="1" s="1"/>
  <c r="Q291" i="1"/>
  <c r="R291" i="1" s="1"/>
  <c r="Q476" i="1"/>
  <c r="R476" i="1" s="1"/>
  <c r="Q508" i="1"/>
  <c r="R508" i="1" s="1"/>
  <c r="Q361" i="1"/>
  <c r="R361" i="1" s="1"/>
  <c r="Q323" i="1"/>
  <c r="R323" i="1" s="1"/>
  <c r="Q319" i="1"/>
  <c r="R319" i="1" s="1"/>
  <c r="Q470" i="1"/>
  <c r="R470" i="1" s="1"/>
  <c r="Q200" i="1"/>
  <c r="R200" i="1" s="1"/>
  <c r="Q503" i="1"/>
  <c r="R503" i="1" s="1"/>
  <c r="Q115" i="1"/>
  <c r="R115" i="1" s="1"/>
  <c r="Q935" i="1"/>
  <c r="R935" i="1" s="1"/>
  <c r="Q448" i="1"/>
  <c r="R448" i="1" s="1"/>
  <c r="Q353" i="1"/>
  <c r="R353" i="1" s="1"/>
  <c r="Q408" i="1"/>
  <c r="R408" i="1" s="1"/>
  <c r="Q363" i="1"/>
  <c r="R363" i="1" s="1"/>
  <c r="Q316" i="1"/>
  <c r="R316" i="1" s="1"/>
  <c r="Q233" i="1"/>
  <c r="R233" i="1" s="1"/>
  <c r="Q787" i="1"/>
  <c r="R787" i="1" s="1"/>
  <c r="Q876" i="1"/>
  <c r="R876" i="1" s="1"/>
  <c r="Q215" i="1"/>
  <c r="R215" i="1" s="1"/>
  <c r="Q68" i="1"/>
  <c r="R68" i="1" s="1"/>
  <c r="Q978" i="1"/>
  <c r="R978" i="1" s="1"/>
  <c r="Q390" i="1"/>
  <c r="R390" i="1" s="1"/>
  <c r="Q202" i="1"/>
  <c r="R202" i="1" s="1"/>
  <c r="Q660" i="1"/>
  <c r="R660" i="1" s="1"/>
  <c r="Q292" i="1"/>
  <c r="R292" i="1" s="1"/>
  <c r="Q57" i="1"/>
  <c r="R57" i="1" s="1"/>
  <c r="Q418" i="1"/>
  <c r="R418" i="1" s="1"/>
  <c r="Q705" i="1"/>
  <c r="R705" i="1" s="1"/>
  <c r="Q722" i="1"/>
  <c r="R722" i="1" s="1"/>
  <c r="Q181" i="1"/>
  <c r="R181" i="1" s="1"/>
  <c r="Q812" i="1"/>
  <c r="R812" i="1" s="1"/>
  <c r="Q638" i="1"/>
  <c r="R638" i="1" s="1"/>
  <c r="Q655" i="1"/>
  <c r="R655" i="1" s="1"/>
  <c r="Q523" i="1"/>
  <c r="R523" i="1" s="1"/>
  <c r="Q706" i="1"/>
  <c r="R706" i="1" s="1"/>
  <c r="Q651" i="1"/>
  <c r="R651" i="1" s="1"/>
  <c r="Q945" i="1"/>
  <c r="R945" i="1" s="1"/>
  <c r="Q748" i="1"/>
  <c r="R748" i="1" s="1"/>
  <c r="Q924" i="1"/>
  <c r="R924" i="1" s="1"/>
  <c r="Q505" i="1"/>
  <c r="R505" i="1" s="1"/>
  <c r="Q433" i="1"/>
  <c r="R433" i="1" s="1"/>
  <c r="Q268" i="1"/>
  <c r="R268" i="1" s="1"/>
  <c r="Q791" i="1"/>
  <c r="R791" i="1" s="1"/>
  <c r="Q591" i="1"/>
  <c r="R591" i="1" s="1"/>
  <c r="Q614" i="1"/>
  <c r="R614" i="1" s="1"/>
  <c r="Q817" i="1"/>
  <c r="R817" i="1" s="1"/>
  <c r="Q718" i="1"/>
  <c r="R718" i="1" s="1"/>
  <c r="Q789" i="1"/>
  <c r="R789" i="1" s="1"/>
  <c r="Q987" i="1"/>
  <c r="R987" i="1" s="1"/>
  <c r="Q615" i="1"/>
  <c r="R615" i="1" s="1"/>
  <c r="Q484" i="1"/>
  <c r="R484" i="1" s="1"/>
  <c r="Q2" i="1"/>
  <c r="R2" i="1" s="1"/>
  <c r="Q90" i="1"/>
  <c r="R90" i="1" s="1"/>
  <c r="Q311" i="1"/>
  <c r="R311" i="1" s="1"/>
  <c r="Q814" i="1"/>
  <c r="R814" i="1" s="1"/>
  <c r="Q959" i="1"/>
  <c r="R959" i="1" s="1"/>
  <c r="Q732" i="1"/>
  <c r="R732" i="1" s="1"/>
  <c r="Q797" i="1"/>
  <c r="R797" i="1" s="1"/>
  <c r="Q644" i="1"/>
  <c r="R644" i="1" s="1"/>
  <c r="Q758" i="1"/>
  <c r="R758" i="1" s="1"/>
  <c r="Q574" i="1"/>
  <c r="R574" i="1" s="1"/>
  <c r="Q661" i="1"/>
  <c r="R661" i="1" s="1"/>
  <c r="Q856" i="1"/>
  <c r="R856" i="1" s="1"/>
  <c r="Q239" i="1"/>
  <c r="R239" i="1" s="1"/>
  <c r="Q710" i="1"/>
  <c r="R710" i="1" s="1"/>
  <c r="Q350" i="1"/>
  <c r="R350" i="1" s="1"/>
  <c r="Q904" i="1"/>
  <c r="R904" i="1" s="1"/>
  <c r="Q147" i="1"/>
  <c r="R147" i="1" s="1"/>
  <c r="Q99" i="1"/>
  <c r="R99" i="1" s="1"/>
  <c r="Q500" i="1"/>
  <c r="R500" i="1" s="1"/>
  <c r="Q749" i="1"/>
  <c r="R749" i="1" s="1"/>
  <c r="Q810" i="1"/>
  <c r="R810" i="1" s="1"/>
  <c r="Q855" i="1"/>
  <c r="R855" i="1" s="1"/>
  <c r="Q493" i="1"/>
  <c r="R493" i="1" s="1"/>
  <c r="Q314" i="1"/>
  <c r="R314" i="1" s="1"/>
  <c r="Q636" i="1"/>
  <c r="R636" i="1" s="1"/>
  <c r="Q918" i="1"/>
  <c r="R918" i="1" s="1"/>
  <c r="Q23" i="1"/>
  <c r="R23" i="1" s="1"/>
  <c r="Q578" i="1"/>
  <c r="R578" i="1" s="1"/>
  <c r="Q623" i="1"/>
  <c r="R623" i="1" s="1"/>
  <c r="Q423" i="1"/>
  <c r="R423" i="1" s="1"/>
  <c r="Q148" i="1"/>
  <c r="R148" i="1" s="1"/>
  <c r="Q82" i="1"/>
  <c r="R82" i="1" s="1"/>
  <c r="Q692" i="1"/>
  <c r="R692" i="1" s="1"/>
  <c r="Q309" i="1"/>
  <c r="R309" i="1" s="1"/>
  <c r="Q30" i="1"/>
  <c r="R30" i="1" s="1"/>
  <c r="Q107" i="1"/>
  <c r="R107" i="1" s="1"/>
  <c r="Q561" i="1"/>
  <c r="R561" i="1" s="1"/>
  <c r="Q260" i="1"/>
  <c r="R260" i="1" s="1"/>
  <c r="Q442" i="1"/>
  <c r="R442" i="1" s="1"/>
  <c r="Q602" i="1"/>
  <c r="R602" i="1" s="1"/>
  <c r="Q713" i="1"/>
  <c r="R713" i="1" s="1"/>
  <c r="Q633" i="1"/>
  <c r="R633" i="1" s="1"/>
  <c r="Q462" i="1"/>
  <c r="R462" i="1" s="1"/>
  <c r="Q735" i="1"/>
  <c r="R735" i="1" s="1"/>
  <c r="Q415" i="1"/>
  <c r="R415" i="1" s="1"/>
  <c r="Q102" i="1"/>
  <c r="R102" i="1" s="1"/>
  <c r="Q631" i="1"/>
  <c r="R631" i="1" s="1"/>
  <c r="Q980" i="1"/>
  <c r="R980" i="1" s="1"/>
  <c r="Q352" i="1"/>
  <c r="R352" i="1" s="1"/>
  <c r="Q760" i="1"/>
  <c r="R760" i="1" s="1"/>
  <c r="Q179" i="1"/>
  <c r="R179" i="1" s="1"/>
  <c r="Q496" i="1"/>
  <c r="R496" i="1" s="1"/>
  <c r="Q571" i="1"/>
  <c r="R571" i="1" s="1"/>
  <c r="Q479" i="1"/>
  <c r="R479" i="1" s="1"/>
  <c r="Q397" i="1"/>
  <c r="R397" i="1" s="1"/>
  <c r="Q54" i="1"/>
  <c r="R54" i="1" s="1"/>
  <c r="Q441" i="1"/>
  <c r="R441" i="1" s="1"/>
  <c r="Q427" i="1"/>
  <c r="R427" i="1" s="1"/>
  <c r="Q906" i="1"/>
  <c r="R906" i="1" s="1"/>
  <c r="Q3" i="1"/>
  <c r="R3" i="1" s="1"/>
  <c r="Q384" i="1"/>
  <c r="R384" i="1" s="1"/>
  <c r="Q97" i="1"/>
  <c r="R97" i="1" s="1"/>
  <c r="Q887" i="1"/>
  <c r="R887" i="1" s="1"/>
  <c r="Q85" i="1"/>
  <c r="R85" i="1" s="1"/>
  <c r="Q234" i="1"/>
  <c r="R234" i="1" s="1"/>
  <c r="Q564" i="1"/>
  <c r="R564" i="1" s="1"/>
  <c r="Q414" i="1"/>
  <c r="R414" i="1" s="1"/>
  <c r="Q839" i="1"/>
  <c r="R839" i="1" s="1"/>
  <c r="Q970" i="1"/>
  <c r="R970" i="1" s="1"/>
  <c r="Q404" i="1"/>
  <c r="R404" i="1" s="1"/>
  <c r="Q211" i="1"/>
  <c r="R211" i="1" s="1"/>
  <c r="Q461" i="1"/>
  <c r="R461" i="1" s="1"/>
  <c r="Q782" i="1"/>
  <c r="R782" i="1" s="1"/>
  <c r="Q612" i="1"/>
  <c r="R612" i="1" s="1"/>
  <c r="Q373" i="1"/>
  <c r="R373" i="1" s="1"/>
  <c r="Q919" i="1"/>
  <c r="R919" i="1" s="1"/>
  <c r="Q330" i="1"/>
  <c r="R330" i="1" s="1"/>
  <c r="Q120" i="1"/>
  <c r="R120" i="1" s="1"/>
  <c r="Q603" i="1"/>
  <c r="R603" i="1" s="1"/>
  <c r="Q596" i="1"/>
  <c r="R596" i="1" s="1"/>
  <c r="Q84" i="1"/>
  <c r="R84" i="1" s="1"/>
  <c r="Q174" i="1"/>
  <c r="R174" i="1" s="1"/>
  <c r="Q155" i="1"/>
  <c r="R155" i="1" s="1"/>
  <c r="Q857" i="1"/>
  <c r="R857" i="1" s="1"/>
  <c r="Q457" i="1"/>
  <c r="R457" i="1" s="1"/>
  <c r="Q983" i="1"/>
  <c r="R983" i="1" s="1"/>
  <c r="Q727" i="1"/>
  <c r="R727" i="1" s="1"/>
  <c r="Q873" i="1"/>
  <c r="R873" i="1" s="1"/>
  <c r="Q14" i="1"/>
  <c r="R14" i="1" s="1"/>
  <c r="Q15" i="1"/>
  <c r="R15" i="1" s="1"/>
  <c r="Q939" i="1"/>
  <c r="R939" i="1" s="1"/>
  <c r="Q53" i="1"/>
  <c r="R53" i="1" s="1"/>
  <c r="Q872" i="1"/>
  <c r="R872" i="1" s="1"/>
  <c r="Q283" i="1"/>
  <c r="R283" i="1" s="1"/>
  <c r="Q256" i="1"/>
  <c r="R256" i="1" s="1"/>
  <c r="Q845" i="1"/>
  <c r="R845" i="1" s="1"/>
  <c r="Q402" i="1"/>
  <c r="R402" i="1" s="1"/>
  <c r="Q995" i="1"/>
  <c r="R995" i="1" s="1"/>
  <c r="Q250" i="1"/>
  <c r="R250" i="1" s="1"/>
  <c r="Q593" i="1"/>
  <c r="R593" i="1" s="1"/>
  <c r="Q226" i="1"/>
  <c r="R226" i="1" s="1"/>
  <c r="Q368" i="1"/>
  <c r="R368" i="1" s="1"/>
  <c r="Q371" i="1"/>
  <c r="R371" i="1" s="1"/>
  <c r="Q42" i="1"/>
  <c r="R42" i="1" s="1"/>
  <c r="Q123" i="1"/>
  <c r="R123" i="1" s="1"/>
  <c r="Q77" i="1"/>
  <c r="R77" i="1" s="1"/>
  <c r="Q689" i="1"/>
  <c r="R689" i="1" s="1"/>
  <c r="Q849" i="1"/>
  <c r="R849" i="1" s="1"/>
  <c r="Q63" i="1"/>
  <c r="R63" i="1" s="1"/>
  <c r="Q348" i="1"/>
  <c r="R348" i="1" s="1"/>
  <c r="Q527" i="1"/>
  <c r="R527" i="1" s="1"/>
  <c r="Q47" i="1"/>
  <c r="R47" i="1" s="1"/>
  <c r="Q289" i="1"/>
  <c r="R289" i="1" s="1"/>
  <c r="Q866" i="1"/>
  <c r="R866" i="1" s="1"/>
  <c r="Q744" i="1"/>
  <c r="R744" i="1" s="1"/>
  <c r="Q251" i="1"/>
  <c r="R251" i="1" s="1"/>
  <c r="Q621" i="1"/>
  <c r="R621" i="1" s="1"/>
  <c r="Q210" i="1"/>
  <c r="R210" i="1" s="1"/>
  <c r="Q784" i="1"/>
  <c r="R784" i="1" s="1"/>
  <c r="Q526" i="1"/>
  <c r="R526" i="1" s="1"/>
  <c r="Q312" i="1"/>
  <c r="R312" i="1" s="1"/>
  <c r="Q459" i="1"/>
  <c r="R459" i="1" s="1"/>
  <c r="Q952" i="1"/>
  <c r="R952" i="1" s="1"/>
  <c r="Q700" i="1"/>
  <c r="R700" i="1" s="1"/>
  <c r="Q786" i="1"/>
  <c r="R786" i="1" s="1"/>
  <c r="Q40" i="1"/>
  <c r="R40" i="1" s="1"/>
  <c r="Q647" i="1"/>
  <c r="R647" i="1" s="1"/>
  <c r="Q547" i="1"/>
  <c r="R547" i="1" s="1"/>
  <c r="Q778" i="1"/>
  <c r="R778" i="1" s="1"/>
  <c r="Q279" i="1"/>
  <c r="R279" i="1" s="1"/>
  <c r="Q443" i="1"/>
  <c r="R443" i="1" s="1"/>
  <c r="Q520" i="1"/>
  <c r="R520" i="1" s="1"/>
  <c r="Q307" i="1"/>
  <c r="R307" i="1" s="1"/>
  <c r="Q46" i="1"/>
  <c r="R46" i="1" s="1"/>
  <c r="Q568" i="1"/>
  <c r="R568" i="1" s="1"/>
  <c r="Q616" i="1"/>
  <c r="R616" i="1" s="1"/>
  <c r="Q838" i="1"/>
  <c r="R838" i="1" s="1"/>
  <c r="Q870" i="1"/>
  <c r="R870" i="1" s="1"/>
  <c r="Q883" i="1"/>
  <c r="R883" i="1" s="1"/>
  <c r="Q852" i="1"/>
  <c r="R852" i="1" s="1"/>
  <c r="Q12" i="1"/>
  <c r="R12" i="1" s="1"/>
  <c r="Q486" i="1"/>
  <c r="R486" i="1" s="1"/>
  <c r="Q932" i="1"/>
  <c r="R932" i="1" s="1"/>
  <c r="Q753" i="1"/>
  <c r="R753" i="1" s="1"/>
  <c r="Q539" i="1"/>
  <c r="R539" i="1" s="1"/>
  <c r="Q318" i="1"/>
  <c r="R318" i="1" s="1"/>
  <c r="Q620" i="1"/>
  <c r="R620" i="1" s="1"/>
  <c r="Q996" i="1"/>
  <c r="R996" i="1" s="1"/>
  <c r="Q295" i="1"/>
  <c r="R295" i="1" s="1"/>
  <c r="Q302" i="1"/>
  <c r="R302" i="1" s="1"/>
  <c r="Q546" i="1"/>
  <c r="R546" i="1" s="1"/>
  <c r="Q213" i="1"/>
  <c r="R213" i="1" s="1"/>
  <c r="Q776" i="1"/>
  <c r="R776" i="1" s="1"/>
  <c r="Q13" i="1"/>
  <c r="R13" i="1" s="1"/>
  <c r="Q219" i="1"/>
  <c r="R219" i="1" s="1"/>
  <c r="Q871" i="1"/>
  <c r="R871" i="1" s="1"/>
  <c r="Q721" i="1"/>
  <c r="R721" i="1" s="1"/>
  <c r="Q306" i="1"/>
  <c r="R306" i="1" s="1"/>
  <c r="Q662" i="1"/>
  <c r="R662" i="1" s="1"/>
  <c r="Q262" i="1"/>
  <c r="R262" i="1" s="1"/>
  <c r="Q240" i="1"/>
  <c r="R240" i="1" s="1"/>
  <c r="Q595" i="1"/>
  <c r="R595" i="1" s="1"/>
  <c r="Q472" i="1"/>
  <c r="R472" i="1" s="1"/>
  <c r="Q69" i="1"/>
  <c r="R69" i="1" s="1"/>
  <c r="Q138" i="1"/>
  <c r="R138" i="1" s="1"/>
  <c r="Q18" i="1"/>
  <c r="R18" i="1" s="1"/>
  <c r="Q779" i="1"/>
  <c r="R779" i="1" s="1"/>
  <c r="Q36" i="1"/>
  <c r="R36" i="1" s="1"/>
  <c r="Q195" i="1"/>
  <c r="R195" i="1" s="1"/>
  <c r="Q157" i="1"/>
  <c r="R157" i="1" s="1"/>
  <c r="Q150" i="1"/>
  <c r="R150" i="1" s="1"/>
  <c r="Q485" i="1"/>
  <c r="R485" i="1" s="1"/>
  <c r="Q126" i="1"/>
  <c r="R126" i="1" s="1"/>
  <c r="Q100" i="1"/>
  <c r="R100" i="1" s="1"/>
  <c r="Q216" i="1"/>
  <c r="R216" i="1" s="1"/>
  <c r="Q687" i="1"/>
  <c r="R687" i="1" s="1"/>
  <c r="Q774" i="1"/>
  <c r="R774" i="1" s="1"/>
  <c r="Q992" i="1"/>
  <c r="R992" i="1" s="1"/>
  <c r="Q541" i="1"/>
  <c r="R541" i="1" s="1"/>
  <c r="Q177" i="1"/>
  <c r="R177" i="1" s="1"/>
  <c r="Q400" i="1"/>
  <c r="R400" i="1" s="1"/>
  <c r="Q413" i="1"/>
  <c r="R413" i="1" s="1"/>
  <c r="Q607" i="1"/>
  <c r="R607" i="1" s="1"/>
  <c r="Q667" i="1"/>
  <c r="R667" i="1" s="1"/>
  <c r="Q35" i="1"/>
  <c r="R35" i="1" s="1"/>
  <c r="Q450" i="1"/>
  <c r="R450" i="1" s="1"/>
  <c r="Q313" i="1"/>
  <c r="R313" i="1" s="1"/>
  <c r="Q563" i="1"/>
  <c r="R563" i="1" s="1"/>
  <c r="Q440" i="1"/>
  <c r="R440" i="1" s="1"/>
  <c r="Q78" i="1"/>
  <c r="R78" i="1" s="1"/>
  <c r="Q868" i="1"/>
  <c r="R868" i="1" s="1"/>
  <c r="Q570" i="1"/>
  <c r="R570" i="1" s="1"/>
  <c r="Q301" i="1"/>
  <c r="R301" i="1" s="1"/>
  <c r="Q89" i="1"/>
  <c r="R89" i="1" s="1"/>
  <c r="Q243" i="1"/>
  <c r="R243" i="1" s="1"/>
  <c r="Q161" i="1"/>
  <c r="R161" i="1" s="1"/>
  <c r="Q465" i="1"/>
  <c r="R465" i="1" s="1"/>
  <c r="Q997" i="1"/>
  <c r="R997" i="1" s="1"/>
  <c r="Q290" i="1"/>
  <c r="R290" i="1" s="1"/>
  <c r="Q775" i="1"/>
  <c r="R775" i="1" s="1"/>
  <c r="Q64" i="1"/>
  <c r="R64" i="1" s="1"/>
  <c r="Q525" i="1"/>
  <c r="R525" i="1" s="1"/>
  <c r="Q552" i="1"/>
  <c r="R552" i="1" s="1"/>
  <c r="Q151" i="1"/>
  <c r="R151" i="1" s="1"/>
  <c r="Q447" i="1"/>
  <c r="R447" i="1" s="1"/>
  <c r="Q683" i="1"/>
  <c r="R683" i="1" s="1"/>
  <c r="Q844" i="1"/>
  <c r="R844" i="1" s="1"/>
  <c r="Q232" i="1"/>
  <c r="R232" i="1" s="1"/>
  <c r="Q548" i="1"/>
  <c r="R548" i="1" s="1"/>
  <c r="Q322" i="1"/>
  <c r="R322" i="1" s="1"/>
  <c r="Q128" i="1"/>
  <c r="R128" i="1" s="1"/>
  <c r="Q158" i="1"/>
  <c r="R158" i="1" s="1"/>
  <c r="Q329" i="1"/>
  <c r="R329" i="1" s="1"/>
  <c r="Q811" i="1"/>
  <c r="R811" i="1" s="1"/>
  <c r="Q380" i="1"/>
  <c r="R380" i="1" s="1"/>
  <c r="Q334" i="1"/>
  <c r="R334" i="1" s="1"/>
  <c r="Q895" i="1"/>
  <c r="R895" i="1" s="1"/>
  <c r="Q605" i="1"/>
  <c r="R605" i="1" s="1"/>
  <c r="Q208" i="1"/>
  <c r="R208" i="1" s="1"/>
  <c r="Q364" i="1"/>
  <c r="R364" i="1" s="1"/>
  <c r="Q320" i="1"/>
  <c r="R320" i="1" s="1"/>
  <c r="Q159" i="1"/>
  <c r="R159" i="1" s="1"/>
  <c r="Q685" i="1"/>
  <c r="R685" i="1" s="1"/>
  <c r="Q884" i="1"/>
  <c r="R884" i="1" s="1"/>
  <c r="Q659" i="1"/>
  <c r="R659" i="1" s="1"/>
  <c r="Q837" i="1"/>
  <c r="R837" i="1" s="1"/>
  <c r="Q81" i="1"/>
  <c r="R81" i="1" s="1"/>
  <c r="Q257" i="1"/>
  <c r="R257" i="1" s="1"/>
  <c r="Q829" i="1"/>
  <c r="R829" i="1" s="1"/>
  <c r="Q135" i="1"/>
  <c r="R135" i="1" s="1"/>
  <c r="Q241" i="1"/>
  <c r="R241" i="1" s="1"/>
  <c r="Q709" i="1"/>
  <c r="R709" i="1" s="1"/>
  <c r="Q513" i="1"/>
  <c r="R513" i="1" s="1"/>
  <c r="Q627" i="1"/>
  <c r="R627" i="1" s="1"/>
  <c r="Q875" i="1"/>
  <c r="R875" i="1" s="1"/>
  <c r="Q286" i="1"/>
  <c r="R286" i="1" s="1"/>
  <c r="Q365" i="1"/>
  <c r="R365" i="1" s="1"/>
  <c r="Q519" i="1"/>
  <c r="R519" i="1" s="1"/>
  <c r="Q225" i="1"/>
  <c r="R225" i="1" s="1"/>
  <c r="Q252" i="1"/>
  <c r="R252" i="1" s="1"/>
  <c r="Q477" i="1"/>
  <c r="R477" i="1" s="1"/>
  <c r="Q317" i="1"/>
  <c r="R317" i="1" s="1"/>
  <c r="Q964" i="1"/>
  <c r="R964" i="1" s="1"/>
  <c r="Q41" i="1"/>
  <c r="R41" i="1" s="1"/>
  <c r="Q878" i="1"/>
  <c r="R878" i="1" s="1"/>
  <c r="Q768" i="1"/>
  <c r="R768" i="1" s="1"/>
  <c r="Q122" i="1"/>
  <c r="R122" i="1" s="1"/>
  <c r="Q988" i="1"/>
  <c r="R988" i="1" s="1"/>
  <c r="Q405" i="1"/>
  <c r="R405" i="1" s="1"/>
  <c r="Q231" i="1"/>
  <c r="R231" i="1" s="1"/>
  <c r="Q989" i="1"/>
  <c r="R989" i="1" s="1"/>
  <c r="Q942" i="1"/>
  <c r="R942" i="1" s="1"/>
  <c r="Q376" i="1"/>
  <c r="R376" i="1" s="1"/>
  <c r="Q379" i="1"/>
  <c r="R379" i="1" s="1"/>
  <c r="Q907" i="1"/>
  <c r="R907" i="1" s="1"/>
  <c r="Q173" i="1"/>
  <c r="R173" i="1" s="1"/>
  <c r="Q95" i="1"/>
  <c r="R95" i="1" s="1"/>
  <c r="Q910" i="1"/>
  <c r="R910" i="1" s="1"/>
  <c r="Q299" i="1"/>
  <c r="R299" i="1" s="1"/>
  <c r="Q37" i="1"/>
  <c r="R37" i="1" s="1"/>
  <c r="Q780" i="1"/>
  <c r="R780" i="1" s="1"/>
  <c r="Q742" i="1"/>
  <c r="R742" i="1" s="1"/>
  <c r="Q407" i="1"/>
  <c r="R407" i="1" s="1"/>
  <c r="Q841" i="1"/>
  <c r="R841" i="1" s="1"/>
  <c r="Q741" i="1"/>
  <c r="R741" i="1" s="1"/>
  <c r="Q244" i="1"/>
  <c r="R244" i="1" s="1"/>
  <c r="Q739" i="1"/>
  <c r="R739" i="1" s="1"/>
  <c r="Q337" i="1"/>
  <c r="R337" i="1" s="1"/>
  <c r="Q999" i="1"/>
  <c r="R999" i="1" s="1"/>
  <c r="Q351" i="1"/>
  <c r="R351" i="1" s="1"/>
  <c r="Q242" i="1"/>
  <c r="R242" i="1" s="1"/>
  <c r="Q93" i="1"/>
  <c r="R93" i="1" s="1"/>
  <c r="Q265" i="1"/>
  <c r="R265" i="1" s="1"/>
  <c r="Q917" i="1"/>
  <c r="R917" i="1" s="1"/>
  <c r="Q802" i="1"/>
  <c r="R802" i="1" s="1"/>
  <c r="Q515" i="1"/>
  <c r="R515" i="1" s="1"/>
  <c r="Q275" i="1"/>
  <c r="R275" i="1" s="1"/>
  <c r="Q533" i="1"/>
  <c r="R533" i="1" s="1"/>
  <c r="Q675" i="1"/>
  <c r="R675" i="1" s="1"/>
  <c r="Q284" i="1"/>
  <c r="R284" i="1" s="1"/>
  <c r="Q238" i="1"/>
  <c r="R238" i="1" s="1"/>
  <c r="Q339" i="1"/>
  <c r="R339" i="1" s="1"/>
  <c r="Q374" i="1"/>
  <c r="R374" i="1" s="1"/>
  <c r="Q990" i="1"/>
  <c r="R990" i="1" s="1"/>
  <c r="Q783" i="1"/>
  <c r="R783" i="1" s="1"/>
  <c r="Q538" i="1"/>
  <c r="R538" i="1" s="1"/>
  <c r="Q785" i="1"/>
  <c r="R785" i="1" s="1"/>
  <c r="Q723" i="1"/>
  <c r="R723" i="1" s="1"/>
  <c r="Q938" i="1"/>
  <c r="R938" i="1" s="1"/>
  <c r="Q704" i="1"/>
  <c r="R704" i="1" s="1"/>
  <c r="Q392" i="1"/>
  <c r="R392" i="1" s="1"/>
  <c r="Q645" i="1"/>
  <c r="R645" i="1" s="1"/>
  <c r="Q859" i="1"/>
  <c r="R859" i="1" s="1"/>
  <c r="Q954" i="1"/>
  <c r="R954" i="1" s="1"/>
  <c r="Q880" i="1"/>
  <c r="R880" i="1" s="1"/>
  <c r="Q719" i="1"/>
  <c r="R719" i="1" s="1"/>
  <c r="Q386" i="1"/>
  <c r="R386" i="1" s="1"/>
  <c r="Q968" i="1"/>
  <c r="R968" i="1" s="1"/>
  <c r="Q17" i="1"/>
  <c r="R17" i="1" s="1"/>
  <c r="Q681" i="1"/>
  <c r="R681" i="1" s="1"/>
  <c r="Q733" i="1"/>
  <c r="R733" i="1" s="1"/>
  <c r="Q140" i="1"/>
  <c r="R140" i="1" s="1"/>
  <c r="Q16" i="1"/>
  <c r="R16" i="1" s="1"/>
  <c r="Q912" i="1"/>
  <c r="R912" i="1" s="1"/>
  <c r="Q483" i="1"/>
  <c r="R483" i="1" s="1"/>
  <c r="Q43" i="1"/>
  <c r="R43" i="1" s="1"/>
  <c r="Q969" i="1"/>
  <c r="R969" i="1" s="1"/>
  <c r="Q625" i="1"/>
  <c r="R625" i="1" s="1"/>
  <c r="Q510" i="1"/>
  <c r="R510" i="1" s="1"/>
  <c r="Q192" i="1"/>
  <c r="R192" i="1" s="1"/>
  <c r="Q629" i="1"/>
  <c r="R629" i="1" s="1"/>
  <c r="Q153" i="1"/>
  <c r="R153" i="1" s="1"/>
  <c r="Q129" i="1"/>
  <c r="R129" i="1" s="1"/>
  <c r="Q39" i="1"/>
  <c r="R39" i="1" s="1"/>
  <c r="Q456" i="1"/>
  <c r="R456" i="1" s="1"/>
  <c r="Q162" i="1"/>
  <c r="R162" i="1" s="1"/>
  <c r="Q542" i="1"/>
  <c r="R542" i="1" s="1"/>
  <c r="Q728" i="1"/>
  <c r="R728" i="1" s="1"/>
  <c r="Q877" i="1"/>
  <c r="R877" i="1" s="1"/>
  <c r="Q258" i="1"/>
  <c r="R258" i="1" s="1"/>
  <c r="Q900" i="1"/>
  <c r="R900" i="1" s="1"/>
  <c r="Q132" i="1"/>
  <c r="R132" i="1" s="1"/>
  <c r="Q411" i="1"/>
  <c r="R411" i="1" s="1"/>
  <c r="Q172" i="1"/>
  <c r="R172" i="1" s="1"/>
  <c r="Q670" i="1"/>
  <c r="R670" i="1" s="1"/>
  <c r="Q34" i="1"/>
  <c r="R34" i="1" s="1"/>
  <c r="Q438" i="1"/>
  <c r="R438" i="1" s="1"/>
  <c r="Q824" i="1"/>
  <c r="R824" i="1" s="1"/>
  <c r="Q345" i="1"/>
  <c r="R345" i="1" s="1"/>
  <c r="Q626" i="1"/>
  <c r="R626" i="1" s="1"/>
  <c r="Q431" i="1"/>
  <c r="R431" i="1" s="1"/>
  <c r="Q416" i="1"/>
  <c r="R416" i="1" s="1"/>
  <c r="Q694" i="1"/>
  <c r="R694" i="1" s="1"/>
  <c r="Q823" i="1"/>
  <c r="R823" i="1" s="1"/>
  <c r="Q276" i="1"/>
  <c r="R276" i="1" s="1"/>
  <c r="Q769" i="1"/>
  <c r="R769" i="1" s="1"/>
  <c r="Q92" i="1"/>
  <c r="R92" i="1" s="1"/>
  <c r="Q618" i="1"/>
  <c r="R618" i="1" s="1"/>
  <c r="Q528" i="1"/>
  <c r="R528" i="1" s="1"/>
  <c r="Q108" i="1"/>
  <c r="R108" i="1" s="1"/>
  <c r="Q658" i="1"/>
  <c r="R658" i="1" s="1"/>
  <c r="Q767" i="1"/>
  <c r="R767" i="1" s="1"/>
  <c r="Q401" i="1"/>
  <c r="R401" i="1" s="1"/>
  <c r="Q672" i="1"/>
  <c r="R672" i="1" s="1"/>
  <c r="Q729" i="1"/>
  <c r="R729" i="1" s="1"/>
  <c r="Q745" i="1"/>
  <c r="R745" i="1" s="1"/>
  <c r="Q746" i="1"/>
  <c r="R746" i="1" s="1"/>
  <c r="Q1000" i="1"/>
  <c r="R1000" i="1" s="1"/>
  <c r="T21" i="1"/>
  <c r="T469" i="1"/>
  <c r="T736" i="1"/>
  <c r="T684" i="1"/>
  <c r="T356" i="1"/>
  <c r="T902" i="1"/>
  <c r="T167" i="1"/>
  <c r="T909" i="1"/>
  <c r="T771" i="1"/>
  <c r="T217" i="1"/>
  <c r="T793" i="1"/>
  <c r="T610" i="1"/>
  <c r="T235" i="1"/>
  <c r="T696" i="1"/>
  <c r="T796" i="1"/>
  <c r="T65" i="1"/>
  <c r="T393" i="1"/>
  <c r="T695" i="1"/>
  <c r="T788" i="1"/>
  <c r="T534" i="1"/>
  <c r="T818" i="1"/>
  <c r="T478" i="1"/>
  <c r="T164" i="1"/>
  <c r="T531" i="1"/>
  <c r="T277" i="1"/>
  <c r="T792" i="1"/>
  <c r="T650" i="1"/>
  <c r="T549" i="1"/>
  <c r="T166" i="1"/>
  <c r="T387" i="1"/>
  <c r="T183" i="1"/>
  <c r="T622" i="1"/>
  <c r="T130" i="1"/>
  <c r="T420" i="1"/>
  <c r="T422" i="1"/>
  <c r="T403" i="1"/>
  <c r="T446" i="1"/>
  <c r="T170" i="1"/>
  <c r="T777" i="1"/>
  <c r="T366" i="1"/>
  <c r="T282" i="1"/>
  <c r="T104" i="1"/>
  <c r="T328" i="1"/>
  <c r="T62" i="1"/>
  <c r="T795" i="1"/>
  <c r="T521" i="1"/>
  <c r="T96" i="1"/>
  <c r="T127" i="1"/>
  <c r="T315" i="1"/>
  <c r="T984" i="1"/>
  <c r="T597" i="1"/>
  <c r="T851" i="1"/>
  <c r="T445" i="1"/>
  <c r="T606" i="1"/>
  <c r="T347" i="1"/>
  <c r="T437" i="1"/>
  <c r="T280" i="1"/>
  <c r="T259" i="1"/>
  <c r="T205" i="1"/>
  <c r="T435" i="1"/>
  <c r="T592" i="1"/>
  <c r="T50" i="1"/>
  <c r="T943" i="1"/>
  <c r="T577" i="1"/>
  <c r="T248" i="1"/>
  <c r="T804" i="1"/>
  <c r="T381" i="1"/>
  <c r="T227" i="1"/>
  <c r="T891" i="1"/>
  <c r="T488" i="1"/>
  <c r="T544" i="1"/>
  <c r="T59" i="1"/>
  <c r="T61" i="1"/>
  <c r="T498" i="1"/>
  <c r="T421" i="1"/>
  <c r="T657" i="1"/>
  <c r="T798" i="1"/>
  <c r="T189" i="1"/>
  <c r="T682" i="1"/>
  <c r="T66" i="1"/>
  <c r="T264" i="1"/>
  <c r="T8" i="1"/>
  <c r="T836" i="1"/>
  <c r="T466" i="1"/>
  <c r="T471" i="1"/>
  <c r="T369" i="1"/>
  <c r="T725" i="1"/>
  <c r="T221" i="1"/>
  <c r="T230" i="1"/>
  <c r="T654" i="1"/>
  <c r="T790" i="1"/>
  <c r="T224" i="1"/>
  <c r="T730" i="1"/>
  <c r="T188" i="1"/>
  <c r="T529" i="1"/>
  <c r="T274" i="1"/>
  <c r="T32" i="1"/>
  <c r="T854" i="1"/>
  <c r="T303" i="1"/>
  <c r="T993" i="1"/>
  <c r="T25" i="1"/>
  <c r="T201" i="1"/>
  <c r="T886" i="1"/>
  <c r="T439" i="1"/>
  <c r="T434" i="1"/>
  <c r="T146" i="1"/>
  <c r="T326" i="1"/>
  <c r="T71" i="1"/>
  <c r="T734" i="1"/>
  <c r="T930" i="1"/>
  <c r="T506" i="1"/>
  <c r="T212" i="1"/>
  <c r="T131" i="1"/>
  <c r="T48" i="1"/>
  <c r="T619" i="1"/>
  <c r="T617" i="1"/>
  <c r="T354" i="1"/>
  <c r="T514" i="1"/>
  <c r="T281" i="1"/>
  <c r="T426" i="1"/>
  <c r="T272" i="1"/>
  <c r="T707" i="1"/>
  <c r="T916" i="1"/>
  <c r="T139" i="1"/>
  <c r="T391" i="1"/>
  <c r="T832" i="1"/>
  <c r="T772" i="1"/>
  <c r="T731" i="1"/>
  <c r="T977" i="1"/>
  <c r="T409" i="1"/>
  <c r="T560" i="1"/>
  <c r="T518" i="1"/>
  <c r="T180" i="1"/>
  <c r="T608" i="1"/>
  <c r="T678" i="1"/>
  <c r="T976" i="1"/>
  <c r="T220" i="1"/>
  <c r="T582" i="1"/>
  <c r="T903" i="1"/>
  <c r="T267" i="1"/>
  <c r="T555" i="1"/>
  <c r="T253" i="1"/>
  <c r="T458" i="1"/>
  <c r="T474" i="1"/>
  <c r="T246" i="1"/>
  <c r="T921" i="1"/>
  <c r="T532" i="1"/>
  <c r="T502" i="1"/>
  <c r="T271" i="1"/>
  <c r="T994" i="1"/>
  <c r="T708" i="1"/>
  <c r="T112" i="1"/>
  <c r="T590" i="1"/>
  <c r="T738" i="1"/>
  <c r="T701" i="1"/>
  <c r="T671" i="1"/>
  <c r="T766" i="1"/>
  <c r="T269" i="1"/>
  <c r="T566" i="1"/>
  <c r="T382" i="1"/>
  <c r="T656" i="1"/>
  <c r="T425" i="1"/>
  <c r="T228" i="1"/>
  <c r="T565" i="1"/>
  <c r="T501" i="1"/>
  <c r="T455" i="1"/>
  <c r="T118" i="1"/>
  <c r="T864" i="1"/>
  <c r="T111" i="1"/>
  <c r="T981" i="1"/>
  <c r="T951" i="1"/>
  <c r="T639" i="1"/>
  <c r="T378" i="1"/>
  <c r="T33" i="1"/>
  <c r="T882" i="1"/>
  <c r="T668" i="1"/>
  <c r="T117" i="1"/>
  <c r="T581" i="1"/>
  <c r="T149" i="1"/>
  <c r="T184" i="1"/>
  <c r="T726" i="1"/>
  <c r="T51" i="1"/>
  <c r="T686" i="1"/>
  <c r="T194" i="1"/>
  <c r="T676" i="1"/>
  <c r="T862" i="1"/>
  <c r="T254" i="1"/>
  <c r="T861" i="1"/>
  <c r="T896" i="1"/>
  <c r="T688" i="1"/>
  <c r="T834" i="1"/>
  <c r="T908" i="1"/>
  <c r="T803" i="1"/>
  <c r="T497" i="1"/>
  <c r="T144" i="1"/>
  <c r="T717" i="1"/>
  <c r="T191" i="1"/>
  <c r="T957" i="1"/>
  <c r="T763" i="1"/>
  <c r="T985" i="1"/>
  <c r="T58" i="1"/>
  <c r="T653" i="1"/>
  <c r="T460" i="1"/>
  <c r="T975" i="1"/>
  <c r="T106" i="1"/>
  <c r="T830" i="1"/>
  <c r="T110" i="1"/>
  <c r="T557" i="1"/>
  <c r="T901" i="1"/>
  <c r="T693" i="1"/>
  <c r="T584" i="1"/>
  <c r="T417" i="1"/>
  <c r="T304" i="1"/>
  <c r="T24" i="1"/>
  <c r="T973" i="1"/>
  <c r="T410" i="1"/>
  <c r="T805" i="1"/>
  <c r="T278" i="1"/>
  <c r="T163" i="1"/>
  <c r="T958" i="1"/>
  <c r="T572" i="1"/>
  <c r="T452" i="1"/>
  <c r="T589" i="1"/>
  <c r="T124" i="1"/>
  <c r="T223" i="1"/>
  <c r="T141" i="1"/>
  <c r="T367" i="1"/>
  <c r="T507" i="1"/>
  <c r="T305" i="1"/>
  <c r="T114" i="1"/>
  <c r="T664" i="1"/>
  <c r="T360" i="1"/>
  <c r="T398" i="1"/>
  <c r="T540" i="1"/>
  <c r="T816" i="1"/>
  <c r="T949" i="1"/>
  <c r="T394" i="1"/>
  <c r="T113" i="1"/>
  <c r="T576" i="1"/>
  <c r="T116" i="1"/>
  <c r="T553" i="1"/>
  <c r="T480" i="1"/>
  <c r="T103" i="1"/>
  <c r="T76" i="1"/>
  <c r="T88" i="1"/>
  <c r="T169" i="1"/>
  <c r="T29" i="1"/>
  <c r="T285" i="1"/>
  <c r="T206" i="1"/>
  <c r="T979" i="1"/>
  <c r="T761" i="1"/>
  <c r="T67" i="1"/>
  <c r="T611" i="1"/>
  <c r="T333" i="1"/>
  <c r="T504" i="1"/>
  <c r="T897" i="1"/>
  <c r="T430" i="1"/>
  <c r="T214" i="1"/>
  <c r="T70" i="1"/>
  <c r="T399" i="1"/>
  <c r="T865" i="1"/>
  <c r="T178" i="1"/>
  <c r="T134" i="1"/>
  <c r="T143" i="1"/>
  <c r="T491" i="1"/>
  <c r="T663" i="1"/>
  <c r="T249" i="1"/>
  <c r="T340" i="1"/>
  <c r="T229" i="1"/>
  <c r="T879" i="1"/>
  <c r="T991" i="1"/>
  <c r="T187" i="1"/>
  <c r="T454" i="1"/>
  <c r="T860" i="1"/>
  <c r="T236" i="1"/>
  <c r="T580" i="1"/>
  <c r="T19" i="1"/>
  <c r="T168" i="1"/>
  <c r="T362" i="1"/>
  <c r="T73" i="1"/>
  <c r="T599" i="1"/>
  <c r="T545" i="1"/>
  <c r="T915" i="1"/>
  <c r="T637" i="1"/>
  <c r="T55" i="1"/>
  <c r="T920" i="1"/>
  <c r="T287" i="1"/>
  <c r="T575" i="1"/>
  <c r="T4" i="1"/>
  <c r="T755" i="1"/>
  <c r="T101" i="1"/>
  <c r="T955" i="1"/>
  <c r="T926" i="1"/>
  <c r="T11" i="1"/>
  <c r="T843" i="1"/>
  <c r="T752" i="1"/>
  <c r="T586" i="1"/>
  <c r="T436" i="1"/>
  <c r="T773" i="1"/>
  <c r="T965" i="1"/>
  <c r="T10" i="1"/>
  <c r="T863" i="1"/>
  <c r="T641" i="1"/>
  <c r="T80" i="1"/>
  <c r="T197" i="1"/>
  <c r="T960" i="1"/>
  <c r="T467" i="1"/>
  <c r="T669" i="1"/>
  <c r="T666" i="1"/>
  <c r="T905" i="1"/>
  <c r="T294" i="1"/>
  <c r="T182" i="1"/>
  <c r="T125" i="1"/>
  <c r="T193" i="1"/>
  <c r="T853" i="1"/>
  <c r="T697" i="1"/>
  <c r="T911" i="1"/>
  <c r="T928" i="1"/>
  <c r="T831" i="1"/>
  <c r="T956" i="1"/>
  <c r="T587" i="1"/>
  <c r="T372" i="1"/>
  <c r="T890" i="1"/>
  <c r="T375" i="1"/>
  <c r="T600" i="1"/>
  <c r="T801" i="1"/>
  <c r="T833" i="1"/>
  <c r="T463" i="1"/>
  <c r="T898" i="1"/>
  <c r="T331" i="1"/>
  <c r="T105" i="1"/>
  <c r="T297" i="1"/>
  <c r="T487" i="1"/>
  <c r="T324" i="1"/>
  <c r="T522" i="1"/>
  <c r="T579" i="1"/>
  <c r="T495" i="1"/>
  <c r="T342" i="1"/>
  <c r="T649" i="1"/>
  <c r="T585" i="1"/>
  <c r="T630" i="1"/>
  <c r="T698" i="1"/>
  <c r="T762" i="1"/>
  <c r="T815" i="1"/>
  <c r="T931" i="1"/>
  <c r="T848" i="1"/>
  <c r="T9" i="1"/>
  <c r="T677" i="1"/>
  <c r="T764" i="1"/>
  <c r="T966" i="1"/>
  <c r="T481" i="1"/>
  <c r="T846" i="1"/>
  <c r="T121" i="1"/>
  <c r="T489" i="1"/>
  <c r="T737" i="1"/>
  <c r="T840" i="1"/>
  <c r="T332" i="1"/>
  <c r="T944" i="1"/>
  <c r="T190" i="1"/>
  <c r="T261" i="1"/>
  <c r="T357" i="1"/>
  <c r="T133" i="1"/>
  <c r="T389" i="1"/>
  <c r="T5" i="1"/>
  <c r="T44" i="1"/>
  <c r="T72" i="1"/>
  <c r="T913" i="1"/>
  <c r="T203" i="1"/>
  <c r="T207" i="1"/>
  <c r="T395" i="1"/>
  <c r="T690" i="1"/>
  <c r="T6" i="1"/>
  <c r="T45" i="1"/>
  <c r="T937" i="1"/>
  <c r="T754" i="1"/>
  <c r="T145" i="1"/>
  <c r="T953" i="1"/>
  <c r="T933" i="1"/>
  <c r="T821" i="1"/>
  <c r="T388" i="1"/>
  <c r="T336" i="1"/>
  <c r="T715" i="1"/>
  <c r="T263" i="1"/>
  <c r="T358" i="1"/>
  <c r="T429" i="1"/>
  <c r="T665" i="1"/>
  <c r="T827" i="1"/>
  <c r="T946" i="1"/>
  <c r="T499" i="1"/>
  <c r="T325" i="1"/>
  <c r="T961" i="1"/>
  <c r="T699" i="1"/>
  <c r="T255" i="1"/>
  <c r="T98" i="1"/>
  <c r="T473" i="1"/>
  <c r="T370" i="1"/>
  <c r="T355" i="1"/>
  <c r="T52" i="1"/>
  <c r="T714" i="1"/>
  <c r="T986" i="1"/>
  <c r="T7" i="1"/>
  <c r="T822" i="1"/>
  <c r="T624" i="1"/>
  <c r="T176" i="1"/>
  <c r="T609" i="1"/>
  <c r="T338" i="1"/>
  <c r="T152" i="1"/>
  <c r="T468" i="1"/>
  <c r="T800" i="1"/>
  <c r="T842" i="1"/>
  <c r="T550" i="1"/>
  <c r="T60" i="1"/>
  <c r="T724" i="1"/>
  <c r="T628" i="1"/>
  <c r="T948" i="1"/>
  <c r="T809" i="1"/>
  <c r="T751" i="1"/>
  <c r="T743" i="1"/>
  <c r="T490" i="1"/>
  <c r="T475" i="1"/>
  <c r="T712" i="1"/>
  <c r="T482" i="1"/>
  <c r="T950" i="1"/>
  <c r="T820" i="1"/>
  <c r="T196" i="1"/>
  <c r="T75" i="1"/>
  <c r="T530" i="1"/>
  <c r="T799" i="1"/>
  <c r="T601" i="1"/>
  <c r="T691" i="1"/>
  <c r="T308" i="1"/>
  <c r="T640" i="1"/>
  <c r="T759" i="1"/>
  <c r="T923" i="1"/>
  <c r="T517" i="1"/>
  <c r="T20" i="1"/>
  <c r="T492" i="1"/>
  <c r="T343" i="1"/>
  <c r="T154" i="1"/>
  <c r="T385" i="1"/>
  <c r="T885" i="1"/>
  <c r="T300" i="1"/>
  <c r="T847" i="1"/>
  <c r="T349" i="1"/>
  <c r="T87" i="1"/>
  <c r="T642" i="1"/>
  <c r="T888" i="1"/>
  <c r="T781" i="1"/>
  <c r="T27" i="1"/>
  <c r="T971" i="1"/>
  <c r="T494" i="1"/>
  <c r="T716" i="1"/>
  <c r="T747" i="1"/>
  <c r="T807" i="1"/>
  <c r="T512" i="1"/>
  <c r="T551" i="1"/>
  <c r="T881" i="1"/>
  <c r="T156" i="1"/>
  <c r="T604" i="1"/>
  <c r="T359" i="1"/>
  <c r="T444" i="1"/>
  <c r="T869" i="1"/>
  <c r="T543" i="1"/>
  <c r="T464" i="1"/>
  <c r="T321" i="1"/>
  <c r="T165" i="1"/>
  <c r="T74" i="1"/>
  <c r="T819" i="1"/>
  <c r="T335" i="1"/>
  <c r="T198" i="1"/>
  <c r="T175" i="1"/>
  <c r="T828" i="1"/>
  <c r="T346" i="1"/>
  <c r="T142" i="1"/>
  <c r="T524" i="1"/>
  <c r="T874" i="1"/>
  <c r="T757" i="1"/>
  <c r="T247" i="1"/>
  <c r="T86" i="1"/>
  <c r="T562" i="1"/>
  <c r="T646" i="1"/>
  <c r="T925" i="1"/>
  <c r="T765" i="1"/>
  <c r="T222" i="1"/>
  <c r="T867" i="1"/>
  <c r="T936" i="1"/>
  <c r="T344" i="1"/>
  <c r="T270" i="1"/>
  <c r="T556" i="1"/>
  <c r="T310" i="1"/>
  <c r="T186" i="1"/>
  <c r="T893" i="1"/>
  <c r="T49" i="1"/>
  <c r="T79" i="1"/>
  <c r="T119" i="1"/>
  <c r="T998" i="1"/>
  <c r="T850" i="1"/>
  <c r="T894" i="1"/>
  <c r="T794" i="1"/>
  <c r="T1001" i="1"/>
  <c r="T680" i="1"/>
  <c r="T83" i="1"/>
  <c r="T341" i="1"/>
  <c r="T594" i="1"/>
  <c r="T934" i="1"/>
  <c r="T31" i="1"/>
  <c r="T825" i="1"/>
  <c r="T535" i="1"/>
  <c r="T679" i="1"/>
  <c r="T511" i="1"/>
  <c r="T892" i="1"/>
  <c r="T449" i="1"/>
  <c r="T826" i="1"/>
  <c r="T899" i="1"/>
  <c r="T750" i="1"/>
  <c r="T813" i="1"/>
  <c r="T536" i="1"/>
  <c r="T963" i="1"/>
  <c r="T554" i="1"/>
  <c r="T109" i="1"/>
  <c r="T432" i="1"/>
  <c r="T858" i="1"/>
  <c r="T56" i="1"/>
  <c r="T634" i="1"/>
  <c r="T632" i="1"/>
  <c r="T406" i="1"/>
  <c r="T569" i="1"/>
  <c r="T648" i="1"/>
  <c r="T947" i="1"/>
  <c r="T598" i="1"/>
  <c r="T583" i="1"/>
  <c r="T91" i="1"/>
  <c r="T396" i="1"/>
  <c r="T929" i="1"/>
  <c r="T94" i="1"/>
  <c r="T424" i="1"/>
  <c r="T516" i="1"/>
  <c r="T835" i="1"/>
  <c r="T674" i="1"/>
  <c r="T218" i="1"/>
  <c r="T889" i="1"/>
  <c r="T982" i="1"/>
  <c r="T927" i="1"/>
  <c r="T204" i="1"/>
  <c r="T613" i="1"/>
  <c r="T377" i="1"/>
  <c r="T26" i="1"/>
  <c r="T209" i="1"/>
  <c r="T199" i="1"/>
  <c r="T972" i="1"/>
  <c r="T740" i="1"/>
  <c r="T573" i="1"/>
  <c r="T808" i="1"/>
  <c r="T419" i="1"/>
  <c r="T266" i="1"/>
  <c r="T237" i="1"/>
  <c r="T298" i="1"/>
  <c r="T453" i="1"/>
  <c r="T559" i="1"/>
  <c r="T38" i="1"/>
  <c r="T136" i="1"/>
  <c r="T941" i="1"/>
  <c r="T451" i="1"/>
  <c r="T635" i="1"/>
  <c r="T293" i="1"/>
  <c r="T806" i="1"/>
  <c r="T273" i="1"/>
  <c r="T327" i="1"/>
  <c r="T245" i="1"/>
  <c r="T185" i="1"/>
  <c r="T588" i="1"/>
  <c r="T756" i="1"/>
  <c r="T537" i="1"/>
  <c r="T137" i="1"/>
  <c r="T720" i="1"/>
  <c r="T702" i="1"/>
  <c r="T914" i="1"/>
  <c r="T922" i="1"/>
  <c r="T558" i="1"/>
  <c r="T160" i="1"/>
  <c r="T711" i="1"/>
  <c r="T770" i="1"/>
  <c r="T171" i="1"/>
  <c r="T509" i="1"/>
  <c r="T428" i="1"/>
  <c r="T28" i="1"/>
  <c r="T673" i="1"/>
  <c r="T652" i="1"/>
  <c r="T703" i="1"/>
  <c r="T643" i="1"/>
  <c r="T22" i="1"/>
  <c r="T940" i="1"/>
  <c r="T412" i="1"/>
  <c r="T962" i="1"/>
  <c r="T288" i="1"/>
  <c r="T567" i="1"/>
  <c r="T296" i="1"/>
  <c r="T383" i="1"/>
  <c r="T974" i="1"/>
  <c r="T967" i="1"/>
  <c r="T291" i="1"/>
  <c r="T476" i="1"/>
  <c r="T508" i="1"/>
  <c r="T361" i="1"/>
  <c r="T323" i="1"/>
  <c r="T319" i="1"/>
  <c r="T470" i="1"/>
  <c r="T200" i="1"/>
  <c r="T503" i="1"/>
  <c r="T115" i="1"/>
  <c r="T935" i="1"/>
  <c r="T448" i="1"/>
  <c r="T353" i="1"/>
  <c r="T408" i="1"/>
  <c r="T363" i="1"/>
  <c r="T316" i="1"/>
  <c r="T233" i="1"/>
  <c r="T787" i="1"/>
  <c r="T876" i="1"/>
  <c r="T215" i="1"/>
  <c r="T68" i="1"/>
  <c r="T978" i="1"/>
  <c r="T390" i="1"/>
  <c r="T202" i="1"/>
  <c r="T660" i="1"/>
  <c r="T292" i="1"/>
  <c r="T57" i="1"/>
  <c r="T418" i="1"/>
  <c r="T705" i="1"/>
  <c r="T722" i="1"/>
  <c r="T181" i="1"/>
  <c r="T812" i="1"/>
  <c r="T638" i="1"/>
  <c r="T655" i="1"/>
  <c r="T523" i="1"/>
  <c r="T706" i="1"/>
  <c r="T651" i="1"/>
  <c r="T945" i="1"/>
  <c r="T748" i="1"/>
  <c r="T924" i="1"/>
  <c r="T505" i="1"/>
  <c r="T433" i="1"/>
  <c r="T268" i="1"/>
  <c r="T791" i="1"/>
  <c r="T591" i="1"/>
  <c r="T614" i="1"/>
  <c r="T817" i="1"/>
  <c r="T718" i="1"/>
  <c r="T789" i="1"/>
  <c r="T987" i="1"/>
  <c r="T615" i="1"/>
  <c r="T484" i="1"/>
  <c r="T2" i="1"/>
  <c r="T90" i="1"/>
  <c r="T311" i="1"/>
  <c r="T814" i="1"/>
  <c r="T959" i="1"/>
  <c r="T732" i="1"/>
  <c r="T797" i="1"/>
  <c r="T644" i="1"/>
  <c r="T758" i="1"/>
  <c r="T574" i="1"/>
  <c r="T661" i="1"/>
  <c r="T856" i="1"/>
  <c r="T239" i="1"/>
  <c r="T710" i="1"/>
  <c r="T350" i="1"/>
  <c r="T904" i="1"/>
  <c r="T147" i="1"/>
  <c r="T99" i="1"/>
  <c r="T500" i="1"/>
  <c r="T749" i="1"/>
  <c r="T810" i="1"/>
  <c r="T855" i="1"/>
  <c r="T493" i="1"/>
  <c r="T314" i="1"/>
  <c r="T636" i="1"/>
  <c r="T918" i="1"/>
  <c r="T23" i="1"/>
  <c r="T578" i="1"/>
  <c r="T623" i="1"/>
  <c r="T423" i="1"/>
  <c r="T148" i="1"/>
  <c r="T82" i="1"/>
  <c r="T692" i="1"/>
  <c r="T309" i="1"/>
  <c r="T30" i="1"/>
  <c r="T107" i="1"/>
  <c r="T561" i="1"/>
  <c r="T260" i="1"/>
  <c r="T442" i="1"/>
  <c r="T602" i="1"/>
  <c r="T713" i="1"/>
  <c r="T633" i="1"/>
  <c r="T462" i="1"/>
  <c r="T735" i="1"/>
  <c r="T415" i="1"/>
  <c r="T102" i="1"/>
  <c r="T631" i="1"/>
  <c r="T980" i="1"/>
  <c r="T352" i="1"/>
  <c r="T760" i="1"/>
  <c r="T179" i="1"/>
  <c r="T496" i="1"/>
  <c r="T571" i="1"/>
  <c r="T479" i="1"/>
  <c r="T397" i="1"/>
  <c r="T54" i="1"/>
  <c r="T441" i="1"/>
  <c r="T427" i="1"/>
  <c r="T906" i="1"/>
  <c r="T3" i="1"/>
  <c r="T384" i="1"/>
  <c r="T97" i="1"/>
  <c r="T887" i="1"/>
  <c r="T85" i="1"/>
  <c r="T234" i="1"/>
  <c r="T564" i="1"/>
  <c r="T414" i="1"/>
  <c r="T839" i="1"/>
  <c r="T970" i="1"/>
  <c r="T404" i="1"/>
  <c r="T211" i="1"/>
  <c r="T461" i="1"/>
  <c r="T782" i="1"/>
  <c r="T612" i="1"/>
  <c r="T373" i="1"/>
  <c r="T919" i="1"/>
  <c r="T330" i="1"/>
  <c r="T120" i="1"/>
  <c r="T603" i="1"/>
  <c r="T596" i="1"/>
  <c r="T84" i="1"/>
  <c r="T174" i="1"/>
  <c r="T155" i="1"/>
  <c r="T857" i="1"/>
  <c r="T457" i="1"/>
  <c r="T983" i="1"/>
  <c r="T727" i="1"/>
  <c r="T873" i="1"/>
  <c r="T14" i="1"/>
  <c r="T15" i="1"/>
  <c r="T939" i="1"/>
  <c r="T53" i="1"/>
  <c r="T872" i="1"/>
  <c r="T283" i="1"/>
  <c r="T256" i="1"/>
  <c r="T845" i="1"/>
  <c r="T402" i="1"/>
  <c r="T995" i="1"/>
  <c r="T250" i="1"/>
  <c r="T593" i="1"/>
  <c r="T226" i="1"/>
  <c r="T368" i="1"/>
  <c r="T371" i="1"/>
  <c r="T42" i="1"/>
  <c r="T123" i="1"/>
  <c r="T77" i="1"/>
  <c r="T689" i="1"/>
  <c r="T849" i="1"/>
  <c r="T63" i="1"/>
  <c r="T348" i="1"/>
  <c r="T527" i="1"/>
  <c r="T47" i="1"/>
  <c r="T289" i="1"/>
  <c r="T866" i="1"/>
  <c r="T744" i="1"/>
  <c r="T251" i="1"/>
  <c r="T621" i="1"/>
  <c r="T210" i="1"/>
  <c r="T784" i="1"/>
  <c r="T526" i="1"/>
  <c r="T312" i="1"/>
  <c r="T459" i="1"/>
  <c r="T952" i="1"/>
  <c r="T700" i="1"/>
  <c r="T786" i="1"/>
  <c r="T40" i="1"/>
  <c r="T647" i="1"/>
  <c r="T547" i="1"/>
  <c r="T778" i="1"/>
  <c r="T279" i="1"/>
  <c r="T443" i="1"/>
  <c r="T520" i="1"/>
  <c r="T307" i="1"/>
  <c r="T46" i="1"/>
  <c r="T568" i="1"/>
  <c r="T616" i="1"/>
  <c r="T838" i="1"/>
  <c r="T870" i="1"/>
  <c r="T883" i="1"/>
  <c r="T852" i="1"/>
  <c r="T12" i="1"/>
  <c r="T486" i="1"/>
  <c r="T932" i="1"/>
  <c r="T753" i="1"/>
  <c r="T539" i="1"/>
  <c r="T318" i="1"/>
  <c r="T620" i="1"/>
  <c r="T996" i="1"/>
  <c r="T295" i="1"/>
  <c r="T302" i="1"/>
  <c r="T546" i="1"/>
  <c r="T213" i="1"/>
  <c r="T776" i="1"/>
  <c r="T13" i="1"/>
  <c r="T219" i="1"/>
  <c r="T871" i="1"/>
  <c r="T721" i="1"/>
  <c r="T306" i="1"/>
  <c r="T662" i="1"/>
  <c r="T262" i="1"/>
  <c r="T240" i="1"/>
  <c r="T595" i="1"/>
  <c r="T472" i="1"/>
  <c r="T69" i="1"/>
  <c r="T138" i="1"/>
  <c r="T18" i="1"/>
  <c r="T779" i="1"/>
  <c r="T36" i="1"/>
  <c r="T195" i="1"/>
  <c r="T157" i="1"/>
  <c r="T150" i="1"/>
  <c r="T485" i="1"/>
  <c r="T126" i="1"/>
  <c r="T100" i="1"/>
  <c r="T216" i="1"/>
  <c r="T687" i="1"/>
  <c r="T774" i="1"/>
  <c r="T992" i="1"/>
  <c r="T541" i="1"/>
  <c r="T177" i="1"/>
  <c r="T400" i="1"/>
  <c r="T413" i="1"/>
  <c r="T607" i="1"/>
  <c r="T667" i="1"/>
  <c r="T35" i="1"/>
  <c r="T450" i="1"/>
  <c r="T313" i="1"/>
  <c r="T563" i="1"/>
  <c r="T440" i="1"/>
  <c r="T78" i="1"/>
  <c r="T868" i="1"/>
  <c r="T570" i="1"/>
  <c r="T301" i="1"/>
  <c r="T89" i="1"/>
  <c r="T243" i="1"/>
  <c r="T161" i="1"/>
  <c r="T465" i="1"/>
  <c r="T997" i="1"/>
  <c r="T290" i="1"/>
  <c r="T775" i="1"/>
  <c r="T64" i="1"/>
  <c r="T525" i="1"/>
  <c r="T552" i="1"/>
  <c r="T151" i="1"/>
  <c r="T447" i="1"/>
  <c r="T683" i="1"/>
  <c r="T844" i="1"/>
  <c r="T232" i="1"/>
  <c r="T548" i="1"/>
  <c r="T322" i="1"/>
  <c r="T128" i="1"/>
  <c r="T158" i="1"/>
  <c r="T329" i="1"/>
  <c r="T811" i="1"/>
  <c r="T380" i="1"/>
  <c r="T334" i="1"/>
  <c r="T895" i="1"/>
  <c r="T605" i="1"/>
  <c r="T208" i="1"/>
  <c r="T364" i="1"/>
  <c r="T320" i="1"/>
  <c r="T159" i="1"/>
  <c r="T685" i="1"/>
  <c r="T884" i="1"/>
  <c r="T659" i="1"/>
  <c r="T837" i="1"/>
  <c r="T81" i="1"/>
  <c r="T257" i="1"/>
  <c r="T829" i="1"/>
  <c r="T135" i="1"/>
  <c r="T241" i="1"/>
  <c r="T709" i="1"/>
  <c r="T513" i="1"/>
  <c r="T627" i="1"/>
  <c r="T875" i="1"/>
  <c r="T286" i="1"/>
  <c r="T365" i="1"/>
  <c r="T519" i="1"/>
  <c r="T225" i="1"/>
  <c r="T252" i="1"/>
  <c r="T477" i="1"/>
  <c r="T317" i="1"/>
  <c r="T964" i="1"/>
  <c r="T41" i="1"/>
  <c r="T878" i="1"/>
  <c r="T768" i="1"/>
  <c r="T122" i="1"/>
  <c r="T988" i="1"/>
  <c r="T405" i="1"/>
  <c r="T231" i="1"/>
  <c r="T989" i="1"/>
  <c r="T942" i="1"/>
  <c r="T376" i="1"/>
  <c r="T379" i="1"/>
  <c r="T907" i="1"/>
  <c r="T173" i="1"/>
  <c r="T95" i="1"/>
  <c r="T910" i="1"/>
  <c r="T299" i="1"/>
  <c r="T37" i="1"/>
  <c r="T780" i="1"/>
  <c r="T742" i="1"/>
  <c r="T407" i="1"/>
  <c r="T841" i="1"/>
  <c r="T741" i="1"/>
  <c r="T244" i="1"/>
  <c r="T739" i="1"/>
  <c r="T337" i="1"/>
  <c r="T999" i="1"/>
  <c r="T351" i="1"/>
  <c r="T242" i="1"/>
  <c r="T93" i="1"/>
  <c r="T265" i="1"/>
  <c r="T917" i="1"/>
  <c r="T802" i="1"/>
  <c r="T515" i="1"/>
  <c r="T275" i="1"/>
  <c r="T533" i="1"/>
  <c r="T675" i="1"/>
  <c r="T284" i="1"/>
  <c r="T238" i="1"/>
  <c r="T339" i="1"/>
  <c r="T374" i="1"/>
  <c r="T990" i="1"/>
  <c r="T783" i="1"/>
  <c r="T538" i="1"/>
  <c r="T785" i="1"/>
  <c r="T723" i="1"/>
  <c r="T938" i="1"/>
  <c r="T704" i="1"/>
  <c r="T392" i="1"/>
  <c r="T645" i="1"/>
  <c r="T859" i="1"/>
  <c r="T954" i="1"/>
  <c r="T880" i="1"/>
  <c r="T719" i="1"/>
  <c r="T386" i="1"/>
  <c r="T968" i="1"/>
  <c r="T17" i="1"/>
  <c r="T681" i="1"/>
  <c r="T733" i="1"/>
  <c r="T140" i="1"/>
  <c r="T16" i="1"/>
  <c r="T912" i="1"/>
  <c r="T483" i="1"/>
  <c r="T43" i="1"/>
  <c r="T969" i="1"/>
  <c r="T625" i="1"/>
  <c r="T510" i="1"/>
  <c r="T192" i="1"/>
  <c r="T629" i="1"/>
  <c r="T153" i="1"/>
  <c r="T129" i="1"/>
  <c r="T39" i="1"/>
  <c r="T456" i="1"/>
  <c r="T162" i="1"/>
  <c r="T542" i="1"/>
  <c r="T728" i="1"/>
  <c r="T877" i="1"/>
  <c r="T258" i="1"/>
  <c r="T900" i="1"/>
  <c r="T132" i="1"/>
  <c r="T411" i="1"/>
  <c r="T172" i="1"/>
  <c r="T670" i="1"/>
  <c r="T34" i="1"/>
  <c r="T438" i="1"/>
  <c r="T824" i="1"/>
  <c r="T345" i="1"/>
  <c r="T626" i="1"/>
  <c r="T431" i="1"/>
  <c r="T416" i="1"/>
  <c r="T694" i="1"/>
  <c r="T823" i="1"/>
  <c r="T276" i="1"/>
  <c r="T769" i="1"/>
  <c r="T92" i="1"/>
  <c r="T618" i="1"/>
  <c r="T528" i="1"/>
  <c r="T108" i="1"/>
  <c r="T658" i="1"/>
  <c r="T767" i="1"/>
  <c r="T401" i="1"/>
  <c r="T672" i="1"/>
  <c r="T729" i="1"/>
  <c r="T745" i="1"/>
  <c r="T746" i="1"/>
  <c r="T1000" i="1"/>
  <c r="S1000" i="1"/>
  <c r="S21" i="1"/>
  <c r="S469" i="1"/>
  <c r="S736" i="1"/>
  <c r="S684" i="1"/>
  <c r="S356" i="1"/>
  <c r="S902" i="1"/>
  <c r="S167" i="1"/>
  <c r="S909" i="1"/>
  <c r="S771" i="1"/>
  <c r="S217" i="1"/>
  <c r="S793" i="1"/>
  <c r="S610" i="1"/>
  <c r="S235" i="1"/>
  <c r="S696" i="1"/>
  <c r="S796" i="1"/>
  <c r="S65" i="1"/>
  <c r="S393" i="1"/>
  <c r="S695" i="1"/>
  <c r="S788" i="1"/>
  <c r="S534" i="1"/>
  <c r="S818" i="1"/>
  <c r="S478" i="1"/>
  <c r="S164" i="1"/>
  <c r="S531" i="1"/>
  <c r="S277" i="1"/>
  <c r="S792" i="1"/>
  <c r="S650" i="1"/>
  <c r="S549" i="1"/>
  <c r="S166" i="1"/>
  <c r="S387" i="1"/>
  <c r="S183" i="1"/>
  <c r="S622" i="1"/>
  <c r="S130" i="1"/>
  <c r="S420" i="1"/>
  <c r="S422" i="1"/>
  <c r="S403" i="1"/>
  <c r="S446" i="1"/>
  <c r="S170" i="1"/>
  <c r="S777" i="1"/>
  <c r="S366" i="1"/>
  <c r="S282" i="1"/>
  <c r="S104" i="1"/>
  <c r="S328" i="1"/>
  <c r="S62" i="1"/>
  <c r="S795" i="1"/>
  <c r="S521" i="1"/>
  <c r="S96" i="1"/>
  <c r="S127" i="1"/>
  <c r="S315" i="1"/>
  <c r="S984" i="1"/>
  <c r="S597" i="1"/>
  <c r="S851" i="1"/>
  <c r="S445" i="1"/>
  <c r="S606" i="1"/>
  <c r="S347" i="1"/>
  <c r="S437" i="1"/>
  <c r="S280" i="1"/>
  <c r="S259" i="1"/>
  <c r="S205" i="1"/>
  <c r="S435" i="1"/>
  <c r="S592" i="1"/>
  <c r="S50" i="1"/>
  <c r="S943" i="1"/>
  <c r="S577" i="1"/>
  <c r="S248" i="1"/>
  <c r="S804" i="1"/>
  <c r="S381" i="1"/>
  <c r="S227" i="1"/>
  <c r="S891" i="1"/>
  <c r="S488" i="1"/>
  <c r="S544" i="1"/>
  <c r="S59" i="1"/>
  <c r="S61" i="1"/>
  <c r="S498" i="1"/>
  <c r="S421" i="1"/>
  <c r="S657" i="1"/>
  <c r="S798" i="1"/>
  <c r="S189" i="1"/>
  <c r="S682" i="1"/>
  <c r="S66" i="1"/>
  <c r="S264" i="1"/>
  <c r="S8" i="1"/>
  <c r="S836" i="1"/>
  <c r="S466" i="1"/>
  <c r="S471" i="1"/>
  <c r="S369" i="1"/>
  <c r="S725" i="1"/>
  <c r="S221" i="1"/>
  <c r="S230" i="1"/>
  <c r="S654" i="1"/>
  <c r="S790" i="1"/>
  <c r="S224" i="1"/>
  <c r="S730" i="1"/>
  <c r="S188" i="1"/>
  <c r="S529" i="1"/>
  <c r="S274" i="1"/>
  <c r="S32" i="1"/>
  <c r="S854" i="1"/>
  <c r="S303" i="1"/>
  <c r="S993" i="1"/>
  <c r="S25" i="1"/>
  <c r="S201" i="1"/>
  <c r="S886" i="1"/>
  <c r="S439" i="1"/>
  <c r="S434" i="1"/>
  <c r="S146" i="1"/>
  <c r="S326" i="1"/>
  <c r="S71" i="1"/>
  <c r="S734" i="1"/>
  <c r="S930" i="1"/>
  <c r="S506" i="1"/>
  <c r="S212" i="1"/>
  <c r="S131" i="1"/>
  <c r="S48" i="1"/>
  <c r="S619" i="1"/>
  <c r="S617" i="1"/>
  <c r="S354" i="1"/>
  <c r="S514" i="1"/>
  <c r="S281" i="1"/>
  <c r="S426" i="1"/>
  <c r="S272" i="1"/>
  <c r="S707" i="1"/>
  <c r="S916" i="1"/>
  <c r="S139" i="1"/>
  <c r="S391" i="1"/>
  <c r="S832" i="1"/>
  <c r="S772" i="1"/>
  <c r="S731" i="1"/>
  <c r="S977" i="1"/>
  <c r="S409" i="1"/>
  <c r="S560" i="1"/>
  <c r="S518" i="1"/>
  <c r="S180" i="1"/>
  <c r="S608" i="1"/>
  <c r="S678" i="1"/>
  <c r="S976" i="1"/>
  <c r="S220" i="1"/>
  <c r="S582" i="1"/>
  <c r="S903" i="1"/>
  <c r="S267" i="1"/>
  <c r="S555" i="1"/>
  <c r="S253" i="1"/>
  <c r="S458" i="1"/>
  <c r="S474" i="1"/>
  <c r="S246" i="1"/>
  <c r="S921" i="1"/>
  <c r="S532" i="1"/>
  <c r="S502" i="1"/>
  <c r="S271" i="1"/>
  <c r="S994" i="1"/>
  <c r="S708" i="1"/>
  <c r="S112" i="1"/>
  <c r="S590" i="1"/>
  <c r="S738" i="1"/>
  <c r="S701" i="1"/>
  <c r="S671" i="1"/>
  <c r="S766" i="1"/>
  <c r="S269" i="1"/>
  <c r="S566" i="1"/>
  <c r="S382" i="1"/>
  <c r="S656" i="1"/>
  <c r="S425" i="1"/>
  <c r="S228" i="1"/>
  <c r="S565" i="1"/>
  <c r="S501" i="1"/>
  <c r="S455" i="1"/>
  <c r="S118" i="1"/>
  <c r="S864" i="1"/>
  <c r="S111" i="1"/>
  <c r="S981" i="1"/>
  <c r="S951" i="1"/>
  <c r="S639" i="1"/>
  <c r="S378" i="1"/>
  <c r="S33" i="1"/>
  <c r="S882" i="1"/>
  <c r="S668" i="1"/>
  <c r="S117" i="1"/>
  <c r="S581" i="1"/>
  <c r="S149" i="1"/>
  <c r="S184" i="1"/>
  <c r="S726" i="1"/>
  <c r="S51" i="1"/>
  <c r="S686" i="1"/>
  <c r="S194" i="1"/>
  <c r="S676" i="1"/>
  <c r="S862" i="1"/>
  <c r="S254" i="1"/>
  <c r="S861" i="1"/>
  <c r="S896" i="1"/>
  <c r="S688" i="1"/>
  <c r="S834" i="1"/>
  <c r="S908" i="1"/>
  <c r="S803" i="1"/>
  <c r="S497" i="1"/>
  <c r="S144" i="1"/>
  <c r="S717" i="1"/>
  <c r="S191" i="1"/>
  <c r="S957" i="1"/>
  <c r="S763" i="1"/>
  <c r="S985" i="1"/>
  <c r="S58" i="1"/>
  <c r="S653" i="1"/>
  <c r="S460" i="1"/>
  <c r="S975" i="1"/>
  <c r="S106" i="1"/>
  <c r="S830" i="1"/>
  <c r="S110" i="1"/>
  <c r="S557" i="1"/>
  <c r="S901" i="1"/>
  <c r="S693" i="1"/>
  <c r="S584" i="1"/>
  <c r="S417" i="1"/>
  <c r="S304" i="1"/>
  <c r="S24" i="1"/>
  <c r="S973" i="1"/>
  <c r="S410" i="1"/>
  <c r="S805" i="1"/>
  <c r="S278" i="1"/>
  <c r="S163" i="1"/>
  <c r="S958" i="1"/>
  <c r="S572" i="1"/>
  <c r="S452" i="1"/>
  <c r="S589" i="1"/>
  <c r="S124" i="1"/>
  <c r="S223" i="1"/>
  <c r="S141" i="1"/>
  <c r="S367" i="1"/>
  <c r="S507" i="1"/>
  <c r="S305" i="1"/>
  <c r="S114" i="1"/>
  <c r="S664" i="1"/>
  <c r="S360" i="1"/>
  <c r="S398" i="1"/>
  <c r="S540" i="1"/>
  <c r="S816" i="1"/>
  <c r="S949" i="1"/>
  <c r="S394" i="1"/>
  <c r="S113" i="1"/>
  <c r="S576" i="1"/>
  <c r="S116" i="1"/>
  <c r="S553" i="1"/>
  <c r="S480" i="1"/>
  <c r="S103" i="1"/>
  <c r="S76" i="1"/>
  <c r="S88" i="1"/>
  <c r="S169" i="1"/>
  <c r="S29" i="1"/>
  <c r="S285" i="1"/>
  <c r="S206" i="1"/>
  <c r="S979" i="1"/>
  <c r="S761" i="1"/>
  <c r="S67" i="1"/>
  <c r="S611" i="1"/>
  <c r="S333" i="1"/>
  <c r="S504" i="1"/>
  <c r="S897" i="1"/>
  <c r="S430" i="1"/>
  <c r="S214" i="1"/>
  <c r="S70" i="1"/>
  <c r="S399" i="1"/>
  <c r="S865" i="1"/>
  <c r="S178" i="1"/>
  <c r="S134" i="1"/>
  <c r="S143" i="1"/>
  <c r="S491" i="1"/>
  <c r="S663" i="1"/>
  <c r="S249" i="1"/>
  <c r="S340" i="1"/>
  <c r="S229" i="1"/>
  <c r="S879" i="1"/>
  <c r="S991" i="1"/>
  <c r="S187" i="1"/>
  <c r="S454" i="1"/>
  <c r="S860" i="1"/>
  <c r="S236" i="1"/>
  <c r="S580" i="1"/>
  <c r="S19" i="1"/>
  <c r="S168" i="1"/>
  <c r="S362" i="1"/>
  <c r="S73" i="1"/>
  <c r="S599" i="1"/>
  <c r="S545" i="1"/>
  <c r="S915" i="1"/>
  <c r="S637" i="1"/>
  <c r="S55" i="1"/>
  <c r="S920" i="1"/>
  <c r="S287" i="1"/>
  <c r="S575" i="1"/>
  <c r="S4" i="1"/>
  <c r="S755" i="1"/>
  <c r="S101" i="1"/>
  <c r="S955" i="1"/>
  <c r="S926" i="1"/>
  <c r="S11" i="1"/>
  <c r="S843" i="1"/>
  <c r="S752" i="1"/>
  <c r="S586" i="1"/>
  <c r="S436" i="1"/>
  <c r="S773" i="1"/>
  <c r="S965" i="1"/>
  <c r="S10" i="1"/>
  <c r="S863" i="1"/>
  <c r="S641" i="1"/>
  <c r="S80" i="1"/>
  <c r="S197" i="1"/>
  <c r="S960" i="1"/>
  <c r="S467" i="1"/>
  <c r="S669" i="1"/>
  <c r="S666" i="1"/>
  <c r="S905" i="1"/>
  <c r="S294" i="1"/>
  <c r="S182" i="1"/>
  <c r="S125" i="1"/>
  <c r="S193" i="1"/>
  <c r="S853" i="1"/>
  <c r="S697" i="1"/>
  <c r="S911" i="1"/>
  <c r="S928" i="1"/>
  <c r="S831" i="1"/>
  <c r="S956" i="1"/>
  <c r="S587" i="1"/>
  <c r="S372" i="1"/>
  <c r="S890" i="1"/>
  <c r="S375" i="1"/>
  <c r="S600" i="1"/>
  <c r="S801" i="1"/>
  <c r="S833" i="1"/>
  <c r="S463" i="1"/>
  <c r="S898" i="1"/>
  <c r="S331" i="1"/>
  <c r="S105" i="1"/>
  <c r="S297" i="1"/>
  <c r="S487" i="1"/>
  <c r="S324" i="1"/>
  <c r="S522" i="1"/>
  <c r="S579" i="1"/>
  <c r="S495" i="1"/>
  <c r="S342" i="1"/>
  <c r="S649" i="1"/>
  <c r="S585" i="1"/>
  <c r="S630" i="1"/>
  <c r="S698" i="1"/>
  <c r="S762" i="1"/>
  <c r="S815" i="1"/>
  <c r="S931" i="1"/>
  <c r="S848" i="1"/>
  <c r="S9" i="1"/>
  <c r="S677" i="1"/>
  <c r="S764" i="1"/>
  <c r="S966" i="1"/>
  <c r="S481" i="1"/>
  <c r="S846" i="1"/>
  <c r="S121" i="1"/>
  <c r="S489" i="1"/>
  <c r="S737" i="1"/>
  <c r="S840" i="1"/>
  <c r="S332" i="1"/>
  <c r="S944" i="1"/>
  <c r="S190" i="1"/>
  <c r="S261" i="1"/>
  <c r="S357" i="1"/>
  <c r="S133" i="1"/>
  <c r="S389" i="1"/>
  <c r="S5" i="1"/>
  <c r="S44" i="1"/>
  <c r="S72" i="1"/>
  <c r="S913" i="1"/>
  <c r="S203" i="1"/>
  <c r="S207" i="1"/>
  <c r="S395" i="1"/>
  <c r="S690" i="1"/>
  <c r="S6" i="1"/>
  <c r="S45" i="1"/>
  <c r="S937" i="1"/>
  <c r="S754" i="1"/>
  <c r="S145" i="1"/>
  <c r="S953" i="1"/>
  <c r="S933" i="1"/>
  <c r="S821" i="1"/>
  <c r="S388" i="1"/>
  <c r="S336" i="1"/>
  <c r="S715" i="1"/>
  <c r="S263" i="1"/>
  <c r="S358" i="1"/>
  <c r="S429" i="1"/>
  <c r="S665" i="1"/>
  <c r="S827" i="1"/>
  <c r="S946" i="1"/>
  <c r="S499" i="1"/>
  <c r="S325" i="1"/>
  <c r="S961" i="1"/>
  <c r="S699" i="1"/>
  <c r="S255" i="1"/>
  <c r="S98" i="1"/>
  <c r="S473" i="1"/>
  <c r="S370" i="1"/>
  <c r="S355" i="1"/>
  <c r="S52" i="1"/>
  <c r="S714" i="1"/>
  <c r="S986" i="1"/>
  <c r="S7" i="1"/>
  <c r="S822" i="1"/>
  <c r="S624" i="1"/>
  <c r="S176" i="1"/>
  <c r="S609" i="1"/>
  <c r="S338" i="1"/>
  <c r="S152" i="1"/>
  <c r="S468" i="1"/>
  <c r="S800" i="1"/>
  <c r="S842" i="1"/>
  <c r="S550" i="1"/>
  <c r="S60" i="1"/>
  <c r="S724" i="1"/>
  <c r="S628" i="1"/>
  <c r="S948" i="1"/>
  <c r="S809" i="1"/>
  <c r="S751" i="1"/>
  <c r="S743" i="1"/>
  <c r="S490" i="1"/>
  <c r="S475" i="1"/>
  <c r="S712" i="1"/>
  <c r="S482" i="1"/>
  <c r="S950" i="1"/>
  <c r="S820" i="1"/>
  <c r="S196" i="1"/>
  <c r="S75" i="1"/>
  <c r="S530" i="1"/>
  <c r="S799" i="1"/>
  <c r="S601" i="1"/>
  <c r="S691" i="1"/>
  <c r="S308" i="1"/>
  <c r="S640" i="1"/>
  <c r="S759" i="1"/>
  <c r="S923" i="1"/>
  <c r="S517" i="1"/>
  <c r="S20" i="1"/>
  <c r="S492" i="1"/>
  <c r="S343" i="1"/>
  <c r="S154" i="1"/>
  <c r="S385" i="1"/>
  <c r="S885" i="1"/>
  <c r="S300" i="1"/>
  <c r="S847" i="1"/>
  <c r="S349" i="1"/>
  <c r="S87" i="1"/>
  <c r="S642" i="1"/>
  <c r="S888" i="1"/>
  <c r="S781" i="1"/>
  <c r="S27" i="1"/>
  <c r="S971" i="1"/>
  <c r="S494" i="1"/>
  <c r="S716" i="1"/>
  <c r="S747" i="1"/>
  <c r="S807" i="1"/>
  <c r="S512" i="1"/>
  <c r="S551" i="1"/>
  <c r="S881" i="1"/>
  <c r="S156" i="1"/>
  <c r="S604" i="1"/>
  <c r="S359" i="1"/>
  <c r="S444" i="1"/>
  <c r="S869" i="1"/>
  <c r="S543" i="1"/>
  <c r="S464" i="1"/>
  <c r="S321" i="1"/>
  <c r="S165" i="1"/>
  <c r="S74" i="1"/>
  <c r="S819" i="1"/>
  <c r="S335" i="1"/>
  <c r="S198" i="1"/>
  <c r="S175" i="1"/>
  <c r="S828" i="1"/>
  <c r="S346" i="1"/>
  <c r="S142" i="1"/>
  <c r="S524" i="1"/>
  <c r="S874" i="1"/>
  <c r="S757" i="1"/>
  <c r="S247" i="1"/>
  <c r="S86" i="1"/>
  <c r="S562" i="1"/>
  <c r="S646" i="1"/>
  <c r="S925" i="1"/>
  <c r="S765" i="1"/>
  <c r="S222" i="1"/>
  <c r="S867" i="1"/>
  <c r="S936" i="1"/>
  <c r="S344" i="1"/>
  <c r="S270" i="1"/>
  <c r="S556" i="1"/>
  <c r="S310" i="1"/>
  <c r="S186" i="1"/>
  <c r="S893" i="1"/>
  <c r="S49" i="1"/>
  <c r="S79" i="1"/>
  <c r="S119" i="1"/>
  <c r="S998" i="1"/>
  <c r="S850" i="1"/>
  <c r="S894" i="1"/>
  <c r="S794" i="1"/>
  <c r="S1001" i="1"/>
  <c r="S680" i="1"/>
  <c r="S83" i="1"/>
  <c r="S341" i="1"/>
  <c r="S594" i="1"/>
  <c r="S934" i="1"/>
  <c r="S31" i="1"/>
  <c r="S825" i="1"/>
  <c r="S535" i="1"/>
  <c r="S679" i="1"/>
  <c r="S511" i="1"/>
  <c r="S892" i="1"/>
  <c r="S449" i="1"/>
  <c r="S826" i="1"/>
  <c r="S899" i="1"/>
  <c r="S750" i="1"/>
  <c r="S813" i="1"/>
  <c r="S536" i="1"/>
  <c r="S963" i="1"/>
  <c r="S554" i="1"/>
  <c r="S109" i="1"/>
  <c r="S432" i="1"/>
  <c r="S858" i="1"/>
  <c r="S56" i="1"/>
  <c r="S634" i="1"/>
  <c r="S632" i="1"/>
  <c r="S406" i="1"/>
  <c r="S569" i="1"/>
  <c r="S648" i="1"/>
  <c r="S947" i="1"/>
  <c r="S598" i="1"/>
  <c r="S583" i="1"/>
  <c r="S91" i="1"/>
  <c r="S396" i="1"/>
  <c r="S929" i="1"/>
  <c r="S94" i="1"/>
  <c r="S424" i="1"/>
  <c r="S516" i="1"/>
  <c r="S835" i="1"/>
  <c r="S674" i="1"/>
  <c r="S218" i="1"/>
  <c r="S889" i="1"/>
  <c r="S982" i="1"/>
  <c r="S927" i="1"/>
  <c r="S204" i="1"/>
  <c r="S613" i="1"/>
  <c r="S377" i="1"/>
  <c r="S26" i="1"/>
  <c r="S209" i="1"/>
  <c r="S199" i="1"/>
  <c r="S972" i="1"/>
  <c r="S740" i="1"/>
  <c r="S573" i="1"/>
  <c r="S808" i="1"/>
  <c r="S419" i="1"/>
  <c r="S266" i="1"/>
  <c r="S237" i="1"/>
  <c r="S298" i="1"/>
  <c r="S453" i="1"/>
  <c r="S559" i="1"/>
  <c r="S38" i="1"/>
  <c r="S136" i="1"/>
  <c r="S941" i="1"/>
  <c r="S451" i="1"/>
  <c r="S635" i="1"/>
  <c r="S293" i="1"/>
  <c r="S806" i="1"/>
  <c r="S273" i="1"/>
  <c r="S327" i="1"/>
  <c r="S245" i="1"/>
  <c r="S185" i="1"/>
  <c r="S588" i="1"/>
  <c r="S756" i="1"/>
  <c r="S537" i="1"/>
  <c r="S137" i="1"/>
  <c r="S720" i="1"/>
  <c r="S702" i="1"/>
  <c r="S914" i="1"/>
  <c r="S922" i="1"/>
  <c r="S558" i="1"/>
  <c r="S160" i="1"/>
  <c r="S711" i="1"/>
  <c r="S770" i="1"/>
  <c r="S171" i="1"/>
  <c r="S509" i="1"/>
  <c r="S428" i="1"/>
  <c r="S28" i="1"/>
  <c r="S673" i="1"/>
  <c r="S652" i="1"/>
  <c r="S703" i="1"/>
  <c r="S643" i="1"/>
  <c r="S22" i="1"/>
  <c r="S940" i="1"/>
  <c r="S412" i="1"/>
  <c r="S962" i="1"/>
  <c r="S288" i="1"/>
  <c r="S567" i="1"/>
  <c r="S296" i="1"/>
  <c r="S383" i="1"/>
  <c r="S974" i="1"/>
  <c r="S967" i="1"/>
  <c r="S291" i="1"/>
  <c r="S476" i="1"/>
  <c r="S508" i="1"/>
  <c r="S361" i="1"/>
  <c r="S323" i="1"/>
  <c r="S319" i="1"/>
  <c r="S470" i="1"/>
  <c r="S200" i="1"/>
  <c r="S503" i="1"/>
  <c r="S115" i="1"/>
  <c r="S935" i="1"/>
  <c r="S448" i="1"/>
  <c r="S353" i="1"/>
  <c r="S408" i="1"/>
  <c r="S363" i="1"/>
  <c r="S316" i="1"/>
  <c r="S233" i="1"/>
  <c r="S787" i="1"/>
  <c r="S876" i="1"/>
  <c r="S215" i="1"/>
  <c r="S68" i="1"/>
  <c r="S978" i="1"/>
  <c r="S390" i="1"/>
  <c r="S202" i="1"/>
  <c r="S660" i="1"/>
  <c r="S292" i="1"/>
  <c r="S57" i="1"/>
  <c r="S418" i="1"/>
  <c r="S705" i="1"/>
  <c r="S722" i="1"/>
  <c r="S181" i="1"/>
  <c r="S812" i="1"/>
  <c r="S638" i="1"/>
  <c r="S655" i="1"/>
  <c r="S523" i="1"/>
  <c r="S706" i="1"/>
  <c r="S651" i="1"/>
  <c r="S945" i="1"/>
  <c r="S748" i="1"/>
  <c r="S924" i="1"/>
  <c r="S505" i="1"/>
  <c r="S433" i="1"/>
  <c r="S268" i="1"/>
  <c r="S791" i="1"/>
  <c r="S591" i="1"/>
  <c r="S614" i="1"/>
  <c r="S817" i="1"/>
  <c r="S718" i="1"/>
  <c r="S789" i="1"/>
  <c r="S987" i="1"/>
  <c r="S615" i="1"/>
  <c r="S484" i="1"/>
  <c r="S2" i="1"/>
  <c r="S90" i="1"/>
  <c r="S311" i="1"/>
  <c r="S814" i="1"/>
  <c r="S959" i="1"/>
  <c r="S732" i="1"/>
  <c r="S797" i="1"/>
  <c r="S644" i="1"/>
  <c r="S758" i="1"/>
  <c r="S574" i="1"/>
  <c r="S661" i="1"/>
  <c r="S856" i="1"/>
  <c r="S239" i="1"/>
  <c r="S710" i="1"/>
  <c r="S350" i="1"/>
  <c r="S904" i="1"/>
  <c r="S147" i="1"/>
  <c r="S99" i="1"/>
  <c r="S500" i="1"/>
  <c r="S749" i="1"/>
  <c r="S810" i="1"/>
  <c r="S855" i="1"/>
  <c r="S493" i="1"/>
  <c r="S314" i="1"/>
  <c r="S636" i="1"/>
  <c r="S918" i="1"/>
  <c r="S23" i="1"/>
  <c r="S578" i="1"/>
  <c r="S623" i="1"/>
  <c r="S423" i="1"/>
  <c r="S148" i="1"/>
  <c r="S82" i="1"/>
  <c r="S692" i="1"/>
  <c r="S309" i="1"/>
  <c r="S30" i="1"/>
  <c r="S107" i="1"/>
  <c r="S561" i="1"/>
  <c r="S260" i="1"/>
  <c r="S442" i="1"/>
  <c r="S602" i="1"/>
  <c r="S713" i="1"/>
  <c r="S633" i="1"/>
  <c r="S462" i="1"/>
  <c r="S735" i="1"/>
  <c r="S415" i="1"/>
  <c r="S102" i="1"/>
  <c r="S631" i="1"/>
  <c r="S980" i="1"/>
  <c r="S352" i="1"/>
  <c r="S760" i="1"/>
  <c r="S179" i="1"/>
  <c r="S496" i="1"/>
  <c r="S571" i="1"/>
  <c r="S479" i="1"/>
  <c r="S397" i="1"/>
  <c r="S54" i="1"/>
  <c r="S441" i="1"/>
  <c r="S427" i="1"/>
  <c r="S906" i="1"/>
  <c r="S3" i="1"/>
  <c r="S384" i="1"/>
  <c r="S97" i="1"/>
  <c r="S887" i="1"/>
  <c r="S85" i="1"/>
  <c r="S234" i="1"/>
  <c r="S564" i="1"/>
  <c r="S414" i="1"/>
  <c r="S839" i="1"/>
  <c r="S970" i="1"/>
  <c r="S404" i="1"/>
  <c r="S211" i="1"/>
  <c r="S461" i="1"/>
  <c r="S782" i="1"/>
  <c r="S612" i="1"/>
  <c r="S373" i="1"/>
  <c r="S919" i="1"/>
  <c r="S330" i="1"/>
  <c r="S120" i="1"/>
  <c r="S603" i="1"/>
  <c r="S596" i="1"/>
  <c r="S84" i="1"/>
  <c r="S174" i="1"/>
  <c r="S155" i="1"/>
  <c r="S857" i="1"/>
  <c r="S457" i="1"/>
  <c r="S983" i="1"/>
  <c r="S727" i="1"/>
  <c r="S873" i="1"/>
  <c r="S14" i="1"/>
  <c r="S15" i="1"/>
  <c r="S939" i="1"/>
  <c r="S53" i="1"/>
  <c r="S872" i="1"/>
  <c r="S283" i="1"/>
  <c r="S256" i="1"/>
  <c r="S845" i="1"/>
  <c r="S402" i="1"/>
  <c r="S995" i="1"/>
  <c r="S250" i="1"/>
  <c r="S593" i="1"/>
  <c r="S226" i="1"/>
  <c r="S368" i="1"/>
  <c r="S371" i="1"/>
  <c r="S42" i="1"/>
  <c r="S123" i="1"/>
  <c r="S77" i="1"/>
  <c r="S689" i="1"/>
  <c r="S849" i="1"/>
  <c r="S63" i="1"/>
  <c r="S348" i="1"/>
  <c r="S527" i="1"/>
  <c r="S47" i="1"/>
  <c r="S289" i="1"/>
  <c r="S866" i="1"/>
  <c r="S744" i="1"/>
  <c r="S251" i="1"/>
  <c r="S621" i="1"/>
  <c r="S210" i="1"/>
  <c r="S784" i="1"/>
  <c r="S526" i="1"/>
  <c r="S312" i="1"/>
  <c r="S459" i="1"/>
  <c r="S952" i="1"/>
  <c r="S700" i="1"/>
  <c r="S786" i="1"/>
  <c r="S40" i="1"/>
  <c r="S647" i="1"/>
  <c r="S547" i="1"/>
  <c r="S778" i="1"/>
  <c r="S279" i="1"/>
  <c r="S443" i="1"/>
  <c r="S520" i="1"/>
  <c r="S307" i="1"/>
  <c r="S46" i="1"/>
  <c r="S568" i="1"/>
  <c r="S616" i="1"/>
  <c r="S838" i="1"/>
  <c r="S870" i="1"/>
  <c r="S883" i="1"/>
  <c r="S852" i="1"/>
  <c r="S12" i="1"/>
  <c r="S486" i="1"/>
  <c r="S932" i="1"/>
  <c r="S753" i="1"/>
  <c r="S539" i="1"/>
  <c r="S318" i="1"/>
  <c r="S620" i="1"/>
  <c r="S996" i="1"/>
  <c r="S295" i="1"/>
  <c r="S302" i="1"/>
  <c r="S546" i="1"/>
  <c r="S213" i="1"/>
  <c r="S776" i="1"/>
  <c r="S13" i="1"/>
  <c r="S219" i="1"/>
  <c r="S871" i="1"/>
  <c r="S721" i="1"/>
  <c r="S306" i="1"/>
  <c r="S662" i="1"/>
  <c r="S262" i="1"/>
  <c r="S240" i="1"/>
  <c r="S595" i="1"/>
  <c r="S472" i="1"/>
  <c r="S69" i="1"/>
  <c r="S138" i="1"/>
  <c r="S18" i="1"/>
  <c r="S779" i="1"/>
  <c r="S36" i="1"/>
  <c r="S195" i="1"/>
  <c r="S157" i="1"/>
  <c r="S150" i="1"/>
  <c r="S485" i="1"/>
  <c r="S126" i="1"/>
  <c r="S100" i="1"/>
  <c r="S216" i="1"/>
  <c r="S687" i="1"/>
  <c r="S774" i="1"/>
  <c r="S992" i="1"/>
  <c r="S541" i="1"/>
  <c r="S177" i="1"/>
  <c r="S400" i="1"/>
  <c r="S413" i="1"/>
  <c r="S607" i="1"/>
  <c r="S667" i="1"/>
  <c r="S35" i="1"/>
  <c r="S450" i="1"/>
  <c r="S313" i="1"/>
  <c r="S563" i="1"/>
  <c r="S440" i="1"/>
  <c r="S78" i="1"/>
  <c r="S868" i="1"/>
  <c r="S570" i="1"/>
  <c r="S301" i="1"/>
  <c r="S89" i="1"/>
  <c r="S243" i="1"/>
  <c r="S161" i="1"/>
  <c r="S465" i="1"/>
  <c r="S997" i="1"/>
  <c r="S290" i="1"/>
  <c r="S775" i="1"/>
  <c r="S64" i="1"/>
  <c r="S525" i="1"/>
  <c r="S552" i="1"/>
  <c r="S151" i="1"/>
  <c r="S447" i="1"/>
  <c r="S683" i="1"/>
  <c r="S844" i="1"/>
  <c r="S232" i="1"/>
  <c r="S548" i="1"/>
  <c r="S322" i="1"/>
  <c r="S128" i="1"/>
  <c r="S158" i="1"/>
  <c r="S329" i="1"/>
  <c r="S811" i="1"/>
  <c r="S380" i="1"/>
  <c r="S334" i="1"/>
  <c r="S895" i="1"/>
  <c r="S605" i="1"/>
  <c r="S208" i="1"/>
  <c r="S364" i="1"/>
  <c r="S320" i="1"/>
  <c r="S159" i="1"/>
  <c r="S685" i="1"/>
  <c r="S884" i="1"/>
  <c r="S659" i="1"/>
  <c r="S837" i="1"/>
  <c r="S81" i="1"/>
  <c r="S257" i="1"/>
  <c r="S829" i="1"/>
  <c r="S135" i="1"/>
  <c r="S241" i="1"/>
  <c r="S709" i="1"/>
  <c r="S513" i="1"/>
  <c r="S627" i="1"/>
  <c r="S875" i="1"/>
  <c r="S286" i="1"/>
  <c r="S365" i="1"/>
  <c r="S519" i="1"/>
  <c r="S225" i="1"/>
  <c r="S252" i="1"/>
  <c r="S477" i="1"/>
  <c r="S317" i="1"/>
  <c r="S964" i="1"/>
  <c r="S41" i="1"/>
  <c r="S878" i="1"/>
  <c r="S768" i="1"/>
  <c r="S122" i="1"/>
  <c r="S988" i="1"/>
  <c r="S405" i="1"/>
  <c r="S231" i="1"/>
  <c r="S989" i="1"/>
  <c r="S942" i="1"/>
  <c r="S376" i="1"/>
  <c r="S379" i="1"/>
  <c r="S907" i="1"/>
  <c r="S173" i="1"/>
  <c r="S95" i="1"/>
  <c r="S910" i="1"/>
  <c r="S299" i="1"/>
  <c r="S37" i="1"/>
  <c r="S780" i="1"/>
  <c r="S742" i="1"/>
  <c r="S407" i="1"/>
  <c r="S841" i="1"/>
  <c r="S741" i="1"/>
  <c r="S244" i="1"/>
  <c r="S739" i="1"/>
  <c r="S337" i="1"/>
  <c r="S999" i="1"/>
  <c r="S351" i="1"/>
  <c r="S242" i="1"/>
  <c r="S93" i="1"/>
  <c r="S265" i="1"/>
  <c r="S917" i="1"/>
  <c r="S802" i="1"/>
  <c r="S515" i="1"/>
  <c r="S275" i="1"/>
  <c r="S533" i="1"/>
  <c r="S675" i="1"/>
  <c r="S284" i="1"/>
  <c r="S238" i="1"/>
  <c r="S339" i="1"/>
  <c r="S374" i="1"/>
  <c r="S990" i="1"/>
  <c r="S783" i="1"/>
  <c r="S538" i="1"/>
  <c r="S785" i="1"/>
  <c r="S723" i="1"/>
  <c r="S938" i="1"/>
  <c r="S704" i="1"/>
  <c r="S392" i="1"/>
  <c r="S645" i="1"/>
  <c r="S859" i="1"/>
  <c r="S954" i="1"/>
  <c r="S880" i="1"/>
  <c r="S719" i="1"/>
  <c r="S386" i="1"/>
  <c r="S968" i="1"/>
  <c r="S17" i="1"/>
  <c r="S681" i="1"/>
  <c r="S733" i="1"/>
  <c r="S140" i="1"/>
  <c r="S16" i="1"/>
  <c r="S912" i="1"/>
  <c r="S483" i="1"/>
  <c r="S43" i="1"/>
  <c r="S969" i="1"/>
  <c r="S625" i="1"/>
  <c r="S510" i="1"/>
  <c r="S192" i="1"/>
  <c r="S629" i="1"/>
  <c r="S153" i="1"/>
  <c r="S129" i="1"/>
  <c r="S39" i="1"/>
  <c r="S456" i="1"/>
  <c r="S162" i="1"/>
  <c r="S542" i="1"/>
  <c r="S728" i="1"/>
  <c r="S877" i="1"/>
  <c r="S258" i="1"/>
  <c r="S900" i="1"/>
  <c r="S132" i="1"/>
  <c r="S411" i="1"/>
  <c r="S172" i="1"/>
  <c r="S670" i="1"/>
  <c r="S34" i="1"/>
  <c r="S438" i="1"/>
  <c r="S824" i="1"/>
  <c r="S345" i="1"/>
  <c r="S626" i="1"/>
  <c r="S431" i="1"/>
  <c r="S416" i="1"/>
  <c r="S694" i="1"/>
  <c r="S823" i="1"/>
  <c r="S276" i="1"/>
  <c r="S769" i="1"/>
  <c r="S92" i="1"/>
  <c r="S618" i="1"/>
  <c r="S528" i="1"/>
  <c r="S108" i="1"/>
  <c r="S658" i="1"/>
  <c r="S767" i="1"/>
  <c r="S401" i="1"/>
  <c r="S672" i="1"/>
  <c r="S729" i="1"/>
  <c r="S745" i="1"/>
  <c r="S7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tc={70094FF1-361C-3548-8557-C05427E38187}</author>
  </authors>
  <commentList>
    <comment ref="E2" authorId="0" shapeId="0" xr:uid="{70094FF1-361C-3548-8557-C05427E3818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total number of projects involves live projects too, but because the text of the assignment specifically asks to add just the other three options, I left the live projects out of the calculation.</t>
      </text>
    </comment>
  </commentList>
</comments>
</file>

<file path=xl/sharedStrings.xml><?xml version="1.0" encoding="utf-8"?>
<sst xmlns="http://schemas.openxmlformats.org/spreadsheetml/2006/main" count="7066" uniqueCount="2116">
  <si>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</si>
  <si>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</si>
  <si>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</si>
  <si>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</si>
  <si>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</si>
  <si>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</si>
  <si>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</si>
  <si>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</si>
  <si>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</si>
  <si>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</si>
  <si>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</si>
  <si>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</si>
  <si>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</si>
  <si>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</si>
  <si>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</si>
  <si>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</si>
  <si>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</si>
  <si>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</si>
  <si>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</si>
  <si>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</si>
  <si>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</si>
  <si>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</si>
  <si>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</si>
  <si>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</si>
  <si>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</si>
  <si>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</si>
  <si>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</si>
  <si>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</si>
  <si>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</si>
  <si>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</si>
  <si>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</si>
  <si>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</si>
  <si>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</si>
  <si>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</si>
  <si>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</si>
  <si>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</si>
  <si>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</si>
  <si>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</si>
  <si>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</si>
  <si>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</si>
  <si>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</si>
  <si>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</si>
  <si>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</si>
  <si>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</si>
  <si>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</si>
  <si>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</si>
  <si>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</si>
  <si>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</si>
  <si>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</si>
  <si>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</si>
  <si>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</si>
  <si>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</si>
  <si>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</si>
  <si>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</si>
  <si>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</si>
  <si>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</si>
  <si>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</si>
  <si>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</si>
  <si>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</si>
  <si>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</si>
  <si>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</si>
  <si>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</si>
  <si>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</si>
  <si>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</si>
  <si>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</si>
  <si>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</si>
  <si>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</si>
  <si>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</si>
  <si>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</si>
  <si>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</si>
  <si>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</si>
  <si>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</si>
  <si>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</si>
  <si>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</si>
  <si>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</si>
  <si>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</si>
  <si>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</si>
  <si>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</si>
  <si>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</si>
  <si>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</si>
  <si>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</si>
  <si>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</si>
  <si>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</si>
  <si>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</si>
  <si>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</si>
  <si>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</si>
  <si>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</si>
  <si>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</si>
  <si>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</si>
  <si>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</si>
  <si>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</si>
  <si>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</si>
  <si>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</si>
  <si>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</si>
  <si>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</si>
  <si>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</si>
  <si>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</si>
  <si>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</si>
  <si>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</si>
  <si>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</si>
  <si>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</si>
  <si>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</si>
  <si>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</si>
  <si>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</si>
  <si>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</si>
  <si>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</si>
  <si>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</si>
  <si>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</si>
  <si>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</si>
  <si>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</si>
  <si>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</si>
  <si>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</si>
  <si>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</si>
  <si>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</si>
  <si>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</si>
  <si>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</si>
  <si>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</si>
  <si>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</si>
  <si>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</si>
  <si>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</si>
  <si>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</si>
  <si>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</si>
  <si>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</si>
  <si>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</si>
  <si>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</si>
  <si>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</si>
  <si>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</si>
  <si>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</si>
  <si>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</si>
  <si>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</si>
  <si>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</si>
  <si>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</si>
  <si>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</si>
  <si>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</si>
  <si>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</si>
  <si>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</si>
  <si>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</si>
  <si>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</si>
  <si>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</si>
  <si>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</si>
  <si>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</si>
  <si>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</si>
  <si>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</si>
  <si>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</si>
  <si>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</si>
  <si>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</si>
  <si>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</si>
  <si>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</si>
  <si>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</si>
  <si>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</si>
  <si>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</si>
  <si>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</si>
  <si>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</si>
  <si>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</si>
  <si>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</si>
  <si>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</si>
  <si>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</si>
  <si>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</si>
  <si>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</si>
  <si>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</si>
  <si>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</si>
  <si>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</si>
  <si>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</si>
  <si>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</si>
  <si>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</si>
  <si>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</si>
  <si>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</si>
  <si>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</si>
  <si>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</si>
  <si>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</si>
  <si>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</si>
  <si>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</si>
  <si>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</si>
  <si>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</si>
  <si>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</si>
  <si>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</si>
  <si>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</si>
  <si>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</si>
  <si>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</si>
  <si>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</si>
  <si>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</si>
  <si>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</si>
  <si>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</si>
  <si>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</si>
  <si>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</si>
  <si>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</si>
  <si>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</si>
  <si>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</si>
  <si>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</si>
  <si>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</si>
  <si>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</si>
  <si>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</si>
  <si>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</si>
  <si>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</si>
  <si>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</si>
  <si>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</si>
  <si>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</si>
  <si>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</si>
  <si>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</si>
  <si>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</si>
  <si>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</si>
  <si>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</si>
  <si>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</si>
  <si>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</si>
  <si>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</si>
  <si>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</si>
  <si>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</si>
  <si>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</si>
  <si>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</si>
  <si>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</si>
  <si>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</si>
  <si>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</si>
  <si>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</si>
  <si>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</si>
  <si>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</si>
  <si>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</si>
  <si>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</si>
  <si>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</si>
  <si>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</si>
  <si>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</si>
  <si>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</si>
  <si>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</si>
  <si>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</si>
  <si>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</si>
  <si>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</si>
  <si>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</si>
  <si>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</si>
  <si>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</si>
  <si>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</si>
  <si>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</si>
  <si>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</si>
  <si>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</si>
  <si>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</si>
  <si>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</si>
  <si>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</si>
  <si>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</si>
  <si>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</si>
  <si>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</si>
  <si>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</si>
  <si>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</si>
  <si>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</si>
  <si>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</si>
  <si>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</si>
  <si>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</si>
  <si>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</si>
  <si>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</si>
  <si>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</si>
  <si>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</si>
  <si>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</si>
  <si>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</si>
  <si>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</si>
  <si>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</si>
  <si>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</si>
  <si>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</si>
  <si>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</si>
  <si>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</si>
  <si>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</si>
  <si>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</si>
  <si>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</si>
  <si>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</si>
  <si>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</si>
  <si>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</si>
  <si>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</si>
  <si>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</si>
  <si>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</si>
  <si>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</si>
  <si>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</si>
  <si>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</si>
  <si>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</si>
  <si>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</si>
  <si>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</si>
  <si>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</si>
  <si>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</si>
  <si>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</si>
  <si>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</si>
  <si>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</si>
  <si>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</si>
  <si>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</si>
  <si>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</si>
  <si>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</si>
  <si>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</si>
  <si>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</si>
  <si>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</si>
  <si>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</si>
  <si>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</si>
  <si>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</si>
  <si>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</si>
  <si>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</si>
  <si>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</si>
  <si>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</si>
  <si>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</si>
  <si>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</si>
  <si>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</si>
  <si>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</si>
  <si>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</si>
  <si>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</si>
  <si>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</si>
  <si>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</si>
  <si>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</si>
  <si>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</si>
  <si>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</si>
  <si>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</si>
  <si>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</si>
  <si>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</si>
  <si>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</si>
  <si>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</si>
  <si>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</si>
  <si>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</si>
  <si>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</si>
  <si>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</si>
  <si>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</si>
  <si>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</si>
  <si>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</si>
  <si>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</si>
  <si>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</si>
  <si>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</si>
  <si>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</si>
  <si>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</si>
  <si>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</si>
  <si>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</si>
  <si>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</si>
  <si>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</si>
  <si>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</si>
  <si>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</si>
  <si>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</si>
  <si>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</si>
  <si>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</si>
  <si>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</si>
  <si>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</si>
  <si>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</si>
  <si>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</si>
  <si>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</si>
  <si>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</si>
  <si>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</si>
  <si>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</si>
  <si>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</si>
  <si>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</si>
  <si>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</si>
  <si>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</si>
  <si>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</si>
  <si>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</si>
  <si>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</si>
  <si>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</si>
  <si>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</si>
  <si>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</si>
  <si>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</si>
  <si>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</si>
  <si>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</si>
  <si>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</si>
  <si>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</si>
  <si>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</si>
  <si>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</si>
  <si>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</si>
  <si>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</si>
  <si>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</si>
  <si>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</si>
  <si>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</si>
  <si>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</si>
  <si>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</si>
  <si>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</si>
  <si>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</si>
  <si>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</si>
  <si>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</si>
  <si>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</si>
  <si>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</si>
  <si>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</si>
  <si>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</si>
  <si>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</si>
  <si>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</si>
  <si>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</si>
  <si>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</si>
  <si>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</si>
  <si>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</si>
  <si>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</si>
  <si>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</si>
  <si>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</si>
  <si>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</si>
  <si>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</si>
  <si>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</si>
  <si>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</si>
  <si>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</si>
  <si>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</si>
  <si>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</si>
  <si>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</si>
  <si>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</si>
  <si>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</si>
  <si>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</si>
  <si>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</si>
  <si>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</si>
  <si>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</si>
  <si>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</si>
  <si>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</si>
  <si>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</si>
  <si>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</si>
  <si>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</si>
  <si>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</si>
  <si>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</si>
  <si>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</si>
  <si>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</si>
  <si>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</si>
  <si>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</si>
  <si>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</si>
  <si>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</si>
  <si>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</si>
  <si>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</si>
  <si>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</si>
  <si>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</si>
  <si>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</si>
  <si>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</si>
  <si>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</si>
  <si>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</si>
  <si>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</si>
  <si>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</si>
  <si>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</si>
  <si>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</si>
  <si>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</si>
  <si>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</si>
  <si>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</si>
  <si>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</si>
  <si>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</si>
  <si>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</si>
  <si>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</si>
  <si>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</si>
  <si>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</si>
  <si>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</si>
  <si>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</si>
  <si>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</si>
  <si>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</si>
  <si>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</si>
  <si>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</si>
  <si>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</si>
  <si>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</si>
  <si>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</si>
  <si>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</si>
  <si>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</si>
  <si>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</si>
  <si>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</si>
  <si>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</si>
  <si>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</si>
  <si>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</si>
  <si>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</si>
  <si>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</si>
  <si>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</si>
  <si>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</si>
  <si>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</si>
  <si>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</si>
  <si>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</si>
  <si>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</si>
  <si>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</si>
  <si>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</si>
  <si>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</si>
  <si>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</si>
  <si>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</si>
  <si>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</si>
  <si>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</si>
  <si>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</si>
  <si>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</si>
  <si>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</si>
  <si>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</si>
  <si>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</si>
  <si>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</si>
  <si>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</si>
  <si>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</si>
  <si>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</si>
  <si>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</si>
  <si>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</si>
  <si>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</si>
  <si>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</si>
  <si>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</si>
  <si>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</si>
  <si>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</si>
  <si>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</si>
  <si>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</si>
  <si>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</si>
  <si>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</si>
  <si>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</si>
  <si>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</si>
  <si>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</si>
  <si>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</si>
  <si>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</si>
  <si>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</si>
  <si>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</si>
  <si>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</si>
  <si>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</si>
  <si>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</si>
  <si>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</si>
  <si>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</si>
  <si>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</si>
  <si>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</si>
  <si>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</si>
  <si>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</si>
  <si>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</si>
  <si>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</si>
  <si>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</si>
  <si>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</si>
  <si>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</si>
  <si>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</si>
  <si>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</si>
  <si>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</si>
  <si>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</si>
  <si>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</si>
  <si>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</si>
  <si>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</si>
  <si>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</si>
  <si>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</si>
  <si>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</si>
  <si>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</si>
  <si>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</si>
  <si>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</si>
  <si>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</si>
  <si>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</si>
  <si>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</si>
  <si>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</si>
  <si>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</si>
  <si>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</si>
  <si>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</si>
  <si>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</si>
  <si>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</si>
  <si>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</si>
  <si>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</si>
  <si>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</si>
  <si>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</si>
  <si>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</si>
  <si>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</si>
  <si>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</si>
  <si>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</si>
  <si>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</si>
  <si>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</si>
  <si>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</si>
  <si>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</si>
  <si>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</si>
  <si>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</si>
  <si>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</si>
  <si>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</si>
  <si>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</si>
  <si>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</si>
  <si>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</si>
  <si>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</si>
  <si>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</si>
  <si>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</si>
  <si>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</si>
  <si>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</si>
  <si>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</si>
  <si>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</si>
  <si>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</si>
  <si>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</si>
  <si>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</si>
  <si>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</si>
  <si>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</si>
  <si>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</si>
  <si>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</si>
  <si>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</si>
  <si>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</si>
  <si>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</si>
  <si>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</si>
  <si>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</si>
  <si>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</si>
  <si>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</si>
  <si>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</si>
  <si>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</si>
  <si>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</si>
  <si>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</si>
  <si>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</si>
  <si>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</si>
  <si>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</si>
  <si>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</si>
  <si>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</si>
  <si>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</si>
  <si>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</si>
  <si>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</si>
  <si>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</si>
  <si>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</si>
  <si>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</si>
  <si>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</si>
  <si>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</si>
  <si>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</si>
  <si>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</si>
  <si>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</si>
  <si>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</si>
  <si>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</si>
  <si>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</si>
  <si>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</si>
  <si>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</si>
  <si>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</si>
  <si>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</si>
  <si>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</si>
  <si>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</si>
  <si>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</si>
  <si>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</si>
  <si>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</si>
  <si>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</si>
  <si>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</si>
  <si>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</si>
  <si>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</si>
  <si>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</si>
  <si>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</si>
  <si>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</si>
  <si>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</si>
  <si>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</si>
  <si>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</si>
  <si>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</si>
  <si>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</si>
  <si>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</si>
  <si>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</si>
  <si>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</si>
  <si>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</si>
  <si>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</si>
  <si>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</si>
  <si>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</si>
  <si>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</si>
  <si>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</si>
  <si>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</si>
  <si>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</si>
  <si>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</si>
  <si>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</si>
  <si>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</si>
  <si>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</si>
  <si>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</si>
  <si>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</si>
  <si>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</si>
  <si>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</si>
  <si>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</si>
  <si>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</si>
  <si>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</si>
  <si>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</si>
  <si>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</si>
  <si>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</si>
  <si>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</si>
  <si>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</si>
  <si>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</si>
  <si>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</si>
  <si>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</si>
  <si>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</si>
  <si>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</si>
  <si>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</si>
  <si>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</si>
  <si>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</si>
  <si>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</si>
  <si>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</si>
  <si>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</si>
  <si>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</si>
  <si>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</si>
  <si>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</si>
  <si>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</si>
  <si>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</si>
  <si>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</si>
  <si>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</si>
  <si>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</si>
  <si>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</si>
  <si>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</si>
  <si>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</si>
  <si>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</si>
  <si>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</si>
  <si>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</si>
  <si>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</si>
  <si>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</si>
  <si>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</si>
  <si>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</si>
  <si>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</si>
  <si>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</si>
  <si>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</si>
  <si>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</si>
  <si>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</si>
  <si>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</si>
  <si>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</si>
  <si>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</si>
  <si>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</si>
  <si>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</si>
  <si>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</si>
  <si>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</si>
  <si>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</si>
  <si>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</si>
  <si>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</si>
  <si>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</si>
  <si>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</si>
  <si>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</si>
  <si>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</si>
  <si>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</si>
  <si>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</si>
  <si>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</si>
  <si>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</si>
  <si>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</si>
  <si>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</si>
  <si>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</si>
  <si>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</si>
  <si>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</si>
  <si>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</si>
  <si>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</si>
  <si>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</si>
  <si>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</si>
  <si>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</si>
  <si>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</si>
  <si>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</si>
  <si>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</si>
  <si>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</si>
  <si>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</si>
  <si>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</si>
  <si>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</si>
  <si>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</si>
  <si>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</si>
  <si>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</si>
  <si>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</si>
  <si>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</si>
  <si>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</si>
  <si>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</si>
  <si>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</si>
  <si>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</si>
  <si>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</si>
  <si>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</si>
  <si>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</si>
  <si>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</si>
  <si>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</si>
  <si>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</si>
  <si>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</si>
  <si>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</si>
  <si>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</si>
  <si>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</si>
  <si>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</si>
  <si>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</si>
  <si>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</si>
  <si>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</si>
  <si>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</si>
  <si>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</si>
  <si>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</si>
  <si>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</si>
  <si>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</si>
  <si>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</si>
  <si>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</si>
  <si>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</si>
  <si>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</si>
  <si>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</si>
  <si>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</si>
  <si>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</si>
  <si>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</si>
  <si>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</si>
  <si>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</si>
  <si>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</si>
  <si>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</si>
  <si>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</si>
  <si>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</si>
  <si>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</si>
  <si>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</si>
  <si>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</si>
  <si>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</si>
  <si>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</si>
  <si>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</si>
  <si>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</si>
  <si>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</si>
  <si>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</si>
  <si>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</si>
  <si>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</si>
  <si>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</si>
  <si>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</si>
  <si>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</si>
  <si>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</si>
  <si>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</si>
  <si>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</si>
  <si>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</si>
  <si>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</si>
  <si>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</si>
  <si>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</si>
  <si>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</si>
  <si>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</si>
  <si>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</si>
  <si>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</si>
  <si>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</si>
  <si>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</si>
  <si>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</si>
  <si>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</si>
  <si>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</si>
  <si>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</si>
  <si>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</si>
  <si>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</si>
  <si>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</si>
  <si>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</si>
  <si>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</si>
  <si>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</si>
  <si>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</si>
  <si>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</si>
  <si>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</si>
  <si>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</si>
  <si>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</si>
  <si>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</si>
  <si>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</si>
  <si>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</si>
  <si>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</si>
  <si>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</si>
  <si>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</si>
  <si>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</si>
  <si>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</si>
  <si>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</si>
  <si>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</si>
  <si>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</si>
  <si>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</si>
  <si>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</si>
  <si>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</si>
  <si>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</si>
  <si>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</si>
  <si>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</si>
  <si>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</si>
  <si>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</si>
  <si>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</si>
  <si>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</si>
  <si>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</si>
  <si>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</si>
  <si>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</si>
  <si>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</si>
  <si>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</si>
  <si>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</si>
  <si>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</si>
  <si>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</si>
  <si>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</si>
  <si>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</si>
  <si>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</si>
  <si>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</si>
  <si>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</si>
  <si>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</si>
  <si>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</si>
  <si>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</si>
  <si>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</si>
  <si>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</si>
  <si>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</si>
  <si>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</si>
  <si>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</si>
  <si>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</si>
  <si>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</si>
  <si>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</si>
  <si>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</si>
  <si>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</si>
  <si>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</si>
  <si>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</si>
  <si>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</si>
  <si>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</si>
  <si>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</si>
  <si>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</si>
  <si>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</si>
  <si>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</si>
  <si>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</si>
  <si>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</si>
  <si>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</si>
  <si>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</si>
  <si>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</si>
  <si>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</si>
  <si>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</si>
  <si>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</si>
  <si>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</si>
  <si>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</si>
  <si>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</si>
  <si>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</si>
  <si>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</si>
  <si>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</si>
  <si>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</si>
  <si>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</si>
  <si>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</si>
  <si>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</si>
  <si>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</si>
  <si>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</si>
  <si>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</si>
  <si>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</si>
  <si>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</si>
  <si>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</si>
  <si>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</si>
  <si>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</si>
  <si>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</si>
  <si>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</si>
  <si>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</si>
  <si>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</si>
  <si>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</si>
  <si>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</si>
  <si>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</si>
  <si>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</si>
  <si>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</si>
  <si>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</si>
  <si>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</si>
  <si>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</si>
  <si>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</si>
  <si>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</si>
  <si>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</si>
  <si>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</si>
  <si>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</si>
  <si>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</si>
  <si>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</si>
  <si>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</si>
  <si>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</si>
  <si>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</si>
  <si>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</si>
  <si>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</si>
  <si>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</si>
  <si>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</si>
  <si>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</si>
  <si>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</si>
  <si>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</si>
  <si>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</si>
  <si>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</si>
  <si>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</si>
  <si>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</si>
  <si>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</si>
  <si>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</si>
  <si>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</si>
  <si>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</si>
  <si>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</si>
  <si>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</si>
  <si>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</si>
  <si>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</si>
  <si>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</si>
  <si>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</si>
  <si>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</si>
  <si>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</si>
  <si>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</si>
  <si>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</si>
  <si>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</si>
  <si>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</si>
  <si>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</si>
  <si>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</si>
  <si>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</si>
  <si>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</si>
  <si>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</si>
  <si>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</si>
  <si>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</si>
  <si>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</si>
  <si>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</si>
  <si>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</si>
  <si>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</si>
  <si>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</si>
  <si>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</si>
  <si>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</si>
  <si>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</si>
  <si>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</si>
  <si>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</si>
  <si>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</si>
  <si>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</si>
  <si>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</si>
  <si>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</si>
  <si>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</si>
  <si>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</si>
  <si>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</si>
  <si>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</si>
  <si>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</si>
  <si>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</si>
  <si>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</si>
  <si>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</si>
  <si>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</si>
  <si>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</si>
  <si>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</si>
  <si>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</si>
  <si>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</si>
  <si>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</si>
  <si>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</si>
  <si>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</si>
  <si>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</si>
  <si>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</si>
  <si>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</si>
  <si>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</si>
  <si>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</si>
  <si>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</si>
  <si>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</si>
  <si>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</si>
  <si>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</si>
  <si>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</si>
  <si>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</si>
  <si>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</si>
  <si>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</si>
  <si>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</si>
  <si>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</si>
  <si>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</si>
  <si>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</si>
  <si>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</si>
  <si>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</si>
  <si>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</si>
  <si>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</si>
  <si>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</si>
  <si>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</si>
  <si>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</si>
  <si>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</si>
  <si>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</si>
  <si>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</si>
  <si>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</si>
  <si>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</si>
  <si>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</si>
  <si>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</si>
  <si>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</si>
  <si>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</si>
  <si>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</si>
  <si>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</si>
  <si>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</si>
  <si>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</si>
  <si>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</si>
  <si>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</si>
  <si>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</si>
  <si>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</si>
  <si>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</si>
  <si>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</si>
  <si>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</si>
  <si>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</si>
  <si>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</si>
  <si>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</si>
  <si>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</si>
  <si>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</si>
  <si>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</si>
  <si>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</si>
  <si>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</si>
  <si>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</si>
  <si>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</si>
  <si>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</si>
  <si>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</si>
  <si>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</si>
  <si>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</si>
  <si>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</si>
  <si>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</si>
  <si>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</si>
  <si>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</si>
  <si>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</si>
  <si>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</si>
  <si>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</si>
  <si>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</si>
  <si>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</si>
  <si>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</si>
  <si>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</si>
  <si>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</si>
  <si>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</si>
  <si>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</si>
  <si>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</si>
  <si>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</si>
  <si>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</si>
  <si>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</si>
  <si>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</si>
  <si>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</si>
  <si>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</si>
  <si>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</si>
  <si>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</si>
  <si>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</si>
  <si>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</si>
  <si>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</si>
  <si>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</si>
  <si>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</si>
  <si>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</si>
  <si>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</si>
  <si>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</si>
  <si>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</si>
  <si>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</si>
  <si>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</si>
  <si>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</si>
  <si>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</si>
  <si>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</si>
  <si>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</si>
  <si>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</si>
  <si>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</si>
  <si>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</si>
  <si>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</si>
  <si>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</si>
  <si>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</si>
  <si>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</si>
  <si>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</si>
  <si>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</si>
  <si>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</si>
  <si>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</si>
  <si>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</si>
  <si>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</si>
  <si>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</si>
  <si>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</si>
  <si>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</si>
  <si>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</si>
  <si>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</si>
  <si>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</si>
  <si>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</si>
  <si>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</si>
  <si>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</si>
  <si>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</si>
  <si>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</si>
  <si>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</si>
  <si>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</si>
  <si>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</si>
  <si>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</si>
  <si>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</si>
  <si>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</si>
  <si>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</si>
  <si>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</si>
  <si>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</si>
  <si>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</si>
  <si>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</si>
  <si>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</si>
  <si>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</si>
  <si>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</si>
  <si>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</si>
  <si>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</si>
  <si>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</si>
  <si>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</si>
  <si>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</si>
  <si>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</si>
  <si>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</si>
  <si>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</si>
  <si>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</si>
  <si>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</si>
  <si>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</si>
  <si>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</si>
  <si>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</si>
  <si>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</si>
  <si>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</si>
  <si>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</si>
  <si>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</si>
  <si>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</si>
  <si>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</si>
  <si>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</si>
  <si>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</si>
  <si>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</si>
  <si>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</si>
  <si>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</si>
  <si>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</si>
  <si>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</si>
  <si>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</si>
  <si>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</si>
  <si>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</si>
  <si>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</si>
  <si>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</si>
  <si>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</si>
  <si>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</si>
  <si>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</si>
  <si>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</si>
  <si>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</si>
  <si>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</si>
  <si>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</si>
  <si>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</si>
  <si>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</si>
  <si>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</si>
  <si>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</si>
  <si>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</si>
  <si>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</si>
  <si>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</si>
  <si>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</si>
  <si>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</si>
  <si>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</si>
  <si>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</si>
  <si>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</si>
  <si>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</si>
  <si>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</si>
  <si>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</si>
  <si>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</si>
  <si>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</si>
  <si>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</si>
  <si>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</si>
  <si>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</si>
  <si>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</si>
  <si>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</si>
  <si>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</si>
  <si>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</si>
  <si>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</si>
  <si>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</si>
  <si>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</si>
  <si>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</si>
  <si>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</si>
  <si>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</si>
  <si>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</si>
  <si>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</si>
  <si>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</si>
  <si>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</si>
  <si>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</si>
  <si>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</si>
  <si>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</si>
  <si>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</si>
  <si>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</si>
  <si>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</si>
  <si>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</si>
  <si>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</si>
  <si>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</si>
  <si>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</si>
  <si>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</si>
  <si>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</si>
  <si>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</si>
  <si>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</si>
  <si>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</si>
  <si>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</si>
  <si>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</si>
  <si>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</si>
  <si>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</si>
  <si>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</si>
  <si>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</si>
  <si>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</si>
  <si>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</si>
  <si>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</si>
  <si>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</si>
  <si>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</si>
  <si>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</si>
  <si>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</si>
  <si>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</si>
  <si>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</si>
  <si>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</si>
  <si>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</si>
  <si>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</si>
  <si>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</si>
  <si>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</si>
  <si>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</si>
  <si>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</si>
  <si>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</si>
  <si>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</si>
  <si>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</si>
  <si>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</si>
  <si>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</si>
  <si>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</si>
  <si>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</si>
  <si>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</si>
  <si>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</si>
  <si>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</si>
  <si>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</si>
  <si>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</si>
  <si>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</si>
  <si>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</si>
  <si>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</si>
  <si>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</si>
  <si>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</si>
  <si>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</si>
  <si>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</si>
  <si>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</si>
  <si>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</si>
  <si>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</si>
  <si>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</si>
  <si>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</si>
  <si>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</si>
  <si>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</si>
  <si>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</si>
  <si>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</si>
  <si>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</si>
  <si>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</si>
  <si>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</si>
  <si>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</si>
  <si>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</si>
  <si>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</si>
  <si>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</si>
  <si>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</si>
  <si>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</si>
  <si>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</si>
  <si>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</si>
  <si>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</si>
  <si>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</si>
  <si>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</si>
  <si>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</si>
  <si>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</si>
  <si>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</si>
  <si>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</si>
  <si>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</si>
  <si>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</si>
  <si>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</si>
  <si>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</si>
  <si>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</si>
  <si>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</si>
  <si>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</si>
  <si>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</si>
  <si>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</si>
  <si>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</si>
  <si>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</si>
  <si>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</si>
  <si>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</si>
  <si>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</si>
  <si>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</si>
  <si>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</si>
  <si>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</si>
  <si>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</si>
  <si>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</si>
  <si>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</si>
  <si>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</si>
  <si>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</si>
  <si>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</si>
  <si>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</si>
  <si>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</si>
  <si>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</si>
  <si>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</si>
  <si>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</si>
  <si>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</si>
  <si>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</si>
  <si>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</si>
  <si>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</si>
  <si>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</si>
  <si>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</si>
  <si>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</si>
  <si>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</si>
  <si>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</si>
  <si>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</si>
  <si>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</si>
  <si>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</si>
  <si>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</si>
  <si>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</si>
  <si>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</si>
  <si>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</si>
  <si>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</si>
  <si>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</si>
  <si>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</si>
  <si>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</si>
  <si>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</si>
  <si>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</si>
  <si>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</si>
  <si>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</si>
  <si>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</si>
  <si>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</si>
  <si>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</si>
  <si>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</si>
  <si>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</si>
  <si>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</si>
  <si>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</si>
  <si>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</si>
  <si>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</si>
  <si>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</si>
  <si>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</si>
  <si>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</si>
  <si>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</si>
  <si>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</si>
  <si>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</si>
  <si>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</si>
  <si>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</si>
  <si>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</si>
  <si>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</si>
  <si>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</si>
  <si>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</si>
  <si>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</si>
  <si>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</si>
  <si>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</si>
  <si>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</si>
  <si>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</si>
  <si>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</si>
  <si>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</si>
  <si>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</si>
  <si>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</si>
  <si>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</si>
  <si>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</si>
  <si>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</si>
  <si>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</si>
  <si>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</si>
  <si>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</si>
  <si>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</si>
  <si>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</si>
  <si>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</si>
  <si>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</si>
  <si>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</si>
  <si>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</si>
  <si>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</si>
  <si>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</si>
  <si>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</si>
  <si>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</si>
  <si>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</si>
  <si>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</si>
  <si>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</si>
  <si>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</si>
  <si>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</si>
  <si>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</si>
  <si>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</si>
  <si>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</si>
  <si>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</si>
  <si>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</si>
  <si>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</si>
  <si>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</si>
  <si>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</si>
  <si>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</si>
  <si>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</si>
  <si>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</si>
  <si>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</si>
  <si>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</si>
  <si>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</si>
  <si>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</si>
  <si>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</si>
  <si>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</si>
  <si>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</si>
  <si>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</si>
  <si>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</si>
  <si>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</si>
  <si>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</si>
  <si>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</si>
  <si>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</si>
  <si>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</si>
  <si>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</si>
  <si>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</si>
  <si>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</si>
  <si>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</si>
  <si>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</si>
  <si>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</si>
  <si>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</si>
  <si>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</si>
  <si>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</si>
  <si>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</si>
  <si>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</si>
  <si>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</si>
  <si>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</si>
  <si>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</si>
  <si>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</si>
  <si>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</si>
  <si>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</si>
  <si>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</si>
  <si>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</si>
  <si>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</si>
  <si>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</si>
  <si>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</si>
  <si>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</si>
  <si>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</si>
  <si>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</si>
  <si>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</si>
  <si>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</si>
  <si>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</si>
  <si>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</si>
  <si>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</si>
  <si>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</si>
  <si>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</si>
  <si>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</si>
  <si>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</si>
  <si>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</si>
  <si>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</si>
  <si>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</si>
  <si>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</si>
  <si>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</si>
  <si>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</si>
  <si>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</si>
  <si>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</si>
  <si>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</si>
  <si>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</si>
  <si>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</si>
  <si>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</si>
  <si>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</si>
  <si>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</si>
  <si>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</si>
  <si>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</si>
  <si>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</si>
  <si>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</si>
  <si>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</si>
  <si>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</si>
  <si>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</si>
  <si>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</si>
  <si>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</si>
  <si>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</si>
  <si>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</si>
  <si>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</si>
  <si>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</si>
  <si>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</si>
  <si>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</si>
  <si>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</si>
  <si>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</si>
  <si>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</si>
  <si>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</si>
  <si>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</si>
  <si>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</si>
  <si>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</si>
  <si>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</si>
  <si>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</si>
  <si>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</si>
  <si>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</si>
  <si>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</si>
  <si>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</si>
  <si>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</si>
  <si>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</si>
  <si>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</si>
  <si>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</si>
  <si>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</si>
  <si>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</si>
  <si>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</si>
  <si>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</si>
  <si>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</si>
  <si>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</si>
  <si>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</si>
  <si>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</si>
  <si>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</si>
  <si>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</si>
  <si>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</si>
  <si>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</si>
  <si>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</si>
  <si>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</si>
  <si>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</si>
  <si>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</si>
  <si>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</si>
  <si>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</si>
  <si>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</si>
  <si>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</si>
  <si>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</si>
  <si>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</si>
  <si>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</si>
  <si>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</si>
  <si>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</si>
  <si>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</si>
  <si>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</si>
  <si>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</si>
  <si>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</si>
  <si>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</si>
  <si>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</si>
  <si>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</si>
  <si>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</si>
  <si>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</si>
  <si>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</si>
  <si>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</si>
  <si>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</si>
  <si>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</si>
  <si>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</si>
  <si>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</si>
  <si>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</si>
  <si>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</si>
  <si>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</si>
  <si>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</si>
  <si>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</si>
  <si>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</si>
  <si>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</si>
  <si>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</si>
  <si>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</si>
  <si>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</si>
  <si>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</si>
  <si>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</si>
  <si>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</si>
  <si>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</si>
  <si>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</si>
  <si>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</si>
  <si>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</si>
  <si>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</si>
  <si>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</si>
  <si>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</si>
  <si>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</si>
  <si>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</si>
  <si>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</si>
  <si>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</si>
  <si>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</si>
  <si>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</si>
  <si>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</si>
  <si>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</si>
  <si>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</si>
  <si>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</si>
  <si>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</si>
  <si>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</si>
  <si>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</si>
  <si>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</si>
  <si>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</si>
  <si>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</si>
  <si>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</si>
  <si>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</si>
  <si>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</si>
  <si>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</si>
  <si>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</si>
  <si>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</si>
  <si>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</si>
  <si>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</si>
  <si>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</si>
  <si>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</si>
  <si>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</si>
  <si>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</si>
  <si>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</si>
  <si>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</si>
  <si>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</si>
  <si>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</si>
  <si>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</si>
  <si>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</si>
  <si>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</si>
  <si>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</si>
  <si>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</si>
  <si>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</si>
  <si>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</si>
  <si>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</si>
  <si>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</si>
  <si>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</si>
  <si>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</si>
  <si>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</si>
  <si>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</si>
  <si>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</si>
  <si>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</si>
  <si>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</si>
  <si>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</si>
  <si>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</si>
  <si>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</si>
  <si>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</si>
  <si>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</si>
  <si>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</si>
  <si>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</si>
  <si>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</si>
  <si>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</si>
  <si>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</si>
  <si>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</si>
  <si>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</si>
  <si>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</si>
  <si>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</si>
  <si>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</si>
  <si>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</si>
  <si>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</si>
  <si>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</si>
  <si>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</si>
  <si>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</si>
  <si>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</si>
  <si>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</si>
  <si>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</si>
  <si>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</si>
  <si>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</si>
  <si>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</si>
  <si>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</si>
  <si>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</si>
  <si>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</si>
  <si>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</si>
  <si>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</si>
  <si>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</si>
  <si>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</si>
  <si>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</si>
  <si>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</si>
  <si>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</si>
  <si>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</si>
  <si>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</si>
  <si>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</si>
  <si>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</si>
  <si>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</si>
  <si>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</si>
  <si>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</si>
  <si>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</si>
  <si>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</si>
  <si>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</si>
  <si>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</si>
  <si>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</si>
  <si>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</si>
  <si>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</si>
  <si>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</si>
  <si>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</si>
  <si>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</si>
  <si>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</si>
  <si>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</si>
  <si>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</si>
  <si>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</si>
  <si>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</si>
  <si>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</si>
  <si>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</si>
  <si>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</si>
  <si>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</si>
  <si>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</si>
  <si>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</si>
  <si>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</si>
  <si>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</si>
  <si>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</si>
  <si>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</si>
  <si>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</si>
  <si>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</si>
  <si>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</si>
  <si>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</si>
  <si>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</si>
  <si>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</si>
  <si>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</si>
  <si>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</si>
  <si>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</si>
  <si>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</si>
  <si>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</si>
  <si>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</si>
  <si>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</si>
  <si>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</si>
  <si>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</si>
  <si>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</si>
  <si>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</si>
  <si>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</si>
  <si>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</si>
  <si>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</si>
  <si>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</si>
  <si>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</si>
  <si>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</si>
  <si>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</si>
  <si>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</si>
  <si>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</si>
  <si>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</si>
  <si>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</si>
  <si>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</si>
  <si>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</si>
  <si>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</si>
  <si>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</si>
  <si>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</si>
  <si>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</si>
  <si>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</si>
  <si>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</si>
  <si>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</si>
  <si>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</si>
  <si>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</si>
  <si>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</si>
  <si>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</si>
  <si>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</si>
  <si>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</si>
  <si>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</si>
  <si>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</si>
  <si>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</si>
  <si>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</si>
  <si>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</si>
  <si>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</si>
  <si>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</si>
  <si>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</si>
  <si>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</si>
  <si>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</si>
  <si>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</si>
  <si>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</si>
  <si>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</si>
  <si>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</si>
  <si>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</si>
  <si>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</si>
  <si>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</si>
  <si>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</si>
  <si>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</si>
  <si>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</si>
  <si>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</si>
  <si>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</si>
  <si>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</si>
  <si>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</si>
  <si>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</si>
  <si>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</si>
  <si>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</si>
  <si>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</si>
  <si>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</si>
  <si>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</si>
  <si>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</si>
  <si>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</si>
  <si>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</si>
  <si>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</si>
  <si>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</si>
  <si>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</si>
  <si>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</si>
  <si>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</si>
  <si>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</si>
  <si>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</si>
  <si>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</si>
  <si>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</si>
  <si>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</si>
  <si>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</si>
  <si>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</si>
  <si>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</si>
  <si>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</si>
  <si>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</si>
  <si>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</si>
  <si>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</si>
  <si>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</si>
  <si>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</si>
  <si>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</si>
  <si>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</si>
  <si>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</si>
  <si>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</si>
  <si>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</si>
  <si>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</si>
  <si>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</si>
  <si>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</si>
  <si>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</si>
  <si>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</si>
  <si>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</si>
  <si>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</si>
  <si>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</si>
  <si>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</si>
  <si>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</si>
  <si>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</si>
  <si>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</si>
  <si>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</si>
  <si>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</si>
  <si>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</si>
  <si>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</si>
  <si>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</si>
  <si>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</si>
  <si>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</si>
  <si>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</si>
  <si>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</si>
  <si>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</si>
  <si>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</si>
  <si>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</si>
  <si>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</si>
  <si>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</si>
  <si>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</si>
  <si>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</si>
  <si>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</si>
  <si>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</si>
  <si>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</si>
  <si>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</si>
  <si>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</si>
  <si>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</si>
  <si>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</si>
  <si>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</si>
  <si>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</si>
  <si>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</si>
  <si>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</si>
  <si>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</si>
  <si>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</si>
  <si>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</si>
  <si>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</si>
  <si>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</si>
  <si>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</si>
  <si>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</si>
  <si>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</si>
  <si>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</si>
  <si>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</si>
  <si>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</si>
  <si>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</si>
  <si>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</si>
  <si>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</si>
  <si>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</si>
  <si>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</si>
  <si>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</si>
  <si>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</si>
  <si>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</si>
  <si>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</si>
  <si>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</si>
  <si>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</si>
  <si>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</si>
  <si>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</si>
  <si>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</si>
  <si>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</si>
  <si>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</si>
  <si>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</si>
  <si>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</si>
  <si>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</si>
  <si>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</si>
  <si>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</si>
  <si>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</si>
  <si>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</si>
  <si>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</si>
  <si>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</si>
  <si>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</si>
  <si>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</si>
  <si>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</si>
  <si>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</si>
  <si>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</si>
  <si>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</si>
  <si>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</si>
  <si>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</si>
  <si>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</si>
  <si>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</si>
  <si>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</si>
  <si>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</si>
  <si>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</si>
  <si>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</si>
  <si>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</si>
  <si>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</si>
  <si>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</si>
  <si>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</si>
  <si>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</si>
  <si>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</si>
  <si>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</si>
  <si>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</si>
  <si>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</si>
  <si>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</si>
  <si>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</si>
  <si>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</si>
  <si>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</si>
  <si>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</si>
  <si>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</si>
  <si>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</si>
  <si>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</si>
  <si>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</si>
  <si>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</si>
  <si>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</si>
  <si>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</si>
  <si>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</si>
  <si>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</si>
  <si>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</si>
  <si>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</si>
  <si>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</si>
  <si>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</si>
  <si>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</si>
  <si>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</si>
  <si>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</si>
  <si>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</si>
  <si>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</si>
  <si>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</si>
  <si>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</si>
  <si>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</si>
  <si>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</si>
  <si>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</si>
  <si>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</si>
  <si>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</si>
  <si>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</si>
  <si>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</si>
  <si>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</si>
  <si>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</si>
  <si>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</si>
  <si>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</si>
  <si>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</si>
  <si>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</si>
  <si>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</si>
  <si>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</si>
  <si>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</si>
  <si>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</si>
  <si>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</si>
  <si>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</si>
  <si>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</si>
  <si>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</si>
  <si>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</si>
  <si>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</si>
  <si>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</si>
  <si>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</si>
  <si>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</si>
  <si>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</si>
  <si>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</si>
  <si>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</si>
  <si>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</si>
  <si>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</si>
  <si>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</si>
  <si>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</si>
  <si>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</si>
  <si>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</si>
  <si>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</si>
  <si>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</si>
  <si>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</si>
  <si>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</si>
  <si>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</si>
  <si>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</si>
  <si>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</si>
  <si>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</si>
  <si>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</si>
  <si>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</si>
  <si>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</si>
  <si>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</si>
  <si>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</si>
  <si>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</si>
  <si>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</si>
  <si>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</si>
  <si>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</si>
  <si>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</si>
  <si>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</si>
  <si>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</si>
  <si>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</si>
  <si>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</si>
  <si>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</si>
  <si>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</si>
  <si>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</si>
  <si>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</si>
  <si>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</si>
  <si>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</si>
  <si>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</si>
  <si>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</si>
  <si>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</si>
  <si>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</si>
  <si>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</si>
  <si>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</si>
  <si>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</si>
  <si>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</si>
  <si>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</si>
  <si>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</si>
  <si>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</si>
  <si>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</si>
  <si>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</si>
  <si>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</si>
  <si>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</si>
  <si>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</si>
  <si>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</si>
  <si>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</si>
  <si>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</si>
  <si>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</si>
  <si>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</si>
  <si>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</si>
  <si>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</si>
  <si>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</si>
  <si>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</si>
  <si>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</si>
  <si>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</si>
  <si>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</si>
  <si>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</si>
  <si>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</si>
  <si>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</si>
  <si>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</si>
  <si>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</si>
  <si>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</si>
  <si>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</si>
  <si>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</si>
  <si>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</si>
  <si>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</si>
  <si>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</si>
  <si>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</si>
  <si>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</si>
  <si>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</si>
  <si>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</si>
  <si>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</si>
  <si>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</si>
  <si>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</si>
  <si>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</si>
  <si>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</si>
  <si>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</si>
  <si>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</si>
  <si>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</si>
  <si>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</si>
  <si>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</si>
  <si>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</si>
  <si>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</si>
  <si>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</si>
  <si>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</si>
  <si>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</si>
  <si>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</si>
  <si>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</si>
  <si>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</si>
  <si>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</si>
  <si>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</si>
  <si>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</si>
  <si>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</si>
  <si>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</si>
  <si>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</si>
  <si>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</si>
  <si>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</si>
  <si>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</si>
  <si>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</si>
  <si>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</si>
  <si>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</si>
  <si>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</si>
  <si>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</si>
  <si>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</si>
  <si>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</si>
  <si>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</si>
  <si>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</si>
  <si>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</si>
  <si>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</si>
  <si>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</si>
  <si>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</si>
  <si>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</si>
  <si>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</si>
  <si>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</si>
  <si>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</si>
  <si>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</si>
  <si>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</si>
  <si>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</si>
  <si>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</si>
  <si>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</si>
  <si>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</si>
  <si>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</si>
  <si>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</si>
  <si>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</si>
  <si>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</si>
  <si>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</si>
  <si>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</si>
  <si>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</si>
  <si>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</si>
  <si>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</si>
  <si>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</si>
  <si>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</si>
  <si>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</si>
  <si>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</si>
  <si>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</si>
  <si>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</si>
  <si>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</si>
  <si>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</si>
  <si>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</si>
  <si>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</si>
  <si>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</si>
  <si>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</si>
  <si>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</si>
  <si>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</si>
  <si>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</si>
  <si>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</si>
  <si>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</si>
  <si>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</si>
  <si>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</si>
  <si>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</si>
  <si>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</si>
  <si>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</si>
  <si>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</si>
  <si>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</si>
  <si>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</si>
  <si>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</si>
  <si>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</si>
  <si>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</si>
  <si>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</si>
  <si>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</si>
  <si>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</si>
  <si>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</si>
  <si>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</si>
  <si>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</si>
  <si>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</si>
  <si>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</si>
  <si>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</si>
  <si>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</si>
  <si>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</si>
  <si>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</si>
  <si>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</si>
  <si>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</si>
  <si>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</si>
  <si>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</si>
  <si>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</si>
  <si>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</si>
  <si>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</si>
  <si>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</si>
  <si>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</si>
  <si>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</si>
  <si>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</si>
  <si>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</si>
  <si>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</si>
  <si>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</si>
  <si>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</si>
  <si>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</si>
  <si>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</si>
  <si>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</si>
  <si>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</si>
  <si>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</si>
  <si>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</si>
  <si>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</si>
  <si>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</si>
  <si>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</si>
  <si>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</si>
  <si>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</si>
  <si>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</si>
  <si>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</si>
  <si>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</si>
  <si>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</si>
  <si>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</si>
  <si>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</si>
  <si>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</si>
  <si>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</si>
  <si>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</si>
  <si>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</si>
  <si>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</si>
  <si>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</si>
  <si>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Total Projects</t>
  </si>
  <si>
    <t>Percentage Successful</t>
  </si>
  <si>
    <t>Percentage Failed</t>
  </si>
  <si>
    <t>Percentage Canceled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</si>
  <si>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</si>
  <si>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</si>
  <si>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</si>
  <si>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</si>
  <si>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</si>
  <si>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</si>
  <si>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</si>
  <si>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</si>
  <si>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</si>
  <si>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 to 9999</t>
  </si>
  <si>
    <t>greater than or equal to 50000</t>
  </si>
  <si>
    <t>less than 1000</t>
  </si>
  <si>
    <t>The mean number of backers of Successful campaigns:</t>
  </si>
  <si>
    <t>The median number of backers of Successful campaigns:</t>
  </si>
  <si>
    <t>The minimum number of backers of Successful campaigns:</t>
  </si>
  <si>
    <t>The maximum number of backers of Successful campaigns:</t>
  </si>
  <si>
    <t>The variance of the number of backers of Successful campaigns:</t>
  </si>
  <si>
    <t>The standard deviation of the number of backers of Successful campaigns:</t>
  </si>
  <si>
    <t>The mean number of backers of Failed campaigns:</t>
  </si>
  <si>
    <t>The variance of the number of backers of Failed campaigns:</t>
  </si>
  <si>
    <t>The maximum number of backers of Failed campaigns:</t>
  </si>
  <si>
    <t>The minimum number of backers of Failed campaigns:</t>
  </si>
  <si>
    <t>The median number of backers of Failed campaigns:</t>
  </si>
  <si>
    <t>The standard deviation of the number of backers of Failed campaigns: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</si>
</sst>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B2B2B"/>
      <name val="Calibri (Body)"/>
    </font>
    <font>
      <sz val="10"/>
      <color rgb="FF000000"/>
      <name val="Tahoma"/>
      <family val="2"/>
    </font>
    <font>
      <sz val="12"/>
      <color rgb="FF2B2B2B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  <xf numFmtId="9" fontId="0" fillId="0" borderId="0" xfId="0" applyNumberForma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C5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Category'!$B$14:$B$15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Category'!$A$16:$A$25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publishing</c:v>
                </c:pt>
                <c:pt idx="3">
                  <c:v>photography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film &amp; video</c:v>
                </c:pt>
              </c:strCache>
            </c:strRef>
          </c:cat>
          <c:val>
            <c:numRef>
              <c:f>'Analysis Category'!$B$16:$B$25</c:f>
              <c:numCache>
                <c:formatCode>General</c:formatCode>
                <c:ptCount val="9"/>
                <c:pt idx="0">
                  <c:v>23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6-CD46-9872-2A10AE14B8D8}"/>
            </c:ext>
          </c:extLst>
        </c:ser>
        <c:ser>
          <c:idx val="1"/>
          <c:order val="1"/>
          <c:tx>
            <c:strRef>
              <c:f>'Analysis Category'!$C$14:$C$15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Category'!$A$16:$A$25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publishing</c:v>
                </c:pt>
                <c:pt idx="3">
                  <c:v>photography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film &amp; video</c:v>
                </c:pt>
              </c:strCache>
            </c:strRef>
          </c:cat>
          <c:val>
            <c:numRef>
              <c:f>'Analysis Category'!$C$16:$C$25</c:f>
              <c:numCache>
                <c:formatCode>General</c:formatCode>
                <c:ptCount val="9"/>
                <c:pt idx="0">
                  <c:v>132</c:v>
                </c:pt>
                <c:pt idx="1">
                  <c:v>28</c:v>
                </c:pt>
                <c:pt idx="2">
                  <c:v>24</c:v>
                </c:pt>
                <c:pt idx="3">
                  <c:v>11</c:v>
                </c:pt>
                <c:pt idx="4">
                  <c:v>66</c:v>
                </c:pt>
                <c:pt idx="6">
                  <c:v>23</c:v>
                </c:pt>
                <c:pt idx="7">
                  <c:v>20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76-CD46-9872-2A10AE14B8D8}"/>
            </c:ext>
          </c:extLst>
        </c:ser>
        <c:ser>
          <c:idx val="2"/>
          <c:order val="2"/>
          <c:tx>
            <c:strRef>
              <c:f>'Analysis Category'!$D$14:$D$15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Category'!$A$16:$A$25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publishing</c:v>
                </c:pt>
                <c:pt idx="3">
                  <c:v>photography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film &amp; video</c:v>
                </c:pt>
              </c:strCache>
            </c:strRef>
          </c:cat>
          <c:val>
            <c:numRef>
              <c:f>'Analysis Category'!$D$16:$D$25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6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76-CD46-9872-2A10AE14B8D8}"/>
            </c:ext>
          </c:extLst>
        </c:ser>
        <c:ser>
          <c:idx val="3"/>
          <c:order val="3"/>
          <c:tx>
            <c:strRef>
              <c:f>'Analysis Category'!$E$14:$E$15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Category'!$A$16:$A$25</c:f>
              <c:strCache>
                <c:ptCount val="9"/>
                <c:pt idx="0">
                  <c:v>theater</c:v>
                </c:pt>
                <c:pt idx="1">
                  <c:v>technology</c:v>
                </c:pt>
                <c:pt idx="2">
                  <c:v>publishing</c:v>
                </c:pt>
                <c:pt idx="3">
                  <c:v>photography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film &amp; video</c:v>
                </c:pt>
              </c:strCache>
            </c:strRef>
          </c:cat>
          <c:val>
            <c:numRef>
              <c:f>'Analysis Category'!$E$16:$E$25</c:f>
              <c:numCache>
                <c:formatCode>General</c:formatCode>
                <c:ptCount val="9"/>
                <c:pt idx="0">
                  <c:v>187</c:v>
                </c:pt>
                <c:pt idx="1">
                  <c:v>64</c:v>
                </c:pt>
                <c:pt idx="2">
                  <c:v>40</c:v>
                </c:pt>
                <c:pt idx="3">
                  <c:v>26</c:v>
                </c:pt>
                <c:pt idx="4">
                  <c:v>99</c:v>
                </c:pt>
                <c:pt idx="5">
                  <c:v>4</c:v>
                </c:pt>
                <c:pt idx="6">
                  <c:v>21</c:v>
                </c:pt>
                <c:pt idx="7">
                  <c:v>22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76-CD46-9872-2A10AE14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424800"/>
        <c:axId val="1430421840"/>
      </c:barChart>
      <c:catAx>
        <c:axId val="14304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30421840"/>
        <c:crosses val="autoZero"/>
        <c:auto val="1"/>
        <c:lblAlgn val="ctr"/>
        <c:lblOffset val="100"/>
        <c:noMultiLvlLbl val="0"/>
      </c:catAx>
      <c:valAx>
        <c:axId val="143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304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103860499218975E-2"/>
          <c:y val="1.4824614534519217E-2"/>
          <c:w val="0.83832254773821291"/>
          <c:h val="0.7807801757573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'Analysis Sub-Category'!$B$11:$B$12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Sub-Category'!$A$13:$A$37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'Analysis Sub-Category'!$B$13:$B$37</c:f>
              <c:numCache>
                <c:formatCode>General</c:formatCode>
                <c:ptCount val="24"/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7-354B-8728-AEE04D2B565D}"/>
            </c:ext>
          </c:extLst>
        </c:ser>
        <c:ser>
          <c:idx val="1"/>
          <c:order val="1"/>
          <c:tx>
            <c:strRef>
              <c:f>'Analysis Sub-Category'!$C$11:$C$12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Sub-Category'!$A$13:$A$37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'Analysis Sub-Category'!$C$13:$C$37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12</c:v>
                </c:pt>
                <c:pt idx="21">
                  <c:v>21</c:v>
                </c:pt>
                <c:pt idx="22">
                  <c:v>30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37-354B-8728-AEE04D2B565D}"/>
            </c:ext>
          </c:extLst>
        </c:ser>
        <c:ser>
          <c:idx val="2"/>
          <c:order val="2"/>
          <c:tx>
            <c:strRef>
              <c:f>'Analysis Sub-Category'!$D$11:$D$12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Sub-Category'!$A$13:$A$37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'Analysis Sub-Category'!$D$13:$D$37</c:f>
              <c:numCache>
                <c:formatCode>General</c:formatCode>
                <c:ptCount val="24"/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37-354B-8728-AEE04D2B565D}"/>
            </c:ext>
          </c:extLst>
        </c:ser>
        <c:ser>
          <c:idx val="3"/>
          <c:order val="3"/>
          <c:tx>
            <c:strRef>
              <c:f>'Analysis Sub-Category'!$E$11:$E$12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Sub-Category'!$A$13:$A$37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'Analysis Sub-Category'!$E$13:$E$37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21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23</c:v>
                </c:pt>
                <c:pt idx="19">
                  <c:v>22</c:v>
                </c:pt>
                <c:pt idx="20">
                  <c:v>36</c:v>
                </c:pt>
                <c:pt idx="21">
                  <c:v>34</c:v>
                </c:pt>
                <c:pt idx="22">
                  <c:v>49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37-354B-8728-AEE04D2B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818096"/>
        <c:axId val="479884192"/>
      </c:barChart>
      <c:catAx>
        <c:axId val="4798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479884192"/>
        <c:crosses val="autoZero"/>
        <c:auto val="1"/>
        <c:lblAlgn val="ctr"/>
        <c:lblOffset val="100"/>
        <c:noMultiLvlLbl val="0"/>
      </c:catAx>
      <c:valAx>
        <c:axId val="4798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4798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Out-come_Parent_year!PivotTable4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Out-come_Parent_year'!$B$10:$B$11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Out-come_Parent_year'!$A$12:$A$24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Out-come_Parent_year'!$B$12:$B$24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504A-AB84-B0824838CC8D}"/>
            </c:ext>
          </c:extLst>
        </c:ser>
        <c:ser>
          <c:idx val="1"/>
          <c:order val="1"/>
          <c:tx>
            <c:strRef>
              <c:f>'Analysis Out-come_Parent_year'!$C$10:$C$11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Out-come_Parent_year'!$A$12:$A$24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Out-come_Parent_year'!$C$12:$C$24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A5-504A-AB84-B0824838CC8D}"/>
            </c:ext>
          </c:extLst>
        </c:ser>
        <c:ser>
          <c:idx val="2"/>
          <c:order val="2"/>
          <c:tx>
            <c:strRef>
              <c:f>'Analysis Out-come_Parent_year'!$D$10:$D$11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Out-come_Parent_year'!$A$12:$A$24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Out-come_Parent_year'!$D$12:$D$24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A5-504A-AB84-B0824838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31296"/>
        <c:axId val="1430833024"/>
      </c:lineChart>
      <c:catAx>
        <c:axId val="14308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30833024"/>
        <c:crosses val="autoZero"/>
        <c:auto val="1"/>
        <c:lblAlgn val="ctr"/>
        <c:lblOffset val="100"/>
        <c:noMultiLvlLbl val="0"/>
      </c:catAx>
      <c:valAx>
        <c:axId val="1430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308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2-F64B-837B-428E674E2C80}"/>
            </c:ext>
          </c:extLst>
        </c:ser>
        <c:ser>
          <c:idx val="1"/>
          <c:order val="1"/>
          <c:tx>
            <c:strRef>
              <c:f>'Crowfunding 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2-F64B-837B-428E674E2C80}"/>
            </c:ext>
          </c:extLst>
        </c:ser>
        <c:ser>
          <c:idx val="2"/>
          <c:order val="2"/>
          <c:tx>
            <c:strRef>
              <c:f>'Crowfunding 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2-F64B-837B-428E674E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7567"/>
        <c:axId val="25804943"/>
      </c:lineChart>
      <c:catAx>
        <c:axId val="252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5804943"/>
        <c:crosses val="autoZero"/>
        <c:auto val="1"/>
        <c:lblAlgn val="ctr"/>
        <c:lblOffset val="100"/>
        <c:noMultiLvlLbl val="0"/>
      </c:catAx>
      <c:valAx>
        <c:axId val="258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52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NUMBERS OF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SUCCESSFUL CAMPAIGN'S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</a:t>
            </a:r>
          </a:p>
        </cx:rich>
      </cx:tx>
    </cx:title>
    <cx:plotArea>
      <cx:plotAreaRegion>
        <cx:series layoutId="boxWhisker" uniqueId="{B8A204ED-9526-3545-9C4C-CA41D403BD15}">
          <cx:tx>
            <cx:txData>
              <cx:f>_xlchart.v1.25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NUMBERS OF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cs typeface="Calibri" panose="020F0502020204030204" pitchFamily="34" charset="0"/>
              </a:rPr>
              <a:t>FAILED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CAMPAIGN'S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</a:t>
            </a:r>
          </a:p>
        </cx:rich>
      </cx:tx>
    </cx:title>
    <cx:plotArea>
      <cx:plotAreaRegion>
        <cx:series layoutId="boxWhisker" uniqueId="{F669A01E-7FB8-9044-9F3C-B88254BEC217}">
          <cx:tx>
            <cx:txData>
              <cx:f>_xlchart.v1.18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146050</xdr:rowOff>
    </xdr:from>
    <xdr:to>
      <xdr:col>16</xdr:col>
      <xdr:colOff>666750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36C40-7920-EDA6-8953-99E926B1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196850</xdr:rowOff>
    </xdr:from>
    <xdr:to>
      <xdr:col>16</xdr:col>
      <xdr:colOff>412750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22040-AE3D-6583-5B6A-19FDCB8C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825499</xdr:colOff>
      <xdr:row>8</xdr:row>
      <xdr:rowOff>196850</xdr:rowOff>
    </xdr:from>
    <xdr:to>
      <xdr:col>14</xdr:col>
      <xdr:colOff>751416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2E4C-7BC4-E167-7436-ACAE1341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190938</xdr:colOff>
      <xdr:row>16</xdr:row>
      <xdr:rowOff>38035</xdr:rowOff>
    </xdr:from>
    <xdr:to>
      <xdr:col>8</xdr:col>
      <xdr:colOff>0</xdr:colOff>
      <xdr:row>41</xdr:row>
      <xdr:rowOff>150866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4DAC9-0940-7533-7CC2-5C7F35E42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1442</xdr:colOff>
      <xdr:row>19</xdr:row>
      <xdr:rowOff>152399</xdr:rowOff>
    </xdr:from>
    <xdr:to>
      <xdr:col>8</xdr:col>
      <xdr:colOff>0</xdr:colOff>
      <xdr:row>35</xdr:row>
      <xdr:rowOff>170366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229236-9538-D9C8-2171-AF05940B3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0222" y="3977887"/>
              <a:ext cx="6162705" cy="3239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39</xdr:row>
      <xdr:rowOff>0</xdr:rowOff>
    </xdr:from>
    <xdr:to>
      <xdr:col>7</xdr:col>
      <xdr:colOff>836758</xdr:colOff>
      <xdr:row>55</xdr:row>
      <xdr:rowOff>17967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99A709-DCF1-7845-AE22-D8736B8C56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5600" y="7924800"/>
              <a:ext cx="6196158" cy="3269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hsa bakhtiari" id="{FF388A6D-0985-D64A-9A2F-3457F4BA577E}" userId="b6dc37d0bd3c697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sa Bakhtiari" refreshedDate="45045.963627777775" createdVersion="8" refreshedVersion="8" minRefreshableVersion="3" recordCount="1000" xr:uid="{D21BAC26-1BF8-9040-B9D8-E632FCB6AF7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1" base="10">
        <rangePr groupBy="months" startDate="2010-01-09T06:00:00" endDate="2020-01-27T06:00:00"/>
        <groupItems count="14">
          <s v="&lt;9.01.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.01.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 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9.01.2010"/>
          <s v="Qtr1"/>
          <s v="Qtr2"/>
          <s v="Qtr3"/>
          <s v="Qtr4"/>
          <s v="&gt;27.01.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9.01.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.01.2020"/>
        </groupItems>
      </fieldGroup>
    </cacheField>
  </cacheFields>
  <extLst>
    <ext xmlns:x14="http://schemas.microsoft.com/office/spreadsheetml/2009/9/main" uri="{725AE2AE-9491-48be-B2B4-4EB974FC3084}">
      <x14:pivotCacheDefinition pivotCacheId="773215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x v="0"/>
    <n v="234"/>
    <x v="0"/>
    <s v="USD"/>
    <n v="1460091600"/>
    <x v="0"/>
    <n v="1460264400"/>
    <d v="2016-04-10T05:00:00"/>
    <b v="0"/>
    <b v="0"/>
    <s v="technology/web"/>
    <x v="0"/>
    <x v="0"/>
    <n v="2338.833333333333"/>
    <n v="59.970085470085472"/>
  </r>
  <r>
    <n v="712"/>
    <s v="Garza-Bryant"/>
    <s v="Programmable leadingedge contingency"/>
    <n v="800"/>
    <n v="14725"/>
    <x v="0"/>
    <n v="202"/>
    <x v="0"/>
    <s v="USD"/>
    <n v="1467954000"/>
    <x v="1"/>
    <n v="1471496400"/>
    <d v="2016-08-18T05:00:00"/>
    <b v="0"/>
    <b v="0"/>
    <s v="theater/plays"/>
    <x v="1"/>
    <x v="1"/>
    <n v="1840.625"/>
    <n v="72.896039603960389"/>
  </r>
  <r>
    <n v="289"/>
    <s v="Smith, Love and Smith"/>
    <s v="Grass-roots mission-critical capability"/>
    <n v="800"/>
    <n v="13474"/>
    <x v="0"/>
    <n v="337"/>
    <x v="1"/>
    <s v="CAD"/>
    <n v="1438578000"/>
    <x v="2"/>
    <n v="1438837200"/>
    <d v="2015-08-06T05:00:00"/>
    <b v="0"/>
    <b v="0"/>
    <s v="theater/plays"/>
    <x v="1"/>
    <x v="1"/>
    <n v="1684.25"/>
    <n v="39.982195845697326"/>
  </r>
  <r>
    <n v="364"/>
    <s v="Ramirez-Myers"/>
    <s v="Switchable intangible definition"/>
    <n v="900"/>
    <n v="14547"/>
    <x v="0"/>
    <n v="186"/>
    <x v="0"/>
    <s v="USD"/>
    <n v="1520229600"/>
    <x v="3"/>
    <n v="1522818000"/>
    <d v="2018-04-04T05:00:00"/>
    <b v="0"/>
    <b v="0"/>
    <s v="music/indie rock"/>
    <x v="2"/>
    <x v="2"/>
    <n v="1616.3333333333335"/>
    <n v="78.209677419354833"/>
  </r>
  <r>
    <n v="372"/>
    <s v="Green-Carr"/>
    <s v="Pre-emptive bifurcated artificial intelligence"/>
    <n v="900"/>
    <n v="14324"/>
    <x v="0"/>
    <n v="169"/>
    <x v="0"/>
    <s v="USD"/>
    <n v="1420696800"/>
    <x v="4"/>
    <n v="1422424800"/>
    <d v="2015-01-28T06:00:00"/>
    <b v="0"/>
    <b v="1"/>
    <s v="film &amp; video/documentary"/>
    <x v="3"/>
    <x v="3"/>
    <n v="1591.5555555555554"/>
    <n v="84.757396449704146"/>
  </r>
  <r>
    <n v="401"/>
    <s v="Smith-Schmidt"/>
    <s v="Inverse radical hierarchy"/>
    <n v="900"/>
    <n v="13772"/>
    <x v="0"/>
    <n v="299"/>
    <x v="0"/>
    <s v="USD"/>
    <n v="1572152400"/>
    <x v="5"/>
    <n v="1572152400"/>
    <d v="2019-10-27T05:00:00"/>
    <b v="0"/>
    <b v="0"/>
    <s v="theater/plays"/>
    <x v="1"/>
    <x v="1"/>
    <n v="1530.2222222222222"/>
    <n v="46.060200668896321"/>
  </r>
  <r>
    <n v="82"/>
    <s v="Porter-George"/>
    <s v="Reactive content-based framework"/>
    <n v="1000"/>
    <n v="14973"/>
    <x v="0"/>
    <n v="180"/>
    <x v="2"/>
    <s v="GBP"/>
    <n v="1547704800"/>
    <x v="6"/>
    <n v="1548309600"/>
    <d v="2019-01-24T06:00:00"/>
    <b v="0"/>
    <b v="1"/>
    <s v="games/video games"/>
    <x v="4"/>
    <x v="4"/>
    <n v="1497.3000000000002"/>
    <n v="83.183333333333337"/>
  </r>
  <r>
    <n v="347"/>
    <s v="Petersen and Sons"/>
    <s v="Open-source full-range portal"/>
    <n v="900"/>
    <n v="12607"/>
    <x v="0"/>
    <n v="191"/>
    <x v="0"/>
    <s v="USD"/>
    <n v="1423634400"/>
    <x v="7"/>
    <n v="1425708000"/>
    <d v="2015-03-07T06:00:00"/>
    <b v="0"/>
    <b v="0"/>
    <s v="technology/web"/>
    <x v="0"/>
    <x v="0"/>
    <n v="1400.7777777777778"/>
    <n v="66.005235602094245"/>
  </r>
  <r>
    <n v="301"/>
    <s v="Wong-Walker"/>
    <s v="Multi-channeled disintermediate policy"/>
    <n v="900"/>
    <n v="12102"/>
    <x v="0"/>
    <n v="295"/>
    <x v="0"/>
    <s v="USD"/>
    <n v="1424930400"/>
    <x v="8"/>
    <n v="1426395600"/>
    <d v="2015-03-15T05:00:00"/>
    <b v="0"/>
    <b v="0"/>
    <s v="film &amp; video/documentary"/>
    <x v="3"/>
    <x v="3"/>
    <n v="1344.6666666666667"/>
    <n v="41.023728813559323"/>
  </r>
  <r>
    <n v="294"/>
    <s v="Turner-Davis"/>
    <s v="Automated local emulation"/>
    <n v="600"/>
    <n v="8038"/>
    <x v="0"/>
    <n v="183"/>
    <x v="0"/>
    <s v="USD"/>
    <n v="1540530000"/>
    <x v="9"/>
    <n v="1541570400"/>
    <d v="2018-11-07T06:00:00"/>
    <b v="0"/>
    <b v="0"/>
    <s v="theater/plays"/>
    <x v="1"/>
    <x v="1"/>
    <n v="1339.6666666666667"/>
    <n v="43.923497267759565"/>
  </r>
  <r>
    <n v="793"/>
    <s v="Rodriguez, Cox and Rodriguez"/>
    <s v="Networked disintermediate leverage"/>
    <n v="1100"/>
    <n v="13045"/>
    <x v="0"/>
    <n v="181"/>
    <x v="3"/>
    <s v="CHF"/>
    <n v="1372136400"/>
    <x v="10"/>
    <n v="1372482000"/>
    <d v="2013-06-29T05:00:00"/>
    <b v="0"/>
    <b v="0"/>
    <s v="publishing/nonfiction"/>
    <x v="5"/>
    <x v="5"/>
    <n v="1185.909090909091"/>
    <n v="72.071823204419886"/>
  </r>
  <r>
    <n v="806"/>
    <s v="Harmon-Madden"/>
    <s v="Adaptive holistic hub"/>
    <n v="700"/>
    <n v="8262"/>
    <x v="0"/>
    <n v="76"/>
    <x v="0"/>
    <s v="USD"/>
    <n v="1330927200"/>
    <x v="11"/>
    <n v="1332997200"/>
    <d v="2012-03-29T05:00:00"/>
    <b v="0"/>
    <b v="1"/>
    <s v="film &amp; video/drama"/>
    <x v="3"/>
    <x v="6"/>
    <n v="1180.2857142857142"/>
    <n v="108.71052631578948"/>
  </r>
  <r>
    <n v="741"/>
    <s v="Garcia Ltd"/>
    <s v="Balanced mobile alliance"/>
    <n v="1200"/>
    <n v="14150"/>
    <x v="0"/>
    <n v="130"/>
    <x v="0"/>
    <s v="USD"/>
    <n v="1274590800"/>
    <x v="12"/>
    <n v="1274677200"/>
    <d v="2010-05-24T05:00:00"/>
    <b v="0"/>
    <b v="0"/>
    <s v="theater/plays"/>
    <x v="1"/>
    <x v="1"/>
    <n v="1179.1666666666665"/>
    <n v="108.84615384615384"/>
  </r>
  <r>
    <n v="742"/>
    <s v="West-Stevens"/>
    <s v="Reactive solution-oriented groupware"/>
    <n v="1200"/>
    <n v="13513"/>
    <x v="0"/>
    <n v="122"/>
    <x v="0"/>
    <s v="USD"/>
    <n v="1263880800"/>
    <x v="13"/>
    <n v="1267509600"/>
    <d v="2010-03-02T06:00:00"/>
    <b v="0"/>
    <b v="0"/>
    <s v="music/electric music"/>
    <x v="2"/>
    <x v="7"/>
    <n v="1126.0833333333335"/>
    <n v="110.76229508196721"/>
  </r>
  <r>
    <n v="955"/>
    <s v="Moss-Obrien"/>
    <s v="Function-based next generation emulation"/>
    <n v="700"/>
    <n v="7763"/>
    <x v="0"/>
    <n v="80"/>
    <x v="0"/>
    <s v="USD"/>
    <n v="1353823200"/>
    <x v="14"/>
    <n v="1353996000"/>
    <d v="2012-11-27T06:00:00"/>
    <b v="0"/>
    <b v="0"/>
    <s v="theater/plays"/>
    <x v="1"/>
    <x v="1"/>
    <n v="1109"/>
    <n v="97.037499999999994"/>
  </r>
  <r>
    <n v="951"/>
    <s v="Peterson Ltd"/>
    <s v="Re-engineered 24hour matrix"/>
    <n v="14500"/>
    <n v="159056"/>
    <x v="0"/>
    <n v="1559"/>
    <x v="0"/>
    <s v="USD"/>
    <n v="1482732000"/>
    <x v="15"/>
    <n v="1482818400"/>
    <d v="2016-12-27T06:00:00"/>
    <b v="0"/>
    <b v="1"/>
    <s v="music/rock"/>
    <x v="2"/>
    <x v="8"/>
    <n v="1096.9379310344827"/>
    <n v="102.02437459910199"/>
  </r>
  <r>
    <n v="818"/>
    <s v="Martinez LLC"/>
    <s v="Automated local secured line"/>
    <n v="700"/>
    <n v="7664"/>
    <x v="0"/>
    <n v="69"/>
    <x v="0"/>
    <s v="USD"/>
    <n v="1548050400"/>
    <x v="16"/>
    <n v="1549173600"/>
    <d v="2019-02-03T06:00:00"/>
    <b v="0"/>
    <b v="1"/>
    <s v="theater/plays"/>
    <x v="1"/>
    <x v="1"/>
    <n v="1094.8571428571429"/>
    <n v="111.07246376811594"/>
  </r>
  <r>
    <n v="277"/>
    <s v="Ramos-Mitchell"/>
    <s v="Persevering system-worthy info-mediaries"/>
    <n v="700"/>
    <n v="7465"/>
    <x v="0"/>
    <n v="83"/>
    <x v="0"/>
    <s v="USD"/>
    <n v="1279515600"/>
    <x v="17"/>
    <n v="1279688400"/>
    <d v="2010-07-21T05:00:00"/>
    <b v="0"/>
    <b v="0"/>
    <s v="theater/plays"/>
    <x v="1"/>
    <x v="1"/>
    <n v="1066.4285714285716"/>
    <n v="89.939759036144579"/>
  </r>
  <r>
    <n v="436"/>
    <s v="King-Nguyen"/>
    <s v="Open-source incremental throughput"/>
    <n v="1300"/>
    <n v="13678"/>
    <x v="0"/>
    <n v="249"/>
    <x v="0"/>
    <s v="USD"/>
    <n v="1555736400"/>
    <x v="18"/>
    <n v="1555822800"/>
    <d v="2019-04-21T05:00:00"/>
    <b v="0"/>
    <b v="0"/>
    <s v="music/jazz"/>
    <x v="2"/>
    <x v="9"/>
    <n v="1052.1538461538462"/>
    <n v="54.931726907630519"/>
  </r>
  <r>
    <n v="1"/>
    <s v="Odom Inc"/>
    <s v="Managed bottom-line architecture"/>
    <n v="1400"/>
    <n v="14560"/>
    <x v="0"/>
    <n v="158"/>
    <x v="0"/>
    <s v="USD"/>
    <n v="1408424400"/>
    <x v="19"/>
    <n v="1408597200"/>
    <d v="2014-08-21T05:00:00"/>
    <b v="0"/>
    <b v="1"/>
    <s v="music/rock"/>
    <x v="2"/>
    <x v="8"/>
    <n v="1040"/>
    <n v="92.151898734177209"/>
  </r>
  <r>
    <n v="591"/>
    <s v="Jensen LLC"/>
    <s v="Realigned dedicated system engine"/>
    <n v="600"/>
    <n v="6226"/>
    <x v="0"/>
    <n v="102"/>
    <x v="0"/>
    <s v="USD"/>
    <n v="1279083600"/>
    <x v="20"/>
    <n v="1279947600"/>
    <d v="2010-07-24T05:00:00"/>
    <b v="0"/>
    <b v="0"/>
    <s v="games/video games"/>
    <x v="4"/>
    <x v="4"/>
    <n v="1037.6666666666667"/>
    <n v="61.03921568627451"/>
  </r>
  <r>
    <n v="679"/>
    <s v="Davis Ltd"/>
    <s v="Synchronized motivating solution"/>
    <n v="1400"/>
    <n v="14511"/>
    <x v="0"/>
    <n v="363"/>
    <x v="0"/>
    <s v="USD"/>
    <n v="1571374800"/>
    <x v="21"/>
    <n v="1571806800"/>
    <d v="2019-10-23T05:00:00"/>
    <b v="0"/>
    <b v="1"/>
    <s v="food/food trucks"/>
    <x v="6"/>
    <x v="10"/>
    <n v="1036.5"/>
    <n v="39.97520661157025"/>
  </r>
  <r>
    <n v="214"/>
    <s v="Sullivan Group"/>
    <s v="Open-source fresh-thinking policy"/>
    <n v="1400"/>
    <n v="14324"/>
    <x v="0"/>
    <n v="165"/>
    <x v="0"/>
    <s v="USD"/>
    <n v="1282194000"/>
    <x v="22"/>
    <n v="1282712400"/>
    <d v="2010-08-25T05:00:00"/>
    <b v="0"/>
    <b v="0"/>
    <s v="music/rock"/>
    <x v="2"/>
    <x v="8"/>
    <n v="1023.1428571428571"/>
    <n v="86.812121212121212"/>
  </r>
  <r>
    <n v="101"/>
    <s v="Douglas LLC"/>
    <s v="Reduced heuristic moratorium"/>
    <n v="900"/>
    <n v="9193"/>
    <x v="0"/>
    <n v="164"/>
    <x v="0"/>
    <s v="USD"/>
    <n v="1424498400"/>
    <x v="23"/>
    <n v="1425103200"/>
    <d v="2015-02-28T06:00:00"/>
    <b v="0"/>
    <b v="1"/>
    <s v="music/electric music"/>
    <x v="2"/>
    <x v="7"/>
    <n v="1021.4444444444445"/>
    <n v="56.054878048780488"/>
  </r>
  <r>
    <n v="547"/>
    <s v="Hardin-Dixon"/>
    <s v="Focused solution-oriented matrix"/>
    <n v="1300"/>
    <n v="12597"/>
    <x v="0"/>
    <n v="156"/>
    <x v="0"/>
    <s v="USD"/>
    <n v="1422165600"/>
    <x v="24"/>
    <n v="1423202400"/>
    <d v="2015-02-06T06:00:00"/>
    <b v="0"/>
    <b v="0"/>
    <s v="film &amp; video/drama"/>
    <x v="3"/>
    <x v="6"/>
    <n v="969"/>
    <n v="80.75"/>
  </r>
  <r>
    <n v="449"/>
    <s v="Cuevas-Morales"/>
    <s v="Public-key coherent ability"/>
    <n v="900"/>
    <n v="8703"/>
    <x v="0"/>
    <n v="86"/>
    <x v="4"/>
    <s v="DKK"/>
    <n v="1551852000"/>
    <x v="25"/>
    <n v="1553317200"/>
    <d v="2019-03-23T05:00:00"/>
    <b v="0"/>
    <b v="0"/>
    <s v="games/video games"/>
    <x v="4"/>
    <x v="4"/>
    <n v="967"/>
    <n v="101.19767441860465"/>
  </r>
  <r>
    <n v="586"/>
    <s v="Rowe-Wong"/>
    <s v="Robust hybrid budgetary management"/>
    <n v="700"/>
    <n v="6654"/>
    <x v="0"/>
    <n v="130"/>
    <x v="0"/>
    <s v="USD"/>
    <n v="1289973600"/>
    <x v="26"/>
    <n v="1291615200"/>
    <d v="2010-12-06T06:00:00"/>
    <b v="0"/>
    <b v="0"/>
    <s v="music/rock"/>
    <x v="2"/>
    <x v="8"/>
    <n v="950.57142857142856"/>
    <n v="51.184615384615384"/>
  </r>
  <r>
    <n v="247"/>
    <s v="Johnson, Patterson and Montoya"/>
    <s v="Triple-buffered fresh-thinking frame"/>
    <n v="19800"/>
    <n v="184658"/>
    <x v="0"/>
    <n v="1884"/>
    <x v="0"/>
    <s v="USD"/>
    <n v="1482386400"/>
    <x v="27"/>
    <n v="1483682400"/>
    <d v="2017-01-06T06:00:00"/>
    <b v="0"/>
    <b v="1"/>
    <s v="publishing/fiction"/>
    <x v="5"/>
    <x v="11"/>
    <n v="932.61616161616166"/>
    <n v="98.013800424628457"/>
  </r>
  <r>
    <n v="687"/>
    <s v="Martin, Gates and Holt"/>
    <s v="Distributed holistic neural-net"/>
    <n v="1500"/>
    <n v="13980"/>
    <x v="0"/>
    <n v="269"/>
    <x v="0"/>
    <s v="USD"/>
    <n v="1489298400"/>
    <x v="28"/>
    <n v="1489554000"/>
    <d v="2017-03-15T05:00:00"/>
    <b v="0"/>
    <b v="0"/>
    <s v="theater/plays"/>
    <x v="1"/>
    <x v="1"/>
    <n v="932"/>
    <n v="51.970260223048328"/>
  </r>
  <r>
    <n v="506"/>
    <s v="Robles, Bell and Gonzalez"/>
    <s v="Customizable background monitoring"/>
    <n v="18000"/>
    <n v="166874"/>
    <x v="0"/>
    <n v="2528"/>
    <x v="0"/>
    <s v="USD"/>
    <n v="1511416800"/>
    <x v="29"/>
    <n v="1512885600"/>
    <d v="2017-12-10T06:00:00"/>
    <b v="0"/>
    <b v="1"/>
    <s v="theater/plays"/>
    <x v="1"/>
    <x v="1"/>
    <n v="927.07777777777767"/>
    <n v="66.010284810126578"/>
  </r>
  <r>
    <n v="97"/>
    <s v="Stewart LLC"/>
    <s v="Cloned bi-directional architecture"/>
    <n v="1300"/>
    <n v="12047"/>
    <x v="0"/>
    <n v="113"/>
    <x v="0"/>
    <s v="USD"/>
    <n v="1435208400"/>
    <x v="30"/>
    <n v="1439874000"/>
    <d v="2015-08-18T05:00:00"/>
    <b v="0"/>
    <b v="0"/>
    <s v="food/food trucks"/>
    <x v="6"/>
    <x v="10"/>
    <n v="926.69230769230762"/>
    <n v="106.61061946902655"/>
  </r>
  <r>
    <n v="174"/>
    <s v="Santos, Black and Donovan"/>
    <s v="Pre-emptive scalable access"/>
    <n v="600"/>
    <n v="5368"/>
    <x v="0"/>
    <n v="48"/>
    <x v="0"/>
    <s v="USD"/>
    <n v="1444021200"/>
    <x v="31"/>
    <n v="1444107600"/>
    <d v="2015-10-06T05:00:00"/>
    <b v="0"/>
    <b v="1"/>
    <s v="technology/wearables"/>
    <x v="0"/>
    <x v="12"/>
    <n v="894.66666666666674"/>
    <n v="111.83333333333333"/>
  </r>
  <r>
    <n v="978"/>
    <s v="Bailey, Nguyen and Martinez"/>
    <s v="Fundamental user-facing productivity"/>
    <n v="1000"/>
    <n v="8641"/>
    <x v="0"/>
    <n v="92"/>
    <x v="0"/>
    <s v="USD"/>
    <n v="1478930400"/>
    <x v="32"/>
    <n v="1480831200"/>
    <d v="2016-12-04T06:00:00"/>
    <b v="0"/>
    <b v="0"/>
    <s v="games/video games"/>
    <x v="4"/>
    <x v="4"/>
    <n v="864.1"/>
    <n v="93.923913043478265"/>
  </r>
  <r>
    <n v="837"/>
    <s v="Cook-Ortiz"/>
    <s v="Right-sized dedicated standardization"/>
    <n v="17700"/>
    <n v="150960"/>
    <x v="0"/>
    <n v="1797"/>
    <x v="0"/>
    <s v="USD"/>
    <n v="1301202000"/>
    <x v="33"/>
    <n v="1305867600"/>
    <d v="2011-05-20T05:00:00"/>
    <b v="0"/>
    <b v="0"/>
    <s v="music/jazz"/>
    <x v="2"/>
    <x v="9"/>
    <n v="852.88135593220341"/>
    <n v="84.00667779632721"/>
  </r>
  <r>
    <n v="820"/>
    <s v="Valdez, Williams and Meyer"/>
    <s v="Cross-group heuristic forecast"/>
    <n v="1500"/>
    <n v="12009"/>
    <x v="0"/>
    <n v="279"/>
    <x v="2"/>
    <s v="GBP"/>
    <n v="1532840400"/>
    <x v="34"/>
    <n v="1533963600"/>
    <d v="2018-08-11T05:00:00"/>
    <b v="0"/>
    <b v="1"/>
    <s v="music/rock"/>
    <x v="2"/>
    <x v="8"/>
    <n v="800.6"/>
    <n v="43.043010752688176"/>
  </r>
  <r>
    <n v="912"/>
    <s v="Sanchez-Parsons"/>
    <s v="Reduced bifurcated pricing structure"/>
    <n v="1800"/>
    <n v="14310"/>
    <x v="0"/>
    <n v="179"/>
    <x v="0"/>
    <s v="USD"/>
    <n v="1346821200"/>
    <x v="35"/>
    <n v="1347944400"/>
    <d v="2012-09-18T05:00:00"/>
    <b v="1"/>
    <b v="0"/>
    <s v="film &amp; video/drama"/>
    <x v="3"/>
    <x v="6"/>
    <n v="795"/>
    <n v="79.944134078212286"/>
  </r>
  <r>
    <n v="560"/>
    <s v="Hunt LLC"/>
    <s v="Re-engineered radical policy"/>
    <n v="20000"/>
    <n v="158832"/>
    <x v="0"/>
    <n v="3177"/>
    <x v="0"/>
    <s v="USD"/>
    <n v="1321596000"/>
    <x v="36"/>
    <n v="1325052000"/>
    <d v="2011-12-28T06:00:00"/>
    <b v="0"/>
    <b v="0"/>
    <s v="film &amp; video/animation"/>
    <x v="3"/>
    <x v="13"/>
    <n v="794.16"/>
    <n v="49.994334277620396"/>
  </r>
  <r>
    <n v="966"/>
    <s v="Davis and Sons"/>
    <s v="Seamless solution-oriented capacity"/>
    <n v="1700"/>
    <n v="13468"/>
    <x v="0"/>
    <n v="245"/>
    <x v="0"/>
    <s v="USD"/>
    <n v="1497502800"/>
    <x v="37"/>
    <n v="1497675600"/>
    <d v="2017-06-17T05:00:00"/>
    <b v="0"/>
    <b v="0"/>
    <s v="theater/plays"/>
    <x v="1"/>
    <x v="1"/>
    <n v="792.23529411764707"/>
    <n v="54.971428571428568"/>
  </r>
  <r>
    <n v="778"/>
    <s v="Moss-Guzman"/>
    <s v="Cross-platform optimizing website"/>
    <n v="1300"/>
    <n v="10243"/>
    <x v="0"/>
    <n v="174"/>
    <x v="3"/>
    <s v="CHF"/>
    <n v="1313211600"/>
    <x v="38"/>
    <n v="1313643600"/>
    <d v="2011-08-18T05:00:00"/>
    <b v="0"/>
    <b v="0"/>
    <s v="film &amp; video/animation"/>
    <x v="3"/>
    <x v="13"/>
    <n v="787.92307692307691"/>
    <n v="58.867816091954026"/>
  </r>
  <r>
    <n v="896"/>
    <s v="Wright-Bryant"/>
    <s v="Reverse-engineered client-server extranet"/>
    <n v="19800"/>
    <n v="153338"/>
    <x v="0"/>
    <n v="1460"/>
    <x v="5"/>
    <s v="AUD"/>
    <n v="1310619600"/>
    <x v="39"/>
    <n v="1310878800"/>
    <d v="2011-07-17T05:00:00"/>
    <b v="0"/>
    <b v="1"/>
    <s v="food/food trucks"/>
    <x v="6"/>
    <x v="10"/>
    <n v="774.43434343434342"/>
    <n v="105.02602739726028"/>
  </r>
  <r>
    <n v="756"/>
    <s v="Serrano, Gallagher and Griffith"/>
    <s v="Customizable bi-directional monitoring"/>
    <n v="1300"/>
    <n v="10037"/>
    <x v="0"/>
    <n v="148"/>
    <x v="0"/>
    <s v="USD"/>
    <n v="1421733600"/>
    <x v="40"/>
    <n v="1422252000"/>
    <d v="2015-01-26T06:00:00"/>
    <b v="0"/>
    <b v="0"/>
    <s v="theater/plays"/>
    <x v="1"/>
    <x v="1"/>
    <n v="772.07692307692309"/>
    <n v="67.817567567567565"/>
  </r>
  <r>
    <n v="958"/>
    <s v="Green, Robinson and Ho"/>
    <s v="De-engineered zero-defect open system"/>
    <n v="1100"/>
    <n v="8081"/>
    <x v="0"/>
    <n v="112"/>
    <x v="0"/>
    <s v="USD"/>
    <n v="1277096400"/>
    <x v="41"/>
    <n v="1278997200"/>
    <d v="2010-07-13T05:00:00"/>
    <b v="0"/>
    <b v="0"/>
    <s v="film &amp; video/animation"/>
    <x v="3"/>
    <x v="13"/>
    <n v="734.63636363636363"/>
    <n v="72.151785714285708"/>
  </r>
  <r>
    <n v="365"/>
    <s v="Lucas, Hall and Bonilla"/>
    <s v="Networked bottom-line initiative"/>
    <n v="1600"/>
    <n v="11735"/>
    <x v="0"/>
    <n v="112"/>
    <x v="5"/>
    <s v="AUD"/>
    <n v="1482991200"/>
    <x v="42"/>
    <n v="1485324000"/>
    <d v="2017-01-25T06:00:00"/>
    <b v="0"/>
    <b v="0"/>
    <s v="theater/plays"/>
    <x v="1"/>
    <x v="1"/>
    <n v="733.4375"/>
    <n v="104.77678571428571"/>
  </r>
  <r>
    <n v="373"/>
    <s v="Brown-Parker"/>
    <s v="Down-sized coherent toolset"/>
    <n v="22500"/>
    <n v="164291"/>
    <x v="0"/>
    <n v="2106"/>
    <x v="0"/>
    <s v="USD"/>
    <n v="1502946000"/>
    <x v="43"/>
    <n v="1503637200"/>
    <d v="2017-08-25T05:00:00"/>
    <b v="0"/>
    <b v="0"/>
    <s v="theater/plays"/>
    <x v="1"/>
    <x v="1"/>
    <n v="730.18222222222221"/>
    <n v="78.010921177587846"/>
  </r>
  <r>
    <n v="786"/>
    <s v="Smith-Brown"/>
    <s v="Object-based content-based ability"/>
    <n v="1500"/>
    <n v="10946"/>
    <x v="0"/>
    <n v="207"/>
    <x v="6"/>
    <s v="EUR"/>
    <n v="1522126800"/>
    <x v="44"/>
    <n v="1522731600"/>
    <d v="2018-04-03T05:00:00"/>
    <b v="0"/>
    <b v="1"/>
    <s v="music/jazz"/>
    <x v="2"/>
    <x v="9"/>
    <n v="729.73333333333335"/>
    <n v="52.879227053140099"/>
  </r>
  <r>
    <n v="764"/>
    <s v="Shaffer-Mason"/>
    <s v="Managed bandwidth-monitored system engine"/>
    <n v="1100"/>
    <n v="8010"/>
    <x v="0"/>
    <n v="148"/>
    <x v="0"/>
    <s v="USD"/>
    <n v="1305262800"/>
    <x v="45"/>
    <n v="1305954000"/>
    <d v="2011-05-21T05:00:00"/>
    <b v="0"/>
    <b v="0"/>
    <s v="music/rock"/>
    <x v="2"/>
    <x v="8"/>
    <n v="728.18181818181824"/>
    <n v="54.121621621621621"/>
  </r>
  <r>
    <n v="114"/>
    <s v="Harper-Davis"/>
    <s v="Robust heuristic encoding"/>
    <n v="1900"/>
    <n v="13816"/>
    <x v="0"/>
    <n v="126"/>
    <x v="0"/>
    <s v="USD"/>
    <n v="1554786000"/>
    <x v="46"/>
    <n v="1554872400"/>
    <d v="2019-04-10T05:00:00"/>
    <b v="0"/>
    <b v="1"/>
    <s v="technology/wearables"/>
    <x v="0"/>
    <x v="12"/>
    <n v="727.15789473684208"/>
    <n v="109.65079365079364"/>
  </r>
  <r>
    <n v="493"/>
    <s v="Adams, Walker and Wong"/>
    <s v="Seamless background framework"/>
    <n v="900"/>
    <n v="6514"/>
    <x v="0"/>
    <n v="64"/>
    <x v="0"/>
    <s v="USD"/>
    <n v="1561784400"/>
    <x v="47"/>
    <n v="1562907600"/>
    <d v="2019-07-12T05:00:00"/>
    <b v="0"/>
    <b v="0"/>
    <s v="photography/photography books"/>
    <x v="7"/>
    <x v="14"/>
    <n v="723.77777777777771"/>
    <n v="101.78125"/>
  </r>
  <r>
    <n v="62"/>
    <s v="Sparks-West"/>
    <s v="Organized incremental standardization"/>
    <n v="2000"/>
    <n v="14452"/>
    <x v="0"/>
    <n v="249"/>
    <x v="0"/>
    <s v="USD"/>
    <n v="1433480400"/>
    <x v="48"/>
    <n v="1433566800"/>
    <d v="2015-06-06T05:00:00"/>
    <b v="0"/>
    <b v="0"/>
    <s v="technology/web"/>
    <x v="0"/>
    <x v="0"/>
    <n v="722.6"/>
    <n v="58.040160642570278"/>
  </r>
  <r>
    <n v="182"/>
    <s v="Adams Group"/>
    <s v="Reverse-engineered bandwidth-monitored contingency"/>
    <n v="27100"/>
    <n v="195750"/>
    <x v="0"/>
    <n v="3318"/>
    <x v="4"/>
    <s v="DKK"/>
    <n v="1560574800"/>
    <x v="49"/>
    <n v="1561957200"/>
    <d v="2019-07-01T05:00:00"/>
    <b v="0"/>
    <b v="0"/>
    <s v="theater/plays"/>
    <x v="1"/>
    <x v="1"/>
    <n v="722.32472324723244"/>
    <n v="58.996383363471971"/>
  </r>
  <r>
    <n v="398"/>
    <s v="Myers LLC"/>
    <s v="Reactive bottom-line open architecture"/>
    <n v="1700"/>
    <n v="12202"/>
    <x v="0"/>
    <n v="123"/>
    <x v="6"/>
    <s v="EUR"/>
    <n v="1525755600"/>
    <x v="50"/>
    <n v="1525928400"/>
    <d v="2018-05-10T05:00:00"/>
    <b v="0"/>
    <b v="1"/>
    <s v="film &amp; video/animation"/>
    <x v="3"/>
    <x v="13"/>
    <n v="717.76470588235293"/>
    <n v="99.203252032520325"/>
  </r>
  <r>
    <n v="744"/>
    <s v="Fitzgerald Group"/>
    <s v="Intuitive exuding initiative"/>
    <n v="2000"/>
    <n v="14240"/>
    <x v="0"/>
    <n v="140"/>
    <x v="0"/>
    <s v="USD"/>
    <n v="1533877200"/>
    <x v="51"/>
    <n v="1534050000"/>
    <d v="2018-08-12T05:00:00"/>
    <b v="0"/>
    <b v="1"/>
    <s v="theater/plays"/>
    <x v="1"/>
    <x v="1"/>
    <n v="712"/>
    <n v="101.71428571428571"/>
  </r>
  <r>
    <n v="708"/>
    <s v="Ortega LLC"/>
    <s v="Secured bifurcated intranet"/>
    <n v="1700"/>
    <n v="12020"/>
    <x v="0"/>
    <n v="137"/>
    <x v="3"/>
    <s v="CHF"/>
    <n v="1495429200"/>
    <x v="52"/>
    <n v="1496293200"/>
    <d v="2017-06-01T05:00:00"/>
    <b v="0"/>
    <b v="0"/>
    <s v="theater/plays"/>
    <x v="1"/>
    <x v="1"/>
    <n v="707.05882352941171"/>
    <n v="87.737226277372258"/>
  </r>
  <r>
    <n v="285"/>
    <s v="Dawson, Brady and Gilbert"/>
    <s v="Front-line optimizing emulation"/>
    <n v="900"/>
    <n v="6357"/>
    <x v="0"/>
    <n v="254"/>
    <x v="0"/>
    <s v="USD"/>
    <n v="1473483600"/>
    <x v="53"/>
    <n v="1476766800"/>
    <d v="2016-10-18T05:00:00"/>
    <b v="0"/>
    <b v="0"/>
    <s v="theater/plays"/>
    <x v="1"/>
    <x v="1"/>
    <n v="706.33333333333337"/>
    <n v="25.027559055118111"/>
  </r>
  <r>
    <n v="523"/>
    <s v="Underwood, James and Jones"/>
    <s v="Triple-buffered holistic ability"/>
    <n v="900"/>
    <n v="6303"/>
    <x v="0"/>
    <n v="89"/>
    <x v="0"/>
    <s v="USD"/>
    <n v="1267682400"/>
    <x v="54"/>
    <n v="1268114400"/>
    <d v="2010-03-09T06:00:00"/>
    <b v="0"/>
    <b v="0"/>
    <s v="film &amp; video/shorts"/>
    <x v="3"/>
    <x v="15"/>
    <n v="700.33333333333326"/>
    <n v="70.82022471910112"/>
  </r>
  <r>
    <n v="627"/>
    <s v="Martin, Lee and Armstrong"/>
    <s v="Open-architected incremental ability"/>
    <n v="1600"/>
    <n v="11108"/>
    <x v="0"/>
    <n v="154"/>
    <x v="2"/>
    <s v="GBP"/>
    <n v="1276664400"/>
    <x v="55"/>
    <n v="1278738000"/>
    <d v="2010-07-10T05:00:00"/>
    <b v="1"/>
    <b v="0"/>
    <s v="food/food trucks"/>
    <x v="6"/>
    <x v="10"/>
    <n v="694.25"/>
    <n v="72.129870129870127"/>
  </r>
  <r>
    <n v="201"/>
    <s v="Osborne, Perkins and Knox"/>
    <s v="Cross-platform bi-directional workforce"/>
    <n v="2100"/>
    <n v="14305"/>
    <x v="0"/>
    <n v="157"/>
    <x v="0"/>
    <s v="USD"/>
    <n v="1406264400"/>
    <x v="56"/>
    <n v="1407819600"/>
    <d v="2014-08-12T05:00:00"/>
    <b v="0"/>
    <b v="0"/>
    <s v="technology/web"/>
    <x v="0"/>
    <x v="0"/>
    <n v="681.19047619047615"/>
    <n v="91.114649681528661"/>
  </r>
  <r>
    <n v="72"/>
    <s v="Hampton, Lewis and Ray"/>
    <s v="Seamless coherent parallelism"/>
    <n v="600"/>
    <n v="4022"/>
    <x v="0"/>
    <n v="54"/>
    <x v="0"/>
    <s v="USD"/>
    <n v="1435726800"/>
    <x v="57"/>
    <n v="1438837200"/>
    <d v="2015-08-06T05:00:00"/>
    <b v="0"/>
    <b v="0"/>
    <s v="film &amp; video/animation"/>
    <x v="3"/>
    <x v="13"/>
    <n v="670.33333333333326"/>
    <n v="74.481481481481481"/>
  </r>
  <r>
    <n v="412"/>
    <s v="Rodriguez-Scott"/>
    <s v="Realigned zero tolerance software"/>
    <n v="2100"/>
    <n v="14046"/>
    <x v="0"/>
    <n v="134"/>
    <x v="0"/>
    <s v="USD"/>
    <n v="1388728800"/>
    <x v="58"/>
    <n v="1389592800"/>
    <d v="2014-01-13T06:00:00"/>
    <b v="0"/>
    <b v="0"/>
    <s v="publishing/fiction"/>
    <x v="5"/>
    <x v="11"/>
    <n v="668.85714285714289"/>
    <n v="104.82089552238806"/>
  </r>
  <r>
    <n v="73"/>
    <s v="Collins-Goodman"/>
    <s v="Cross-platform even-keeled initiative"/>
    <n v="1400"/>
    <n v="9253"/>
    <x v="0"/>
    <n v="88"/>
    <x v="0"/>
    <s v="USD"/>
    <n v="1480226400"/>
    <x v="59"/>
    <n v="1480485600"/>
    <d v="2016-11-30T06:00:00"/>
    <b v="0"/>
    <b v="0"/>
    <s v="music/jazz"/>
    <x v="2"/>
    <x v="9"/>
    <n v="660.92857142857144"/>
    <n v="105.14772727272727"/>
  </r>
  <r>
    <n v="44"/>
    <s v="Reid-Mccullough"/>
    <s v="Visionary real-time groupware"/>
    <n v="1600"/>
    <n v="10541"/>
    <x v="0"/>
    <n v="98"/>
    <x v="4"/>
    <s v="DKK"/>
    <n v="1552798800"/>
    <x v="60"/>
    <n v="1552885200"/>
    <d v="2019-03-18T05:00:00"/>
    <b v="0"/>
    <b v="0"/>
    <s v="publishing/fiction"/>
    <x v="5"/>
    <x v="11"/>
    <n v="658.8125"/>
    <n v="107.56122448979592"/>
  </r>
  <r>
    <n v="761"/>
    <s v="Mitchell-Lee"/>
    <s v="Customizable leadingedge model"/>
    <n v="2200"/>
    <n v="14420"/>
    <x v="0"/>
    <n v="166"/>
    <x v="0"/>
    <s v="USD"/>
    <n v="1500699600"/>
    <x v="61"/>
    <n v="1501131600"/>
    <d v="2017-07-27T05:00:00"/>
    <b v="0"/>
    <b v="0"/>
    <s v="music/rock"/>
    <x v="2"/>
    <x v="8"/>
    <n v="655.4545454545455"/>
    <n v="86.867469879518069"/>
  </r>
  <r>
    <n v="853"/>
    <s v="Collier LLC"/>
    <s v="Secured well-modulated projection"/>
    <n v="17100"/>
    <n v="111502"/>
    <x v="0"/>
    <n v="1467"/>
    <x v="1"/>
    <s v="CAD"/>
    <n v="1308546000"/>
    <x v="62"/>
    <n v="1308978000"/>
    <d v="2011-06-25T05:00:00"/>
    <b v="0"/>
    <b v="1"/>
    <s v="music/indie rock"/>
    <x v="2"/>
    <x v="2"/>
    <n v="652.05847953216369"/>
    <n v="76.006816632583508"/>
  </r>
  <r>
    <n v="16"/>
    <s v="Hines Inc"/>
    <s v="Cross-platform systemic adapter"/>
    <n v="1700"/>
    <n v="11041"/>
    <x v="0"/>
    <n v="100"/>
    <x v="0"/>
    <s v="USD"/>
    <n v="1390370400"/>
    <x v="63"/>
    <n v="1392271200"/>
    <d v="2014-02-13T06:00:00"/>
    <b v="0"/>
    <b v="0"/>
    <s v="publishing/nonfiction"/>
    <x v="5"/>
    <x v="5"/>
    <n v="649.47058823529414"/>
    <n v="110.41"/>
  </r>
  <r>
    <n v="80"/>
    <s v="Sutton, Barrett and Tucker"/>
    <s v="Cross-platform needs-based approach"/>
    <n v="1100"/>
    <n v="7012"/>
    <x v="0"/>
    <n v="127"/>
    <x v="0"/>
    <s v="USD"/>
    <n v="1503982800"/>
    <x v="64"/>
    <n v="1506574800"/>
    <d v="2017-09-28T05:00:00"/>
    <b v="0"/>
    <b v="0"/>
    <s v="games/video games"/>
    <x v="4"/>
    <x v="4"/>
    <n v="637.4545454545455"/>
    <n v="55.212598425196852"/>
  </r>
  <r>
    <n v="252"/>
    <s v="Perez PLC"/>
    <s v="Operative bandwidth-monitored interface"/>
    <n v="1000"/>
    <n v="6263"/>
    <x v="0"/>
    <n v="59"/>
    <x v="0"/>
    <s v="USD"/>
    <n v="1382677200"/>
    <x v="65"/>
    <n v="1383109200"/>
    <d v="2013-10-30T05:00:00"/>
    <b v="0"/>
    <b v="0"/>
    <s v="theater/plays"/>
    <x v="1"/>
    <x v="1"/>
    <n v="626.29999999999995"/>
    <n v="106.15254237288136"/>
  </r>
  <r>
    <n v="621"/>
    <s v="Dean, Fox and Phillips"/>
    <s v="Extended context-sensitive forecast"/>
    <n v="25600"/>
    <n v="158669"/>
    <x v="0"/>
    <n v="2144"/>
    <x v="0"/>
    <s v="USD"/>
    <n v="1473742800"/>
    <x v="66"/>
    <n v="1474174800"/>
    <d v="2016-09-18T05:00:00"/>
    <b v="0"/>
    <b v="0"/>
    <s v="theater/plays"/>
    <x v="1"/>
    <x v="1"/>
    <n v="619.80078125"/>
    <n v="74.006063432835816"/>
  </r>
  <r>
    <n v="816"/>
    <s v="Jones, Casey and Jones"/>
    <s v="Ergonomic mission-critical moratorium"/>
    <n v="2300"/>
    <n v="14150"/>
    <x v="0"/>
    <n v="133"/>
    <x v="0"/>
    <s v="USD"/>
    <n v="1392012000"/>
    <x v="67"/>
    <n v="1392184800"/>
    <d v="2014-02-12T06:00:00"/>
    <b v="1"/>
    <b v="1"/>
    <s v="theater/plays"/>
    <x v="1"/>
    <x v="1"/>
    <n v="615.21739130434787"/>
    <n v="106.39097744360902"/>
  </r>
  <r>
    <n v="259"/>
    <s v="Watkins Ltd"/>
    <s v="Multi-channeled responsive implementation"/>
    <n v="1800"/>
    <n v="10755"/>
    <x v="0"/>
    <n v="138"/>
    <x v="0"/>
    <s v="USD"/>
    <n v="1354946400"/>
    <x v="68"/>
    <n v="1356588000"/>
    <d v="2012-12-27T06:00:00"/>
    <b v="1"/>
    <b v="0"/>
    <s v="photography/photography books"/>
    <x v="7"/>
    <x v="14"/>
    <n v="597.5"/>
    <n v="77.934782608695656"/>
  </r>
  <r>
    <n v="108"/>
    <s v="Decker Inc"/>
    <s v="Universal encompassing implementation"/>
    <n v="1500"/>
    <n v="8929"/>
    <x v="0"/>
    <n v="83"/>
    <x v="0"/>
    <s v="USD"/>
    <n v="1333688400"/>
    <x v="69"/>
    <n v="1336885200"/>
    <d v="2012-05-13T05:00:00"/>
    <b v="0"/>
    <b v="0"/>
    <s v="film &amp; video/documentary"/>
    <x v="3"/>
    <x v="3"/>
    <n v="595.26666666666665"/>
    <n v="107.57831325301204"/>
  </r>
  <r>
    <n v="366"/>
    <s v="Williams, Perez and Villegas"/>
    <s v="Robust directional system engine"/>
    <n v="1800"/>
    <n v="10658"/>
    <x v="0"/>
    <n v="101"/>
    <x v="0"/>
    <s v="USD"/>
    <n v="1294034400"/>
    <x v="70"/>
    <n v="1294120800"/>
    <d v="2011-01-04T06:00:00"/>
    <b v="0"/>
    <b v="1"/>
    <s v="theater/plays"/>
    <x v="1"/>
    <x v="1"/>
    <n v="592.11111111111109"/>
    <n v="105.52475247524752"/>
  </r>
  <r>
    <n v="280"/>
    <s v="Braun PLC"/>
    <s v="Function-based high-level infrastructure"/>
    <n v="2500"/>
    <n v="14536"/>
    <x v="0"/>
    <n v="393"/>
    <x v="0"/>
    <s v="USD"/>
    <n v="1511244000"/>
    <x v="71"/>
    <n v="1511762400"/>
    <d v="2017-11-27T06:00:00"/>
    <b v="0"/>
    <b v="0"/>
    <s v="film &amp; video/animation"/>
    <x v="3"/>
    <x v="13"/>
    <n v="581.44000000000005"/>
    <n v="36.987277353689571"/>
  </r>
  <r>
    <n v="467"/>
    <s v="Shaw Ltd"/>
    <s v="Profit-focused content-based application"/>
    <n v="1400"/>
    <n v="8053"/>
    <x v="0"/>
    <n v="139"/>
    <x v="1"/>
    <s v="CAD"/>
    <n v="1448258400"/>
    <x v="72"/>
    <n v="1448863200"/>
    <d v="2015-11-30T06:00:00"/>
    <b v="0"/>
    <b v="1"/>
    <s v="technology/web"/>
    <x v="0"/>
    <x v="0"/>
    <n v="575.21428571428578"/>
    <n v="57.935251798561154"/>
  </r>
  <r>
    <n v="426"/>
    <s v="Edwards-Kane"/>
    <s v="Virtual leadingedge framework"/>
    <n v="1800"/>
    <n v="10313"/>
    <x v="0"/>
    <n v="219"/>
    <x v="0"/>
    <s v="USD"/>
    <n v="1361944800"/>
    <x v="73"/>
    <n v="1362549600"/>
    <d v="2013-03-06T06:00:00"/>
    <b v="0"/>
    <b v="0"/>
    <s v="theater/plays"/>
    <x v="1"/>
    <x v="1"/>
    <n v="572.94444444444446"/>
    <n v="47.091324200913242"/>
  </r>
  <r>
    <n v="244"/>
    <s v="Herring-Bailey"/>
    <s v="Reverse-engineered system-worthy extranet"/>
    <n v="700"/>
    <n v="3988"/>
    <x v="0"/>
    <n v="53"/>
    <x v="0"/>
    <s v="USD"/>
    <n v="1405314000"/>
    <x v="74"/>
    <n v="1409806800"/>
    <d v="2014-09-04T05:00:00"/>
    <b v="0"/>
    <b v="0"/>
    <s v="theater/plays"/>
    <x v="1"/>
    <x v="1"/>
    <n v="569.71428571428578"/>
    <n v="75.245283018867923"/>
  </r>
  <r>
    <n v="758"/>
    <s v="Logan-Miranda"/>
    <s v="Proactive systemic firmware"/>
    <n v="29600"/>
    <n v="167005"/>
    <x v="0"/>
    <n v="1518"/>
    <x v="1"/>
    <s v="CAD"/>
    <n v="1414126800"/>
    <x v="75"/>
    <n v="1414904400"/>
    <d v="2014-11-02T05:00:00"/>
    <b v="0"/>
    <b v="0"/>
    <s v="music/rock"/>
    <x v="2"/>
    <x v="8"/>
    <n v="564.20608108108115"/>
    <n v="110.01646903820817"/>
  </r>
  <r>
    <n v="842"/>
    <s v="Lawson and Sons"/>
    <s v="Reverse-engineered multi-tasking product"/>
    <n v="1500"/>
    <n v="8447"/>
    <x v="0"/>
    <n v="132"/>
    <x v="6"/>
    <s v="EUR"/>
    <n v="1529038800"/>
    <x v="76"/>
    <n v="1529298000"/>
    <d v="2018-06-18T05:00:00"/>
    <b v="0"/>
    <b v="0"/>
    <s v="technology/wearables"/>
    <x v="0"/>
    <x v="12"/>
    <n v="563.13333333333333"/>
    <n v="63.992424242424242"/>
  </r>
  <r>
    <n v="494"/>
    <s v="Hopkins-Browning"/>
    <s v="Balanced upward-trending productivity"/>
    <n v="2500"/>
    <n v="13684"/>
    <x v="0"/>
    <n v="268"/>
    <x v="0"/>
    <s v="USD"/>
    <n v="1332392400"/>
    <x v="77"/>
    <n v="1332478800"/>
    <d v="2012-03-23T05:00:00"/>
    <b v="0"/>
    <b v="0"/>
    <s v="technology/wearables"/>
    <x v="0"/>
    <x v="12"/>
    <n v="547.36"/>
    <n v="51.059701492537314"/>
  </r>
  <r>
    <n v="304"/>
    <s v="Peterson PLC"/>
    <s v="User-friendly discrete benchmark"/>
    <n v="2100"/>
    <n v="11469"/>
    <x v="0"/>
    <n v="142"/>
    <x v="0"/>
    <s v="USD"/>
    <n v="1470546000"/>
    <x v="78"/>
    <n v="1474088400"/>
    <d v="2016-09-17T05:00:00"/>
    <b v="0"/>
    <b v="0"/>
    <s v="film &amp; video/documentary"/>
    <x v="3"/>
    <x v="3"/>
    <n v="546.14285714285722"/>
    <n v="80.767605633802816"/>
  </r>
  <r>
    <n v="879"/>
    <s v="Ortiz Inc"/>
    <s v="Stand-alone incremental parallelism"/>
    <n v="1000"/>
    <n v="5438"/>
    <x v="0"/>
    <n v="53"/>
    <x v="0"/>
    <s v="USD"/>
    <n v="1487743200"/>
    <x v="79"/>
    <n v="1488520800"/>
    <d v="2017-03-03T06:00:00"/>
    <b v="0"/>
    <b v="0"/>
    <s v="publishing/nonfiction"/>
    <x v="5"/>
    <x v="5"/>
    <n v="543.79999999999995"/>
    <n v="102.60377358490567"/>
  </r>
  <r>
    <n v="684"/>
    <s v="Gilmore LLC"/>
    <s v="Optimized systemic algorithm"/>
    <n v="1400"/>
    <n v="7600"/>
    <x v="0"/>
    <n v="110"/>
    <x v="1"/>
    <s v="CAD"/>
    <n v="1277787600"/>
    <x v="80"/>
    <n v="1279515600"/>
    <d v="2010-07-19T05:00:00"/>
    <b v="0"/>
    <b v="0"/>
    <s v="publishing/nonfiction"/>
    <x v="5"/>
    <x v="5"/>
    <n v="542.85714285714289"/>
    <n v="69.090909090909093"/>
  </r>
  <r>
    <n v="502"/>
    <s v="Johnson Inc"/>
    <s v="Reduced context-sensitive complexity"/>
    <n v="1300"/>
    <n v="6889"/>
    <x v="0"/>
    <n v="186"/>
    <x v="5"/>
    <s v="AUD"/>
    <n v="1343365200"/>
    <x v="81"/>
    <n v="1345870800"/>
    <d v="2012-08-25T05:00:00"/>
    <b v="0"/>
    <b v="1"/>
    <s v="games/video games"/>
    <x v="4"/>
    <x v="4"/>
    <n v="529.92307692307691"/>
    <n v="37.037634408602152"/>
  </r>
  <r>
    <n v="733"/>
    <s v="Marquez-Kerr"/>
    <s v="Automated hybrid orchestration"/>
    <n v="15800"/>
    <n v="83267"/>
    <x v="0"/>
    <n v="980"/>
    <x v="0"/>
    <s v="USD"/>
    <n v="1406178000"/>
    <x v="82"/>
    <n v="1407301200"/>
    <d v="2014-08-06T05:00:00"/>
    <b v="0"/>
    <b v="0"/>
    <s v="music/metal"/>
    <x v="2"/>
    <x v="16"/>
    <n v="527.00632911392404"/>
    <n v="84.96632653061225"/>
  </r>
  <r>
    <n v="716"/>
    <s v="Tapia, Kramer and Hicks"/>
    <s v="Advanced modular moderator"/>
    <n v="2000"/>
    <n v="10353"/>
    <x v="0"/>
    <n v="157"/>
    <x v="0"/>
    <s v="USD"/>
    <n v="1373432400"/>
    <x v="83"/>
    <n v="1375851600"/>
    <d v="2013-08-07T05:00:00"/>
    <b v="0"/>
    <b v="1"/>
    <s v="theater/plays"/>
    <x v="1"/>
    <x v="1"/>
    <n v="517.65"/>
    <n v="65.942675159235662"/>
  </r>
  <r>
    <n v="479"/>
    <s v="Long-Greene"/>
    <s v="Future-proofed heuristic encryption"/>
    <n v="2400"/>
    <n v="12310"/>
    <x v="0"/>
    <n v="173"/>
    <x v="2"/>
    <s v="GBP"/>
    <n v="1501304400"/>
    <x v="84"/>
    <n v="1501477200"/>
    <d v="2017-07-31T05:00:00"/>
    <b v="0"/>
    <b v="0"/>
    <s v="food/food trucks"/>
    <x v="6"/>
    <x v="10"/>
    <n v="512.91666666666663"/>
    <n v="71.156069364161851"/>
  </r>
  <r>
    <n v="445"/>
    <s v="Anderson-Pearson"/>
    <s v="Intuitive demand-driven Local Area Network"/>
    <n v="2100"/>
    <n v="10739"/>
    <x v="0"/>
    <n v="170"/>
    <x v="0"/>
    <s v="USD"/>
    <n v="1291356000"/>
    <x v="85"/>
    <n v="1293170400"/>
    <d v="2010-12-24T06:00:00"/>
    <b v="0"/>
    <b v="1"/>
    <s v="theater/plays"/>
    <x v="1"/>
    <x v="1"/>
    <n v="511.38095238095235"/>
    <n v="63.170588235294119"/>
  </r>
  <r>
    <n v="245"/>
    <s v="Russell-Gardner"/>
    <s v="Re-engineered systematic monitoring"/>
    <n v="2900"/>
    <n v="14771"/>
    <x v="0"/>
    <n v="214"/>
    <x v="0"/>
    <s v="USD"/>
    <n v="1396846800"/>
    <x v="86"/>
    <n v="1396933200"/>
    <d v="2014-04-08T05:00:00"/>
    <b v="0"/>
    <b v="0"/>
    <s v="theater/plays"/>
    <x v="1"/>
    <x v="1"/>
    <n v="509.34482758620686"/>
    <n v="69.023364485981304"/>
  </r>
  <r>
    <n v="846"/>
    <s v="Cooper, Stanley and Bryant"/>
    <s v="Phased empowering success"/>
    <n v="1000"/>
    <n v="5085"/>
    <x v="0"/>
    <n v="48"/>
    <x v="0"/>
    <s v="USD"/>
    <n v="1532149200"/>
    <x v="87"/>
    <n v="1535259600"/>
    <d v="2018-08-26T05:00:00"/>
    <b v="1"/>
    <b v="1"/>
    <s v="technology/web"/>
    <x v="0"/>
    <x v="0"/>
    <n v="508.5"/>
    <n v="105.9375"/>
  </r>
  <r>
    <n v="654"/>
    <s v="Roberts, Hinton and Williams"/>
    <s v="Programmable static middleware"/>
    <n v="35000"/>
    <n v="177936"/>
    <x v="0"/>
    <n v="3016"/>
    <x v="0"/>
    <s v="USD"/>
    <n v="1440392400"/>
    <x v="88"/>
    <n v="1440824400"/>
    <d v="2015-08-29T05:00:00"/>
    <b v="0"/>
    <b v="0"/>
    <s v="music/metal"/>
    <x v="2"/>
    <x v="16"/>
    <n v="508.38857142857148"/>
    <n v="58.9973474801061"/>
  </r>
  <r>
    <n v="532"/>
    <s v="Cordova-Torres"/>
    <s v="Pre-emptive grid-enabled contingency"/>
    <n v="1600"/>
    <n v="8046"/>
    <x v="0"/>
    <n v="126"/>
    <x v="1"/>
    <s v="CAD"/>
    <n v="1516860000"/>
    <x v="89"/>
    <n v="1516946400"/>
    <d v="2018-01-26T06:00:00"/>
    <b v="0"/>
    <b v="0"/>
    <s v="theater/plays"/>
    <x v="1"/>
    <x v="1"/>
    <n v="502.87499999999994"/>
    <n v="63.857142857142854"/>
  </r>
  <r>
    <n v="989"/>
    <s v="Hernandez Inc"/>
    <s v="Versatile dedicated migration"/>
    <n v="2400"/>
    <n v="11990"/>
    <x v="0"/>
    <n v="226"/>
    <x v="0"/>
    <s v="USD"/>
    <n v="1555390800"/>
    <x v="90"/>
    <n v="1555822800"/>
    <d v="2019-04-21T05:00:00"/>
    <b v="0"/>
    <b v="0"/>
    <s v="publishing/translations"/>
    <x v="5"/>
    <x v="17"/>
    <n v="499.58333333333337"/>
    <n v="53.053097345132741"/>
  </r>
  <r>
    <n v="924"/>
    <s v="Butler-Barr"/>
    <s v="User-friendly next generation core"/>
    <n v="39400"/>
    <n v="192292"/>
    <x v="0"/>
    <n v="2289"/>
    <x v="6"/>
    <s v="EUR"/>
    <n v="1572498000"/>
    <x v="91"/>
    <n v="1573452000"/>
    <d v="2019-11-11T06:00:00"/>
    <b v="0"/>
    <b v="0"/>
    <s v="theater/plays"/>
    <x v="1"/>
    <x v="1"/>
    <n v="488.05076142131981"/>
    <n v="84.006989951944078"/>
  </r>
  <r>
    <n v="535"/>
    <s v="Garrison LLC"/>
    <s v="Profit-focused 24/7 data-warehouse"/>
    <n v="2600"/>
    <n v="12533"/>
    <x v="0"/>
    <n v="202"/>
    <x v="6"/>
    <s v="EUR"/>
    <n v="1528434000"/>
    <x v="92"/>
    <n v="1528606800"/>
    <d v="2018-06-10T05:00:00"/>
    <b v="0"/>
    <b v="1"/>
    <s v="theater/plays"/>
    <x v="1"/>
    <x v="1"/>
    <n v="482.03846153846149"/>
    <n v="62.044554455445542"/>
  </r>
  <r>
    <n v="909"/>
    <s v="Gates, Li and Thompson"/>
    <s v="Synchronized attitude-oriented frame"/>
    <n v="1800"/>
    <n v="8621"/>
    <x v="0"/>
    <n v="80"/>
    <x v="1"/>
    <s v="CAD"/>
    <n v="1528088400"/>
    <x v="93"/>
    <n v="1530421200"/>
    <d v="2018-07-01T05:00:00"/>
    <b v="0"/>
    <b v="1"/>
    <s v="theater/plays"/>
    <x v="1"/>
    <x v="1"/>
    <n v="478.94444444444446"/>
    <n v="107.7625"/>
  </r>
  <r>
    <n v="47"/>
    <s v="Bennett and Sons"/>
    <s v="Function-based multi-state software"/>
    <n v="1500"/>
    <n v="7129"/>
    <x v="0"/>
    <n v="149"/>
    <x v="0"/>
    <s v="USD"/>
    <n v="1396069200"/>
    <x v="94"/>
    <n v="1398661200"/>
    <d v="2014-04-28T05:00:00"/>
    <b v="0"/>
    <b v="0"/>
    <s v="theater/plays"/>
    <x v="1"/>
    <x v="1"/>
    <n v="475.26666666666665"/>
    <n v="47.845637583892618"/>
  </r>
  <r>
    <n v="714"/>
    <s v="Evans-Jones"/>
    <s v="Switchable methodical superstructure"/>
    <n v="38500"/>
    <n v="182036"/>
    <x v="0"/>
    <n v="1785"/>
    <x v="0"/>
    <s v="USD"/>
    <n v="1408424400"/>
    <x v="19"/>
    <n v="1408510800"/>
    <d v="2014-08-20T05:00:00"/>
    <b v="0"/>
    <b v="0"/>
    <s v="music/rock"/>
    <x v="2"/>
    <x v="8"/>
    <n v="472.82077922077923"/>
    <n v="101.98095238095237"/>
  </r>
  <r>
    <n v="394"/>
    <s v="Noble-Bailey"/>
    <s v="Customizable dynamic info-mediaries"/>
    <n v="800"/>
    <n v="3755"/>
    <x v="0"/>
    <n v="34"/>
    <x v="0"/>
    <s v="USD"/>
    <n v="1375074000"/>
    <x v="95"/>
    <n v="1375938000"/>
    <d v="2013-08-08T05:00:00"/>
    <b v="0"/>
    <b v="1"/>
    <s v="film &amp; video/documentary"/>
    <x v="3"/>
    <x v="3"/>
    <n v="469.37499999999994"/>
    <n v="110.44117647058823"/>
  </r>
  <r>
    <n v="670"/>
    <s v="Robinson Group"/>
    <s v="Re-contextualized homogeneous flexibility"/>
    <n v="16200"/>
    <n v="75955"/>
    <x v="0"/>
    <n v="1101"/>
    <x v="0"/>
    <s v="USD"/>
    <n v="1456380000"/>
    <x v="96"/>
    <n v="1457416800"/>
    <d v="2016-03-08T06:00:00"/>
    <b v="0"/>
    <b v="0"/>
    <s v="music/indie rock"/>
    <x v="2"/>
    <x v="2"/>
    <n v="468.85802469135803"/>
    <n v="68.987284287011803"/>
  </r>
  <r>
    <n v="826"/>
    <s v="Miller-Hubbard"/>
    <s v="Digitized 6thgeneration Local Area Network"/>
    <n v="2800"/>
    <n v="12797"/>
    <x v="0"/>
    <n v="194"/>
    <x v="0"/>
    <s v="USD"/>
    <n v="1292220000"/>
    <x v="97"/>
    <n v="1294639200"/>
    <d v="2011-01-10T06:00:00"/>
    <b v="0"/>
    <b v="1"/>
    <s v="theater/plays"/>
    <x v="1"/>
    <x v="1"/>
    <n v="457.03571428571428"/>
    <n v="65.963917525773198"/>
  </r>
  <r>
    <n v="291"/>
    <s v="Bell, Grimes and Kerr"/>
    <s v="Self-enabling uniform complexity"/>
    <n v="1800"/>
    <n v="8219"/>
    <x v="0"/>
    <n v="107"/>
    <x v="0"/>
    <s v="USD"/>
    <n v="1318654800"/>
    <x v="98"/>
    <n v="1319000400"/>
    <d v="2011-10-19T05:00:00"/>
    <b v="1"/>
    <b v="0"/>
    <s v="technology/web"/>
    <x v="0"/>
    <x v="0"/>
    <n v="456.61111111111109"/>
    <n v="76.813084112149539"/>
  </r>
  <r>
    <n v="698"/>
    <s v="Taylor, Wood and Taylor"/>
    <s v="Cloned hybrid focus group"/>
    <n v="42100"/>
    <n v="188057"/>
    <x v="0"/>
    <n v="2893"/>
    <x v="1"/>
    <s v="CAD"/>
    <n v="1322114400"/>
    <x v="99"/>
    <n v="1323324000"/>
    <d v="2011-12-08T06:00:00"/>
    <b v="0"/>
    <b v="0"/>
    <s v="technology/wearables"/>
    <x v="0"/>
    <x v="12"/>
    <n v="446.69121140142522"/>
    <n v="65.004147943311438"/>
  </r>
  <r>
    <n v="243"/>
    <s v="Garcia PLC"/>
    <s v="Customer-focused attitude-oriented function"/>
    <n v="2300"/>
    <n v="10240"/>
    <x v="0"/>
    <n v="238"/>
    <x v="0"/>
    <s v="USD"/>
    <n v="1520143200"/>
    <x v="100"/>
    <n v="1520402400"/>
    <d v="2018-03-07T06:00:00"/>
    <b v="0"/>
    <b v="0"/>
    <s v="theater/plays"/>
    <x v="1"/>
    <x v="1"/>
    <n v="445.21739130434781"/>
    <n v="43.025210084033617"/>
  </r>
  <r>
    <n v="42"/>
    <s v="Werner-Bryant"/>
    <s v="Virtual uniform frame"/>
    <n v="1800"/>
    <n v="7991"/>
    <x v="0"/>
    <n v="222"/>
    <x v="0"/>
    <s v="USD"/>
    <n v="1309755600"/>
    <x v="101"/>
    <n v="1310533200"/>
    <d v="2011-07-13T05:00:00"/>
    <b v="0"/>
    <b v="0"/>
    <s v="food/food trucks"/>
    <x v="6"/>
    <x v="10"/>
    <n v="443.94444444444446"/>
    <n v="35.995495495495497"/>
  </r>
  <r>
    <n v="331"/>
    <s v="Rose-Silva"/>
    <s v="Intuitive static portal"/>
    <n v="3300"/>
    <n v="14643"/>
    <x v="0"/>
    <n v="190"/>
    <x v="0"/>
    <s v="USD"/>
    <n v="1324274400"/>
    <x v="102"/>
    <n v="1324360800"/>
    <d v="2011-12-20T06:00:00"/>
    <b v="0"/>
    <b v="0"/>
    <s v="food/food trucks"/>
    <x v="6"/>
    <x v="10"/>
    <n v="443.72727272727275"/>
    <n v="77.068421052631578"/>
  </r>
  <r>
    <n v="205"/>
    <s v="Weaver-Marquez"/>
    <s v="Focused analyzing circuit"/>
    <n v="1300"/>
    <n v="5614"/>
    <x v="0"/>
    <n v="80"/>
    <x v="0"/>
    <s v="USD"/>
    <n v="1539752400"/>
    <x v="103"/>
    <n v="1540789200"/>
    <d v="2018-10-29T05:00:00"/>
    <b v="1"/>
    <b v="0"/>
    <s v="theater/plays"/>
    <x v="1"/>
    <x v="1"/>
    <n v="431.84615384615387"/>
    <n v="70.174999999999997"/>
  </r>
  <r>
    <n v="688"/>
    <s v="Bowen, Davies and Burns"/>
    <s v="Devolved client-server monitoring"/>
    <n v="2900"/>
    <n v="12449"/>
    <x v="0"/>
    <n v="175"/>
    <x v="0"/>
    <s v="USD"/>
    <n v="1547100000"/>
    <x v="104"/>
    <n v="1548482400"/>
    <d v="2019-01-26T06:00:00"/>
    <b v="0"/>
    <b v="1"/>
    <s v="film &amp; video/television"/>
    <x v="3"/>
    <x v="18"/>
    <n v="429.27586206896552"/>
    <n v="71.137142857142862"/>
  </r>
  <r>
    <n v="992"/>
    <s v="Morrow Inc"/>
    <s v="Networked global migration"/>
    <n v="3100"/>
    <n v="13223"/>
    <x v="0"/>
    <n v="132"/>
    <x v="0"/>
    <s v="USD"/>
    <n v="1525669200"/>
    <x v="105"/>
    <n v="1526878800"/>
    <d v="2018-05-21T05:00:00"/>
    <b v="0"/>
    <b v="1"/>
    <s v="film &amp; video/drama"/>
    <x v="3"/>
    <x v="6"/>
    <n v="426.54838709677421"/>
    <n v="100.17424242424242"/>
  </r>
  <r>
    <n v="520"/>
    <s v="Frederick, Jenkins and Collins"/>
    <s v="Organic radical collaboration"/>
    <n v="800"/>
    <n v="3406"/>
    <x v="0"/>
    <n v="32"/>
    <x v="0"/>
    <s v="USD"/>
    <n v="1555650000"/>
    <x v="106"/>
    <n v="1555909200"/>
    <d v="2019-04-22T05:00:00"/>
    <b v="0"/>
    <b v="0"/>
    <s v="theater/plays"/>
    <x v="1"/>
    <x v="1"/>
    <n v="425.75"/>
    <n v="106.4375"/>
  </r>
  <r>
    <n v="207"/>
    <s v="Carney-Anderson"/>
    <s v="Digitized 5thgeneration knowledgebase"/>
    <n v="1000"/>
    <n v="4257"/>
    <x v="0"/>
    <n v="43"/>
    <x v="0"/>
    <s v="USD"/>
    <n v="1535432400"/>
    <x v="107"/>
    <n v="1537160400"/>
    <d v="2018-09-17T05:00:00"/>
    <b v="0"/>
    <b v="1"/>
    <s v="music/rock"/>
    <x v="2"/>
    <x v="8"/>
    <n v="425.7"/>
    <n v="99"/>
  </r>
  <r>
    <n v="169"/>
    <s v="Tran, Steele and Wilson"/>
    <s v="Profit-focused modular product"/>
    <n v="23300"/>
    <n v="98811"/>
    <x v="0"/>
    <n v="1267"/>
    <x v="0"/>
    <s v="USD"/>
    <n v="1339909200"/>
    <x v="108"/>
    <n v="1342328400"/>
    <d v="2012-07-15T05:00:00"/>
    <b v="0"/>
    <b v="1"/>
    <s v="film &amp; video/shorts"/>
    <x v="3"/>
    <x v="15"/>
    <n v="424.08154506437768"/>
    <n v="77.988161010260455"/>
  </r>
  <r>
    <n v="152"/>
    <s v="Bowen, Mcdonald and Hall"/>
    <s v="User-centric fault-tolerant task-force"/>
    <n v="41500"/>
    <n v="175573"/>
    <x v="0"/>
    <n v="3376"/>
    <x v="0"/>
    <s v="USD"/>
    <n v="1487311200"/>
    <x v="109"/>
    <n v="1487916000"/>
    <d v="2017-02-24T06:00:00"/>
    <b v="0"/>
    <b v="0"/>
    <s v="music/indie rock"/>
    <x v="2"/>
    <x v="2"/>
    <n v="423.06746987951806"/>
    <n v="52.006220379146917"/>
  </r>
  <r>
    <n v="238"/>
    <s v="Bolton, Sanchez and Carrillo"/>
    <s v="Distributed systemic adapter"/>
    <n v="2400"/>
    <n v="10138"/>
    <x v="0"/>
    <n v="97"/>
    <x v="4"/>
    <s v="DKK"/>
    <n v="1513231200"/>
    <x v="110"/>
    <n v="1515391200"/>
    <d v="2018-01-08T06:00:00"/>
    <b v="0"/>
    <b v="1"/>
    <s v="theater/plays"/>
    <x v="1"/>
    <x v="1"/>
    <n v="422.41666666666669"/>
    <n v="104.51546391752578"/>
  </r>
  <r>
    <n v="230"/>
    <s v="Miranda, Hall and Mcgrath"/>
    <s v="Progressive value-added ability"/>
    <n v="2400"/>
    <n v="10084"/>
    <x v="0"/>
    <n v="101"/>
    <x v="0"/>
    <s v="USD"/>
    <n v="1575612000"/>
    <x v="111"/>
    <n v="1575612000"/>
    <d v="2019-12-06T06:00:00"/>
    <b v="0"/>
    <b v="0"/>
    <s v="games/video games"/>
    <x v="4"/>
    <x v="4"/>
    <n v="420.16666666666669"/>
    <n v="99.841584158415841"/>
  </r>
  <r>
    <n v="610"/>
    <s v="Hughes, Mendez and Patterson"/>
    <s v="Stand-alone multi-state data-warehouse"/>
    <n v="42800"/>
    <n v="179356"/>
    <x v="0"/>
    <n v="6406"/>
    <x v="0"/>
    <s v="USD"/>
    <n v="1355637600"/>
    <x v="112"/>
    <n v="1356847200"/>
    <d v="2012-12-30T06:00:00"/>
    <b v="0"/>
    <b v="0"/>
    <s v="theater/plays"/>
    <x v="1"/>
    <x v="1"/>
    <n v="419.0560747663551"/>
    <n v="27.998126756166094"/>
  </r>
  <r>
    <n v="240"/>
    <s v="Pitts-Reed"/>
    <s v="Vision-oriented dynamic service-desk"/>
    <n v="29400"/>
    <n v="123124"/>
    <x v="0"/>
    <n v="1784"/>
    <x v="0"/>
    <s v="USD"/>
    <n v="1281070800"/>
    <x v="113"/>
    <n v="1281157200"/>
    <d v="2010-08-07T05:00:00"/>
    <b v="0"/>
    <b v="0"/>
    <s v="theater/plays"/>
    <x v="1"/>
    <x v="1"/>
    <n v="418.78911564625849"/>
    <n v="69.015695067264573"/>
  </r>
  <r>
    <n v="177"/>
    <s v="Lee, Gibson and Morgan"/>
    <s v="Digitized solution-oriented product"/>
    <n v="38800"/>
    <n v="161593"/>
    <x v="0"/>
    <n v="2739"/>
    <x v="0"/>
    <s v="USD"/>
    <n v="1289800800"/>
    <x v="114"/>
    <n v="1291960800"/>
    <d v="2010-12-10T06:00:00"/>
    <b v="0"/>
    <b v="0"/>
    <s v="theater/plays"/>
    <x v="1"/>
    <x v="1"/>
    <n v="416.47680412371136"/>
    <n v="58.997079225994888"/>
  </r>
  <r>
    <n v="167"/>
    <s v="Cruz-Ward"/>
    <s v="Robust content-based emulation"/>
    <n v="2600"/>
    <n v="10804"/>
    <x v="0"/>
    <n v="146"/>
    <x v="5"/>
    <s v="AUD"/>
    <n v="1370840400"/>
    <x v="115"/>
    <n v="1371704400"/>
    <d v="2013-06-20T05:00:00"/>
    <b v="0"/>
    <b v="0"/>
    <s v="theater/plays"/>
    <x v="1"/>
    <x v="1"/>
    <n v="415.53846153846149"/>
    <n v="74"/>
  </r>
  <r>
    <n v="495"/>
    <s v="Bell, Edwards and Andersen"/>
    <s v="Centralized clear-thinking solution"/>
    <n v="3200"/>
    <n v="13264"/>
    <x v="0"/>
    <n v="195"/>
    <x v="4"/>
    <s v="DKK"/>
    <n v="1402376400"/>
    <x v="116"/>
    <n v="1402722000"/>
    <d v="2014-06-14T05:00:00"/>
    <b v="0"/>
    <b v="0"/>
    <s v="theater/plays"/>
    <x v="1"/>
    <x v="1"/>
    <n v="414.49999999999994"/>
    <n v="68.02051282051282"/>
  </r>
  <r>
    <n v="730"/>
    <s v="Carson PLC"/>
    <s v="Visionary system-worthy attitude"/>
    <n v="28800"/>
    <n v="118847"/>
    <x v="0"/>
    <n v="1071"/>
    <x v="1"/>
    <s v="CAD"/>
    <n v="1432357200"/>
    <x v="117"/>
    <n v="1432875600"/>
    <d v="2015-05-29T05:00:00"/>
    <b v="0"/>
    <b v="0"/>
    <s v="technology/wearables"/>
    <x v="0"/>
    <x v="12"/>
    <n v="412.6631944444444"/>
    <n v="110.96825396825396"/>
  </r>
  <r>
    <n v="353"/>
    <s v="Mills-Roy"/>
    <s v="Profit-focused multi-tasking access"/>
    <n v="33600"/>
    <n v="137961"/>
    <x v="0"/>
    <n v="1703"/>
    <x v="0"/>
    <s v="USD"/>
    <n v="1562302800"/>
    <x v="118"/>
    <n v="1562389200"/>
    <d v="2019-07-06T05:00:00"/>
    <b v="0"/>
    <b v="0"/>
    <s v="theater/plays"/>
    <x v="1"/>
    <x v="1"/>
    <n v="410.59821428571428"/>
    <n v="81.010569583088667"/>
  </r>
  <r>
    <n v="899"/>
    <s v="Best-Young"/>
    <s v="Implemented multimedia time-frame"/>
    <n v="3100"/>
    <n v="12620"/>
    <x v="0"/>
    <n v="123"/>
    <x v="3"/>
    <s v="CHF"/>
    <n v="1381122000"/>
    <x v="119"/>
    <n v="1382677200"/>
    <d v="2013-10-25T05:00:00"/>
    <b v="0"/>
    <b v="0"/>
    <s v="music/jazz"/>
    <x v="2"/>
    <x v="9"/>
    <n v="407.09677419354841"/>
    <n v="102.60162601626017"/>
  </r>
  <r>
    <n v="757"/>
    <s v="Callahan-Gilbert"/>
    <s v="Profit-focused motivating function"/>
    <n v="1400"/>
    <n v="5696"/>
    <x v="0"/>
    <n v="114"/>
    <x v="0"/>
    <s v="USD"/>
    <n v="1305176400"/>
    <x v="120"/>
    <n v="1305522000"/>
    <d v="2011-05-16T05:00:00"/>
    <b v="0"/>
    <b v="0"/>
    <s v="film &amp; video/drama"/>
    <x v="3"/>
    <x v="6"/>
    <n v="406.85714285714283"/>
    <n v="49.964912280701753"/>
  </r>
  <r>
    <n v="224"/>
    <s v="Lester-Moore"/>
    <s v="Diverse analyzing definition"/>
    <n v="46300"/>
    <n v="186885"/>
    <x v="0"/>
    <n v="3594"/>
    <x v="0"/>
    <s v="USD"/>
    <n v="1411534800"/>
    <x v="121"/>
    <n v="1415426400"/>
    <d v="2014-11-08T06:00:00"/>
    <b v="0"/>
    <b v="0"/>
    <s v="film &amp; video/science fiction"/>
    <x v="3"/>
    <x v="19"/>
    <n v="403.63930885529157"/>
    <n v="51.999165275459099"/>
  </r>
  <r>
    <n v="313"/>
    <s v="Miller-Irwin"/>
    <s v="Secured maximized policy"/>
    <n v="2200"/>
    <n v="8697"/>
    <x v="0"/>
    <n v="223"/>
    <x v="0"/>
    <s v="USD"/>
    <n v="1330322400"/>
    <x v="122"/>
    <n v="1330495200"/>
    <d v="2012-02-29T06:00:00"/>
    <b v="0"/>
    <b v="0"/>
    <s v="music/rock"/>
    <x v="2"/>
    <x v="8"/>
    <n v="395.31818181818181"/>
    <n v="39"/>
  </r>
  <r>
    <n v="825"/>
    <s v="Solomon PLC"/>
    <s v="Open-architected 24/7 infrastructure"/>
    <n v="3600"/>
    <n v="13950"/>
    <x v="0"/>
    <n v="157"/>
    <x v="2"/>
    <s v="GBP"/>
    <n v="1500958800"/>
    <x v="123"/>
    <n v="1501995600"/>
    <d v="2017-08-06T05:00:00"/>
    <b v="0"/>
    <b v="0"/>
    <s v="film &amp; video/shorts"/>
    <x v="3"/>
    <x v="15"/>
    <n v="387.5"/>
    <n v="88.853503184713375"/>
  </r>
  <r>
    <n v="48"/>
    <s v="Lamb Inc"/>
    <s v="Optimized leadingedge concept"/>
    <n v="33300"/>
    <n v="128862"/>
    <x v="0"/>
    <n v="2431"/>
    <x v="0"/>
    <s v="USD"/>
    <n v="1435208400"/>
    <x v="30"/>
    <n v="1436245200"/>
    <d v="2015-07-07T05:00:00"/>
    <b v="0"/>
    <b v="0"/>
    <s v="theater/plays"/>
    <x v="1"/>
    <x v="1"/>
    <n v="386.97297297297297"/>
    <n v="53.007815713698065"/>
  </r>
  <r>
    <n v="863"/>
    <s v="Davis-Johnson"/>
    <s v="Automated reciprocal protocol"/>
    <n v="1400"/>
    <n v="5415"/>
    <x v="0"/>
    <n v="217"/>
    <x v="0"/>
    <s v="USD"/>
    <n v="1434517200"/>
    <x v="124"/>
    <n v="1436504400"/>
    <d v="2015-07-10T05:00:00"/>
    <b v="0"/>
    <b v="1"/>
    <s v="film &amp; video/television"/>
    <x v="3"/>
    <x v="18"/>
    <n v="386.78571428571428"/>
    <n v="24.953917050691246"/>
  </r>
  <r>
    <n v="965"/>
    <s v="Nunez-King"/>
    <s v="Phased clear-thinking policy"/>
    <n v="2200"/>
    <n v="8501"/>
    <x v="0"/>
    <n v="207"/>
    <x v="2"/>
    <s v="GBP"/>
    <n v="1264399200"/>
    <x v="125"/>
    <n v="1267855200"/>
    <d v="2010-03-06T06:00:00"/>
    <b v="0"/>
    <b v="0"/>
    <s v="music/rock"/>
    <x v="2"/>
    <x v="8"/>
    <n v="386.40909090909093"/>
    <n v="41.067632850241544"/>
  </r>
  <r>
    <n v="33"/>
    <s v="Blair, Collins and Carter"/>
    <s v="Exclusive interactive approach"/>
    <n v="50200"/>
    <n v="189666"/>
    <x v="0"/>
    <n v="5419"/>
    <x v="0"/>
    <s v="USD"/>
    <n v="1412485200"/>
    <x v="126"/>
    <n v="1415685600"/>
    <d v="2014-11-11T06:00:00"/>
    <b v="0"/>
    <b v="0"/>
    <s v="theater/plays"/>
    <x v="1"/>
    <x v="1"/>
    <n v="377.82071713147411"/>
    <n v="35.000184535892231"/>
  </r>
  <r>
    <n v="113"/>
    <s v="Wright, Hartman and Yu"/>
    <s v="User-friendly tertiary array"/>
    <n v="3300"/>
    <n v="12437"/>
    <x v="0"/>
    <n v="131"/>
    <x v="0"/>
    <s v="USD"/>
    <n v="1505192400"/>
    <x v="127"/>
    <n v="1505797200"/>
    <d v="2017-09-19T05:00:00"/>
    <b v="0"/>
    <b v="0"/>
    <s v="food/food trucks"/>
    <x v="6"/>
    <x v="10"/>
    <n v="376.87878787878788"/>
    <n v="94.938931297709928"/>
  </r>
  <r>
    <n v="974"/>
    <s v="Thomas, Clay and Mendoza"/>
    <s v="Multi-channeled reciprocal interface"/>
    <n v="800"/>
    <n v="2991"/>
    <x v="0"/>
    <n v="32"/>
    <x v="0"/>
    <s v="USD"/>
    <n v="1368853200"/>
    <x v="128"/>
    <n v="1368939600"/>
    <d v="2013-05-19T05:00:00"/>
    <b v="0"/>
    <b v="0"/>
    <s v="music/indie rock"/>
    <x v="2"/>
    <x v="2"/>
    <n v="373.875"/>
    <n v="93.46875"/>
  </r>
  <r>
    <n v="362"/>
    <s v="Lawrence Group"/>
    <s v="Automated actuating conglomeration"/>
    <n v="3700"/>
    <n v="13755"/>
    <x v="0"/>
    <n v="191"/>
    <x v="0"/>
    <s v="USD"/>
    <n v="1296108000"/>
    <x v="129"/>
    <n v="1299391200"/>
    <d v="2011-03-06T06:00:00"/>
    <b v="0"/>
    <b v="0"/>
    <s v="music/rock"/>
    <x v="2"/>
    <x v="8"/>
    <n v="371.75675675675677"/>
    <n v="72.015706806282722"/>
  </r>
  <r>
    <n v="263"/>
    <s v="Walker Ltd"/>
    <s v="Organic eco-centric success"/>
    <n v="2900"/>
    <n v="10756"/>
    <x v="0"/>
    <n v="199"/>
    <x v="0"/>
    <s v="USD"/>
    <n v="1263016800"/>
    <x v="130"/>
    <n v="1263016800"/>
    <d v="2010-01-09T06:00:00"/>
    <b v="0"/>
    <b v="0"/>
    <s v="photography/photography books"/>
    <x v="7"/>
    <x v="14"/>
    <n v="370.89655172413791"/>
    <n v="54.050251256281406"/>
  </r>
  <r>
    <n v="882"/>
    <s v="White-Rosario"/>
    <s v="Balanced demand-driven definition"/>
    <n v="800"/>
    <n v="2960"/>
    <x v="0"/>
    <n v="80"/>
    <x v="0"/>
    <s v="USD"/>
    <n v="1421820000"/>
    <x v="131"/>
    <n v="1422165600"/>
    <d v="2015-01-25T06:00:00"/>
    <b v="0"/>
    <b v="0"/>
    <s v="theater/plays"/>
    <x v="1"/>
    <x v="1"/>
    <n v="370"/>
    <n v="37"/>
  </r>
  <r>
    <n v="561"/>
    <s v="Fowler-Smith"/>
    <s v="Down-sized logistical adapter"/>
    <n v="3000"/>
    <n v="11091"/>
    <x v="0"/>
    <n v="198"/>
    <x v="3"/>
    <s v="CHF"/>
    <n v="1318827600"/>
    <x v="132"/>
    <n v="1319000400"/>
    <d v="2011-10-19T05:00:00"/>
    <b v="0"/>
    <b v="0"/>
    <s v="theater/plays"/>
    <x v="1"/>
    <x v="1"/>
    <n v="369.7"/>
    <n v="56.015151515151516"/>
  </r>
  <r>
    <n v="574"/>
    <s v="Parker, Haley and Foster"/>
    <s v="Adaptive local task-force"/>
    <n v="2700"/>
    <n v="9967"/>
    <x v="0"/>
    <n v="144"/>
    <x v="0"/>
    <s v="USD"/>
    <n v="1575698400"/>
    <x v="133"/>
    <n v="1576562400"/>
    <d v="2019-12-17T06:00:00"/>
    <b v="0"/>
    <b v="1"/>
    <s v="food/food trucks"/>
    <x v="6"/>
    <x v="10"/>
    <n v="369.14814814814815"/>
    <n v="69.215277777777771"/>
  </r>
  <r>
    <n v="817"/>
    <s v="Alvarez-Bauer"/>
    <s v="Front-line intermediate moderator"/>
    <n v="51300"/>
    <n v="189192"/>
    <x v="0"/>
    <n v="2489"/>
    <x v="6"/>
    <s v="EUR"/>
    <n v="1556946000"/>
    <x v="134"/>
    <n v="1559365200"/>
    <d v="2019-06-01T05:00:00"/>
    <b v="0"/>
    <b v="1"/>
    <s v="publishing/nonfiction"/>
    <x v="5"/>
    <x v="5"/>
    <n v="368.79532163742692"/>
    <n v="76.011249497790274"/>
  </r>
  <r>
    <n v="124"/>
    <s v="Stanton, Neal and Rodriguez"/>
    <s v="Polarized uniform software"/>
    <n v="2600"/>
    <n v="9562"/>
    <x v="0"/>
    <n v="94"/>
    <x v="6"/>
    <s v="EUR"/>
    <n v="1557723600"/>
    <x v="135"/>
    <n v="1562302800"/>
    <d v="2019-07-05T05:00:00"/>
    <b v="0"/>
    <b v="0"/>
    <s v="photography/photography books"/>
    <x v="7"/>
    <x v="14"/>
    <n v="367.76923076923077"/>
    <n v="101.72340425531915"/>
  </r>
  <r>
    <n v="954"/>
    <s v="Henderson, Parker and Diaz"/>
    <s v="Enterprise-wide client-driven policy"/>
    <n v="42600"/>
    <n v="156384"/>
    <x v="0"/>
    <n v="1548"/>
    <x v="5"/>
    <s v="AUD"/>
    <n v="1348290000"/>
    <x v="136"/>
    <n v="1350363600"/>
    <d v="2012-10-16T05:00:00"/>
    <b v="0"/>
    <b v="0"/>
    <s v="technology/web"/>
    <x v="0"/>
    <x v="0"/>
    <n v="367.0985915492958"/>
    <n v="101.02325581395348"/>
  </r>
  <r>
    <n v="226"/>
    <s v="Garcia Inc"/>
    <s v="Progressive neutral middleware"/>
    <n v="3000"/>
    <n v="10999"/>
    <x v="0"/>
    <n v="112"/>
    <x v="0"/>
    <s v="USD"/>
    <n v="1270702800"/>
    <x v="137"/>
    <n v="1273899600"/>
    <d v="2010-05-15T05:00:00"/>
    <b v="0"/>
    <b v="0"/>
    <s v="photography/photography books"/>
    <x v="7"/>
    <x v="14"/>
    <n v="366.63333333333333"/>
    <n v="98.205357142857139"/>
  </r>
  <r>
    <n v="474"/>
    <s v="Santos-Young"/>
    <s v="Enhanced neutral ability"/>
    <n v="4000"/>
    <n v="14606"/>
    <x v="0"/>
    <n v="142"/>
    <x v="0"/>
    <s v="USD"/>
    <n v="1418709600"/>
    <x v="138"/>
    <n v="1418796000"/>
    <d v="2014-12-17T06:00:00"/>
    <b v="0"/>
    <b v="0"/>
    <s v="film &amp; video/television"/>
    <x v="3"/>
    <x v="18"/>
    <n v="365.15"/>
    <n v="102.85915492957747"/>
  </r>
  <r>
    <n v="264"/>
    <s v="Gordon PLC"/>
    <s v="Virtual reciprocal policy"/>
    <n v="45600"/>
    <n v="165375"/>
    <x v="0"/>
    <n v="5512"/>
    <x v="0"/>
    <s v="USD"/>
    <n v="1360648800"/>
    <x v="139"/>
    <n v="1362031200"/>
    <d v="2013-02-28T06:00:00"/>
    <b v="0"/>
    <b v="0"/>
    <s v="theater/plays"/>
    <x v="1"/>
    <x v="1"/>
    <n v="362.66447368421052"/>
    <n v="30.002721335268504"/>
  </r>
  <r>
    <n v="195"/>
    <s v="Smith and Sons"/>
    <s v="Upgradable high-level solution"/>
    <n v="15800"/>
    <n v="57157"/>
    <x v="0"/>
    <n v="524"/>
    <x v="0"/>
    <s v="USD"/>
    <n v="1532840400"/>
    <x v="34"/>
    <n v="1533445200"/>
    <d v="2018-08-05T05:00:00"/>
    <b v="0"/>
    <b v="0"/>
    <s v="music/electric music"/>
    <x v="2"/>
    <x v="7"/>
    <n v="361.75316455696202"/>
    <n v="109.07824427480917"/>
  </r>
  <r>
    <n v="376"/>
    <s v="Perry PLC"/>
    <s v="Mandatory uniform matrix"/>
    <n v="3400"/>
    <n v="12275"/>
    <x v="0"/>
    <n v="131"/>
    <x v="0"/>
    <s v="USD"/>
    <n v="1404622800"/>
    <x v="140"/>
    <n v="1405141200"/>
    <d v="2014-07-12T05:00:00"/>
    <b v="0"/>
    <b v="0"/>
    <s v="music/rock"/>
    <x v="2"/>
    <x v="8"/>
    <n v="361.02941176470591"/>
    <n v="93.702290076335885"/>
  </r>
  <r>
    <n v="106"/>
    <s v="Brandt, Carter and Wood"/>
    <s v="Ameliorated clear-thinking circuit"/>
    <n v="3900"/>
    <n v="14006"/>
    <x v="0"/>
    <n v="147"/>
    <x v="0"/>
    <s v="USD"/>
    <n v="1567918800"/>
    <x v="141"/>
    <n v="1568350800"/>
    <d v="2019-09-13T05:00:00"/>
    <b v="0"/>
    <b v="0"/>
    <s v="theater/plays"/>
    <x v="1"/>
    <x v="1"/>
    <n v="359.12820512820514"/>
    <n v="95.278911564625844"/>
  </r>
  <r>
    <n v="669"/>
    <s v="Payne, Garrett and Thomas"/>
    <s v="Upgradable bi-directional concept"/>
    <n v="48800"/>
    <n v="175020"/>
    <x v="0"/>
    <n v="1621"/>
    <x v="6"/>
    <s v="EUR"/>
    <n v="1498453200"/>
    <x v="142"/>
    <n v="1499230800"/>
    <d v="2017-07-05T05:00:00"/>
    <b v="0"/>
    <b v="0"/>
    <s v="theater/plays"/>
    <x v="1"/>
    <x v="1"/>
    <n v="358.64754098360658"/>
    <n v="107.97038864898211"/>
  </r>
  <r>
    <n v="683"/>
    <s v="Jones PLC"/>
    <s v="Virtual systemic intranet"/>
    <n v="2300"/>
    <n v="8244"/>
    <x v="0"/>
    <n v="147"/>
    <x v="0"/>
    <s v="USD"/>
    <n v="1537074000"/>
    <x v="143"/>
    <n v="1537246800"/>
    <d v="2018-09-18T05:00:00"/>
    <b v="0"/>
    <b v="0"/>
    <s v="theater/plays"/>
    <x v="1"/>
    <x v="1"/>
    <n v="358.43478260869563"/>
    <n v="56.081632653061227"/>
  </r>
  <r>
    <n v="179"/>
    <s v="Marks Ltd"/>
    <s v="Realigned human-resource orchestration"/>
    <n v="44500"/>
    <n v="159185"/>
    <x v="0"/>
    <n v="3537"/>
    <x v="1"/>
    <s v="CAD"/>
    <n v="1363496400"/>
    <x v="144"/>
    <n v="1363582800"/>
    <d v="2013-03-18T05:00:00"/>
    <b v="0"/>
    <b v="1"/>
    <s v="theater/plays"/>
    <x v="1"/>
    <x v="1"/>
    <n v="357.71910112359546"/>
    <n v="45.005654509471306"/>
  </r>
  <r>
    <n v="823"/>
    <s v="Dyer Inc"/>
    <s v="Secured well-modulated system engine"/>
    <n v="4100"/>
    <n v="14640"/>
    <x v="0"/>
    <n v="252"/>
    <x v="0"/>
    <s v="USD"/>
    <n v="1410325200"/>
    <x v="145"/>
    <n v="1412485200"/>
    <d v="2014-10-05T05:00:00"/>
    <b v="1"/>
    <b v="1"/>
    <s v="music/rock"/>
    <x v="2"/>
    <x v="8"/>
    <n v="357.07317073170731"/>
    <n v="58.095238095238095"/>
  </r>
  <r>
    <n v="856"/>
    <s v="Williams and Sons"/>
    <s v="Profound composite core"/>
    <n v="2400"/>
    <n v="8558"/>
    <x v="0"/>
    <n v="158"/>
    <x v="0"/>
    <s v="USD"/>
    <n v="1335243600"/>
    <x v="146"/>
    <n v="1336712400"/>
    <d v="2012-05-11T05:00:00"/>
    <b v="0"/>
    <b v="0"/>
    <s v="food/food trucks"/>
    <x v="6"/>
    <x v="10"/>
    <n v="356.58333333333331"/>
    <n v="54.164556962025316"/>
  </r>
  <r>
    <n v="407"/>
    <s v="Herrera-Wilson"/>
    <s v="Organized bandwidth-monitored core"/>
    <n v="3400"/>
    <n v="12100"/>
    <x v="0"/>
    <n v="484"/>
    <x v="4"/>
    <s v="DKK"/>
    <n v="1570942800"/>
    <x v="147"/>
    <n v="1571547600"/>
    <d v="2019-10-20T05:00:00"/>
    <b v="0"/>
    <b v="0"/>
    <s v="theater/plays"/>
    <x v="1"/>
    <x v="1"/>
    <n v="355.88235294117646"/>
    <n v="25"/>
  </r>
  <r>
    <n v="964"/>
    <s v="Peck, Higgins and Smith"/>
    <s v="Devolved disintermediate encryption"/>
    <n v="3700"/>
    <n v="13164"/>
    <x v="0"/>
    <n v="155"/>
    <x v="0"/>
    <s v="USD"/>
    <n v="1431320400"/>
    <x v="148"/>
    <n v="1431752400"/>
    <d v="2015-05-16T05:00:00"/>
    <b v="0"/>
    <b v="0"/>
    <s v="theater/plays"/>
    <x v="1"/>
    <x v="1"/>
    <n v="355.7837837837838"/>
    <n v="84.92903225806451"/>
  </r>
  <r>
    <n v="439"/>
    <s v="Cummings Inc"/>
    <s v="Digitized transitional monitoring"/>
    <n v="28400"/>
    <n v="100900"/>
    <x v="0"/>
    <n v="2293"/>
    <x v="0"/>
    <s v="USD"/>
    <n v="1478408400"/>
    <x v="149"/>
    <n v="1479016800"/>
    <d v="2016-11-13T06:00:00"/>
    <b v="0"/>
    <b v="0"/>
    <s v="film &amp; video/science fiction"/>
    <x v="3"/>
    <x v="19"/>
    <n v="355.28169014084506"/>
    <n v="44.003488879197555"/>
  </r>
  <r>
    <n v="735"/>
    <s v="Caldwell PLC"/>
    <s v="Grass-roots zero administration alliance"/>
    <n v="37100"/>
    <n v="131404"/>
    <x v="0"/>
    <n v="1991"/>
    <x v="0"/>
    <s v="USD"/>
    <n v="1459314000"/>
    <x v="150"/>
    <n v="1459918800"/>
    <d v="2016-04-06T05:00:00"/>
    <b v="0"/>
    <b v="0"/>
    <s v="photography/photography books"/>
    <x v="7"/>
    <x v="14"/>
    <n v="354.18867924528303"/>
    <n v="65.998995479658461"/>
  </r>
  <r>
    <n v="458"/>
    <s v="Wise, Thompson and Allen"/>
    <s v="Pre-emptive neutral portal"/>
    <n v="33800"/>
    <n v="118706"/>
    <x v="0"/>
    <n v="2120"/>
    <x v="0"/>
    <s v="USD"/>
    <n v="1269752400"/>
    <x v="151"/>
    <n v="1273554000"/>
    <d v="2010-05-11T05:00:00"/>
    <b v="0"/>
    <b v="0"/>
    <s v="theater/plays"/>
    <x v="1"/>
    <x v="1"/>
    <n v="351.20118343195264"/>
    <n v="55.993396226415094"/>
  </r>
  <r>
    <n v="822"/>
    <s v="Stewart and Sons"/>
    <s v="Distributed optimizing protocol"/>
    <n v="54000"/>
    <n v="188982"/>
    <x v="0"/>
    <n v="2100"/>
    <x v="0"/>
    <s v="USD"/>
    <n v="1393567200"/>
    <x v="152"/>
    <n v="1395032400"/>
    <d v="2014-03-17T05:00:00"/>
    <b v="0"/>
    <b v="0"/>
    <s v="music/rock"/>
    <x v="2"/>
    <x v="8"/>
    <n v="349.9666666666667"/>
    <n v="89.991428571428571"/>
  </r>
  <r>
    <n v="864"/>
    <s v="Stevenson-Thompson"/>
    <s v="Automated static workforce"/>
    <n v="4200"/>
    <n v="14577"/>
    <x v="0"/>
    <n v="150"/>
    <x v="0"/>
    <s v="USD"/>
    <n v="1471582800"/>
    <x v="153"/>
    <n v="1472014800"/>
    <d v="2016-08-24T05:00:00"/>
    <b v="0"/>
    <b v="0"/>
    <s v="film &amp; video/shorts"/>
    <x v="3"/>
    <x v="15"/>
    <n v="347.07142857142856"/>
    <n v="97.18"/>
  </r>
  <r>
    <n v="874"/>
    <s v="Chung-Nguyen"/>
    <s v="Managed discrete parallelism"/>
    <n v="40200"/>
    <n v="139468"/>
    <x v="0"/>
    <n v="4358"/>
    <x v="0"/>
    <s v="USD"/>
    <n v="1271998800"/>
    <x v="154"/>
    <n v="1275282000"/>
    <d v="2010-05-31T05:00:00"/>
    <b v="0"/>
    <b v="1"/>
    <s v="photography/photography books"/>
    <x v="7"/>
    <x v="14"/>
    <n v="346.93532338308455"/>
    <n v="32.002753556677376"/>
  </r>
  <r>
    <n v="580"/>
    <s v="Perez PLC"/>
    <s v="Seamless 6thgeneration extranet"/>
    <n v="43800"/>
    <n v="149578"/>
    <x v="0"/>
    <n v="3116"/>
    <x v="0"/>
    <s v="USD"/>
    <n v="1393394400"/>
    <x v="155"/>
    <n v="1394085600"/>
    <d v="2014-03-06T06:00:00"/>
    <b v="0"/>
    <b v="0"/>
    <s v="theater/plays"/>
    <x v="1"/>
    <x v="1"/>
    <n v="341.5022831050228"/>
    <n v="48.003209242618745"/>
  </r>
  <r>
    <n v="848"/>
    <s v="Cole, Salazar and Moreno"/>
    <s v="Robust motivating orchestration"/>
    <n v="3200"/>
    <n v="10831"/>
    <x v="0"/>
    <n v="172"/>
    <x v="0"/>
    <s v="USD"/>
    <n v="1276318800"/>
    <x v="156"/>
    <n v="1277096400"/>
    <d v="2010-06-21T05:00:00"/>
    <b v="0"/>
    <b v="0"/>
    <s v="film &amp; video/drama"/>
    <x v="3"/>
    <x v="6"/>
    <n v="338.46875"/>
    <n v="62.970930232558139"/>
  </r>
  <r>
    <n v="968"/>
    <s v="Gonzalez-White"/>
    <s v="Open-architected disintermediate budgetary management"/>
    <n v="2400"/>
    <n v="8117"/>
    <x v="0"/>
    <n v="114"/>
    <x v="0"/>
    <s v="USD"/>
    <n v="1293861600"/>
    <x v="157"/>
    <n v="1295157600"/>
    <d v="2011-01-16T06:00:00"/>
    <b v="0"/>
    <b v="0"/>
    <s v="food/food trucks"/>
    <x v="6"/>
    <x v="10"/>
    <n v="338.20833333333337"/>
    <n v="71.201754385964918"/>
  </r>
  <r>
    <n v="219"/>
    <s v="Huang-Henderson"/>
    <s v="Stand-alone mobile customer loyalty"/>
    <n v="41700"/>
    <n v="138497"/>
    <x v="0"/>
    <n v="1539"/>
    <x v="0"/>
    <s v="USD"/>
    <n v="1345093200"/>
    <x v="158"/>
    <n v="1346130000"/>
    <d v="2012-08-28T05:00:00"/>
    <b v="0"/>
    <b v="0"/>
    <s v="film &amp; video/animation"/>
    <x v="3"/>
    <x v="13"/>
    <n v="332.12709832134288"/>
    <n v="89.991552956465242"/>
  </r>
  <r>
    <n v="23"/>
    <s v="Gray-Jenkins"/>
    <s v="Devolved next generation adapter"/>
    <n v="4500"/>
    <n v="14942"/>
    <x v="0"/>
    <n v="142"/>
    <x v="2"/>
    <s v="GBP"/>
    <n v="1550124000"/>
    <x v="159"/>
    <n v="1554699600"/>
    <d v="2019-04-08T05:00:00"/>
    <b v="0"/>
    <b v="0"/>
    <s v="film &amp; video/documentary"/>
    <x v="3"/>
    <x v="3"/>
    <n v="332.04444444444448"/>
    <n v="105.22535211267606"/>
  </r>
  <r>
    <n v="466"/>
    <s v="Obrien and Sons"/>
    <s v="Pre-emptive transitional frame"/>
    <n v="1200"/>
    <n v="3984"/>
    <x v="0"/>
    <n v="42"/>
    <x v="0"/>
    <s v="USD"/>
    <n v="1368594000"/>
    <x v="160"/>
    <n v="1370581200"/>
    <d v="2013-06-07T05:00:00"/>
    <b v="0"/>
    <b v="1"/>
    <s v="technology/wearables"/>
    <x v="0"/>
    <x v="12"/>
    <n v="332"/>
    <n v="94.857142857142861"/>
  </r>
  <r>
    <n v="29"/>
    <s v="Johnson, Parker and Haynes"/>
    <s v="Focused 6thgeneration forecast"/>
    <n v="45900"/>
    <n v="150965"/>
    <x v="0"/>
    <n v="1606"/>
    <x v="3"/>
    <s v="CHF"/>
    <n v="1532062800"/>
    <x v="161"/>
    <n v="1535518800"/>
    <d v="2018-08-29T05:00:00"/>
    <b v="0"/>
    <b v="0"/>
    <s v="film &amp; video/shorts"/>
    <x v="3"/>
    <x v="15"/>
    <n v="328.89978213507629"/>
    <n v="94.000622665006233"/>
  </r>
  <r>
    <n v="7"/>
    <s v="Carter-Guzman"/>
    <s v="Centralized cohesive challenge"/>
    <n v="4500"/>
    <n v="14741"/>
    <x v="0"/>
    <n v="227"/>
    <x v="4"/>
    <s v="DKK"/>
    <n v="1439442000"/>
    <x v="162"/>
    <n v="1439614800"/>
    <d v="2015-08-15T05:00:00"/>
    <b v="0"/>
    <b v="0"/>
    <s v="theater/plays"/>
    <x v="1"/>
    <x v="1"/>
    <n v="327.57777777777778"/>
    <n v="64.93832599118943"/>
  </r>
  <r>
    <n v="278"/>
    <s v="Higgins, Davis and Salazar"/>
    <s v="Distributed multi-tasking strategy"/>
    <n v="2700"/>
    <n v="8799"/>
    <x v="0"/>
    <n v="91"/>
    <x v="0"/>
    <s v="USD"/>
    <n v="1353909600"/>
    <x v="163"/>
    <n v="1356069600"/>
    <d v="2012-12-21T06:00:00"/>
    <b v="0"/>
    <b v="0"/>
    <s v="technology/web"/>
    <x v="0"/>
    <x v="0"/>
    <n v="325.88888888888891"/>
    <n v="96.692307692307693"/>
  </r>
  <r>
    <n v="246"/>
    <s v="Walters-Carter"/>
    <s v="Seamless value-added standardization"/>
    <n v="4500"/>
    <n v="14649"/>
    <x v="0"/>
    <n v="222"/>
    <x v="0"/>
    <s v="USD"/>
    <n v="1375678800"/>
    <x v="164"/>
    <n v="1376024400"/>
    <d v="2013-08-09T05:00:00"/>
    <b v="0"/>
    <b v="0"/>
    <s v="technology/web"/>
    <x v="0"/>
    <x v="0"/>
    <n v="325.5333333333333"/>
    <n v="65.986486486486484"/>
  </r>
  <r>
    <n v="38"/>
    <s v="Maldonado-Gonzalez"/>
    <s v="Digitized client-driven database"/>
    <n v="3100"/>
    <n v="10085"/>
    <x v="0"/>
    <n v="134"/>
    <x v="0"/>
    <s v="USD"/>
    <n v="1287378000"/>
    <x v="165"/>
    <n v="1287810000"/>
    <d v="2010-10-23T05:00:00"/>
    <b v="0"/>
    <b v="0"/>
    <s v="photography/photography books"/>
    <x v="7"/>
    <x v="14"/>
    <n v="325.32258064516128"/>
    <n v="75.261194029850742"/>
  </r>
  <r>
    <n v="583"/>
    <s v="Powell and Sons"/>
    <s v="Centralized clear-thinking conglomeration"/>
    <n v="18900"/>
    <n v="60934"/>
    <x v="0"/>
    <n v="909"/>
    <x v="0"/>
    <s v="USD"/>
    <n v="1329717600"/>
    <x v="166"/>
    <n v="1331186400"/>
    <d v="2012-03-08T06:00:00"/>
    <b v="0"/>
    <b v="0"/>
    <s v="film &amp; video/documentary"/>
    <x v="3"/>
    <x v="3"/>
    <n v="322.40211640211641"/>
    <n v="67.034103410341032"/>
  </r>
  <r>
    <n v="976"/>
    <s v="Huerta, Roberts and Dickerson"/>
    <s v="Self-enabling value-added artificial intelligence"/>
    <n v="4000"/>
    <n v="12886"/>
    <x v="0"/>
    <n v="140"/>
    <x v="0"/>
    <s v="USD"/>
    <n v="1296194400"/>
    <x v="167"/>
    <n v="1296712800"/>
    <d v="2011-02-03T06:00:00"/>
    <b v="0"/>
    <b v="1"/>
    <s v="theater/plays"/>
    <x v="1"/>
    <x v="1"/>
    <n v="322.14999999999998"/>
    <n v="92.042857142857144"/>
  </r>
  <r>
    <n v="908"/>
    <s v="Bryant-Pope"/>
    <s v="Networked intangible help-desk"/>
    <n v="38200"/>
    <n v="121950"/>
    <x v="0"/>
    <n v="3934"/>
    <x v="0"/>
    <s v="USD"/>
    <n v="1335934800"/>
    <x v="168"/>
    <n v="1336885200"/>
    <d v="2012-05-13T05:00:00"/>
    <b v="0"/>
    <b v="0"/>
    <s v="games/video games"/>
    <x v="4"/>
    <x v="4"/>
    <n v="319.24083769633506"/>
    <n v="30.99898322318251"/>
  </r>
  <r>
    <n v="734"/>
    <s v="Stone PLC"/>
    <s v="Exclusive 5thgeneration leverage"/>
    <n v="4200"/>
    <n v="13404"/>
    <x v="0"/>
    <n v="536"/>
    <x v="0"/>
    <s v="USD"/>
    <n v="1485583200"/>
    <x v="169"/>
    <n v="1486620000"/>
    <d v="2017-02-09T06:00:00"/>
    <b v="0"/>
    <b v="1"/>
    <s v="theater/plays"/>
    <x v="1"/>
    <x v="1"/>
    <n v="319.14285714285711"/>
    <n v="25.007462686567163"/>
  </r>
  <r>
    <n v="471"/>
    <s v="Perry and Sons"/>
    <s v="Configurable static help-desk"/>
    <n v="3100"/>
    <n v="9889"/>
    <x v="0"/>
    <n v="194"/>
    <x v="2"/>
    <s v="GBP"/>
    <n v="1335934800"/>
    <x v="168"/>
    <n v="1335934800"/>
    <d v="2012-05-02T05:00:00"/>
    <b v="0"/>
    <b v="1"/>
    <s v="food/food trucks"/>
    <x v="6"/>
    <x v="10"/>
    <n v="319"/>
    <n v="50.97422680412371"/>
  </r>
  <r>
    <n v="404"/>
    <s v="Bailey-Boyer"/>
    <s v="Visionary exuding Internet solution"/>
    <n v="48900"/>
    <n v="154321"/>
    <x v="0"/>
    <n v="2237"/>
    <x v="0"/>
    <s v="USD"/>
    <n v="1510639200"/>
    <x v="170"/>
    <n v="1510898400"/>
    <d v="2017-11-17T06:00:00"/>
    <b v="0"/>
    <b v="0"/>
    <s v="theater/plays"/>
    <x v="1"/>
    <x v="1"/>
    <n v="315.58486707566465"/>
    <n v="68.985695127402778"/>
  </r>
  <r>
    <n v="832"/>
    <s v="Bradley, Beck and Mayo"/>
    <s v="Synergized fault-tolerant hierarchy"/>
    <n v="43200"/>
    <n v="136156"/>
    <x v="0"/>
    <n v="1297"/>
    <x v="4"/>
    <s v="DKK"/>
    <n v="1445490000"/>
    <x v="171"/>
    <n v="1448431200"/>
    <d v="2015-11-25T06:00:00"/>
    <b v="1"/>
    <b v="0"/>
    <s v="publishing/translations"/>
    <x v="5"/>
    <x v="17"/>
    <n v="315.17592592592592"/>
    <n v="104.97764070932922"/>
  </r>
  <r>
    <n v="262"/>
    <s v="Lloyd, Kennedy and Davis"/>
    <s v="Compatible multimedia hub"/>
    <n v="1700"/>
    <n v="5328"/>
    <x v="0"/>
    <n v="107"/>
    <x v="0"/>
    <s v="USD"/>
    <n v="1301979600"/>
    <x v="172"/>
    <n v="1304226000"/>
    <d v="2011-05-01T05:00:00"/>
    <b v="0"/>
    <b v="1"/>
    <s v="music/indie rock"/>
    <x v="2"/>
    <x v="2"/>
    <n v="313.41176470588238"/>
    <n v="49.794392523364486"/>
  </r>
  <r>
    <n v="703"/>
    <s v="Perez Group"/>
    <s v="Cross-platform tertiary hub"/>
    <n v="63400"/>
    <n v="197728"/>
    <x v="0"/>
    <n v="2038"/>
    <x v="0"/>
    <s v="USD"/>
    <n v="1334984400"/>
    <x v="173"/>
    <n v="1336453200"/>
    <d v="2012-05-08T05:00:00"/>
    <b v="1"/>
    <b v="1"/>
    <s v="publishing/translations"/>
    <x v="5"/>
    <x v="17"/>
    <n v="311.87381703470032"/>
    <n v="97.020608439646708"/>
  </r>
  <r>
    <n v="133"/>
    <s v="Gates PLC"/>
    <s v="Secured content-based product"/>
    <n v="4500"/>
    <n v="13985"/>
    <x v="0"/>
    <n v="159"/>
    <x v="0"/>
    <s v="USD"/>
    <n v="1313125200"/>
    <x v="174"/>
    <n v="1315026000"/>
    <d v="2011-09-03T05:00:00"/>
    <b v="0"/>
    <b v="0"/>
    <s v="music/world music"/>
    <x v="2"/>
    <x v="20"/>
    <n v="310.77777777777777"/>
    <n v="87.95597484276729"/>
  </r>
  <r>
    <n v="631"/>
    <s v="Carlson-Hernandez"/>
    <s v="Quality-focused real-time solution"/>
    <n v="59200"/>
    <n v="183756"/>
    <x v="0"/>
    <n v="3063"/>
    <x v="0"/>
    <s v="USD"/>
    <n v="1553576400"/>
    <x v="175"/>
    <n v="1553922000"/>
    <d v="2019-03-30T05:00:00"/>
    <b v="0"/>
    <b v="0"/>
    <s v="theater/plays"/>
    <x v="1"/>
    <x v="1"/>
    <n v="310.39864864864865"/>
    <n v="59.992164544564154"/>
  </r>
  <r>
    <n v="312"/>
    <s v="Martinez LLC"/>
    <s v="Robust impactful approach"/>
    <n v="59100"/>
    <n v="183345"/>
    <x v="0"/>
    <n v="3742"/>
    <x v="0"/>
    <s v="USD"/>
    <n v="1382677200"/>
    <x v="65"/>
    <n v="1383282000"/>
    <d v="2013-11-01T05:00:00"/>
    <b v="0"/>
    <b v="0"/>
    <s v="theater/plays"/>
    <x v="1"/>
    <x v="1"/>
    <n v="310.2284263959391"/>
    <n v="48.996525921966864"/>
  </r>
  <r>
    <n v="31"/>
    <s v="Schroeder Ltd"/>
    <s v="Progressive needs-based focus group"/>
    <n v="3500"/>
    <n v="10850"/>
    <x v="0"/>
    <n v="226"/>
    <x v="2"/>
    <s v="GBP"/>
    <n v="1451973600"/>
    <x v="176"/>
    <n v="1454392800"/>
    <d v="2016-02-02T06:00:00"/>
    <b v="0"/>
    <b v="0"/>
    <s v="games/video games"/>
    <x v="4"/>
    <x v="4"/>
    <n v="310"/>
    <n v="48.008849557522126"/>
  </r>
  <r>
    <n v="180"/>
    <s v="Olsen, Edwards and Reid"/>
    <s v="Optional clear-thinking software"/>
    <n v="56000"/>
    <n v="172736"/>
    <x v="0"/>
    <n v="2107"/>
    <x v="5"/>
    <s v="AUD"/>
    <n v="1269234000"/>
    <x v="177"/>
    <n v="1269666000"/>
    <d v="2010-03-27T05:00:00"/>
    <b v="0"/>
    <b v="0"/>
    <s v="technology/wearables"/>
    <x v="0"/>
    <x v="12"/>
    <n v="308.45714285714286"/>
    <n v="81.98196487897485"/>
  </r>
  <r>
    <n v="570"/>
    <s v="Martinez-Juarez"/>
    <s v="Realigned uniform knowledge user"/>
    <n v="31200"/>
    <n v="95364"/>
    <x v="0"/>
    <n v="2725"/>
    <x v="0"/>
    <s v="USD"/>
    <n v="1419055200"/>
    <x v="178"/>
    <n v="1419573600"/>
    <d v="2014-12-26T06:00:00"/>
    <b v="0"/>
    <b v="1"/>
    <s v="music/rock"/>
    <x v="2"/>
    <x v="8"/>
    <n v="305.65384615384613"/>
    <n v="34.995963302752294"/>
  </r>
  <r>
    <n v="491"/>
    <s v="Henson PLC"/>
    <s v="Universal contextually-based knowledgebase"/>
    <n v="56800"/>
    <n v="173437"/>
    <x v="0"/>
    <n v="2443"/>
    <x v="0"/>
    <s v="USD"/>
    <n v="1372654800"/>
    <x v="179"/>
    <n v="1374901200"/>
    <d v="2013-07-27T05:00:00"/>
    <b v="0"/>
    <b v="1"/>
    <s v="food/food trucks"/>
    <x v="6"/>
    <x v="10"/>
    <n v="305.34683098591546"/>
    <n v="70.993450675399103"/>
  </r>
  <r>
    <n v="272"/>
    <s v="Horton, Morrison and Clark"/>
    <s v="Networked radical neural-net"/>
    <n v="51100"/>
    <n v="155349"/>
    <x v="0"/>
    <n v="1894"/>
    <x v="0"/>
    <s v="USD"/>
    <n v="1562734800"/>
    <x v="180"/>
    <n v="1564894800"/>
    <d v="2019-08-04T05:00:00"/>
    <b v="0"/>
    <b v="1"/>
    <s v="theater/plays"/>
    <x v="1"/>
    <x v="1"/>
    <n v="304.0097847358121"/>
    <n v="82.021647307286173"/>
  </r>
  <r>
    <n v="94"/>
    <s v="Hanson Inc"/>
    <s v="Grass-roots web-enabled contingency"/>
    <n v="2900"/>
    <n v="8807"/>
    <x v="0"/>
    <n v="180"/>
    <x v="2"/>
    <s v="GBP"/>
    <n v="1554613200"/>
    <x v="181"/>
    <n v="1555563600"/>
    <d v="2019-04-18T05:00:00"/>
    <b v="0"/>
    <b v="0"/>
    <s v="technology/web"/>
    <x v="0"/>
    <x v="0"/>
    <n v="303.68965517241378"/>
    <n v="48.927777777777777"/>
  </r>
  <r>
    <n v="78"/>
    <s v="Montgomery, Larson and Spencer"/>
    <s v="User-centric bifurcated knowledge user"/>
    <n v="4500"/>
    <n v="13536"/>
    <x v="0"/>
    <n v="330"/>
    <x v="0"/>
    <s v="USD"/>
    <n v="1523854800"/>
    <x v="182"/>
    <n v="1523941200"/>
    <d v="2018-04-17T05:00:00"/>
    <b v="0"/>
    <b v="0"/>
    <s v="publishing/translations"/>
    <x v="5"/>
    <x v="17"/>
    <n v="300.8"/>
    <n v="41.018181818181816"/>
  </r>
  <r>
    <n v="359"/>
    <s v="Salazar-Moon"/>
    <s v="Compatible needs-based architecture"/>
    <n v="4000"/>
    <n v="11948"/>
    <x v="0"/>
    <n v="187"/>
    <x v="0"/>
    <s v="USD"/>
    <n v="1314421200"/>
    <x v="183"/>
    <n v="1315026000"/>
    <d v="2011-09-03T05:00:00"/>
    <b v="0"/>
    <b v="0"/>
    <s v="film &amp; video/animation"/>
    <x v="3"/>
    <x v="13"/>
    <n v="298.7"/>
    <n v="63.893048128342244"/>
  </r>
  <r>
    <n v="197"/>
    <s v="Perry and Sons"/>
    <s v="Business-focused logistical framework"/>
    <n v="54700"/>
    <n v="163118"/>
    <x v="0"/>
    <n v="1989"/>
    <x v="0"/>
    <s v="USD"/>
    <n v="1498194000"/>
    <x v="184"/>
    <n v="1499403600"/>
    <d v="2017-07-07T05:00:00"/>
    <b v="0"/>
    <b v="0"/>
    <s v="film &amp; video/drama"/>
    <x v="3"/>
    <x v="6"/>
    <n v="298.20475319926874"/>
    <n v="82.010055304172951"/>
  </r>
  <r>
    <n v="962"/>
    <s v="Harris, Russell and Mitchell"/>
    <s v="User-centric cohesive policy"/>
    <n v="3600"/>
    <n v="10657"/>
    <x v="0"/>
    <n v="266"/>
    <x v="0"/>
    <s v="USD"/>
    <n v="1384408800"/>
    <x v="185"/>
    <n v="1386223200"/>
    <d v="2013-12-05T06:00:00"/>
    <b v="0"/>
    <b v="0"/>
    <s v="food/food trucks"/>
    <x v="6"/>
    <x v="10"/>
    <n v="296.02777777777777"/>
    <n v="40.063909774436091"/>
  </r>
  <r>
    <n v="314"/>
    <s v="Sanchez-Morgan"/>
    <s v="Realigned upward-trending strategy"/>
    <n v="1400"/>
    <n v="4126"/>
    <x v="0"/>
    <n v="133"/>
    <x v="0"/>
    <s v="USD"/>
    <n v="1552366800"/>
    <x v="186"/>
    <n v="1552798800"/>
    <d v="2019-03-17T05:00:00"/>
    <b v="0"/>
    <b v="1"/>
    <s v="film &amp; video/documentary"/>
    <x v="3"/>
    <x v="3"/>
    <n v="294.71428571428572"/>
    <n v="31.022556390977442"/>
  </r>
  <r>
    <n v="184"/>
    <s v="Howard, Carter and Griffith"/>
    <s v="Adaptive asynchronous emulation"/>
    <n v="3600"/>
    <n v="10550"/>
    <x v="0"/>
    <n v="340"/>
    <x v="0"/>
    <s v="USD"/>
    <n v="1556859600"/>
    <x v="187"/>
    <n v="1556946000"/>
    <d v="2019-05-04T05:00:00"/>
    <b v="0"/>
    <b v="0"/>
    <s v="theater/plays"/>
    <x v="1"/>
    <x v="1"/>
    <n v="293.05555555555554"/>
    <n v="31.029411764705884"/>
  </r>
  <r>
    <n v="821"/>
    <s v="Alvarez-Andrews"/>
    <s v="Extended impactful secured line"/>
    <n v="4900"/>
    <n v="14273"/>
    <x v="0"/>
    <n v="210"/>
    <x v="0"/>
    <s v="USD"/>
    <n v="1488261600"/>
    <x v="188"/>
    <n v="1489381200"/>
    <d v="2017-03-13T05:00:00"/>
    <b v="0"/>
    <b v="0"/>
    <s v="film &amp; video/documentary"/>
    <x v="3"/>
    <x v="3"/>
    <n v="291.28571428571428"/>
    <n v="67.966666666666669"/>
  </r>
  <r>
    <n v="425"/>
    <s v="Sullivan, Davis and Booth"/>
    <s v="Vision-oriented actuating hardware"/>
    <n v="2700"/>
    <n v="7767"/>
    <x v="0"/>
    <n v="92"/>
    <x v="0"/>
    <s v="USD"/>
    <n v="1438059600"/>
    <x v="189"/>
    <n v="1438578000"/>
    <d v="2015-08-03T05:00:00"/>
    <b v="0"/>
    <b v="0"/>
    <s v="photography/photography books"/>
    <x v="7"/>
    <x v="14"/>
    <n v="287.66666666666663"/>
    <n v="84.423913043478265"/>
  </r>
  <r>
    <n v="305"/>
    <s v="Townsend Ltd"/>
    <s v="Grass-roots actuating policy"/>
    <n v="2800"/>
    <n v="8014"/>
    <x v="0"/>
    <n v="85"/>
    <x v="0"/>
    <s v="USD"/>
    <n v="1458363600"/>
    <x v="190"/>
    <n v="1461906000"/>
    <d v="2016-04-29T05:00:00"/>
    <b v="0"/>
    <b v="0"/>
    <s v="theater/plays"/>
    <x v="1"/>
    <x v="1"/>
    <n v="286.21428571428572"/>
    <n v="94.28235294117647"/>
  </r>
  <r>
    <n v="470"/>
    <s v="Grimes, Holland and Sloan"/>
    <s v="Extended dedicated archive"/>
    <n v="3600"/>
    <n v="10289"/>
    <x v="0"/>
    <n v="381"/>
    <x v="0"/>
    <s v="USD"/>
    <n v="1481522400"/>
    <x v="191"/>
    <n v="1482127200"/>
    <d v="2016-12-19T06:00:00"/>
    <b v="0"/>
    <b v="0"/>
    <s v="technology/wearables"/>
    <x v="0"/>
    <x v="12"/>
    <n v="285.80555555555554"/>
    <n v="27.00524934383202"/>
  </r>
  <r>
    <n v="549"/>
    <s v="Jarvis and Sons"/>
    <s v="Business-focused intermediate system engine"/>
    <n v="29500"/>
    <n v="83843"/>
    <x v="0"/>
    <n v="762"/>
    <x v="0"/>
    <s v="USD"/>
    <n v="1369717200"/>
    <x v="192"/>
    <n v="1370494800"/>
    <d v="2013-06-06T05:00:00"/>
    <b v="0"/>
    <b v="0"/>
    <s v="technology/wearables"/>
    <x v="0"/>
    <x v="12"/>
    <n v="284.21355932203392"/>
    <n v="110.03018372703411"/>
  </r>
  <r>
    <n v="608"/>
    <s v="Johnson Group"/>
    <s v="Compatible full-range leverage"/>
    <n v="3900"/>
    <n v="11075"/>
    <x v="0"/>
    <n v="316"/>
    <x v="0"/>
    <s v="USD"/>
    <n v="1551852000"/>
    <x v="25"/>
    <n v="1552197600"/>
    <d v="2019-03-10T06:00:00"/>
    <b v="0"/>
    <b v="1"/>
    <s v="music/jazz"/>
    <x v="2"/>
    <x v="9"/>
    <n v="283.97435897435901"/>
    <n v="35.047468354430379"/>
  </r>
  <r>
    <n v="102"/>
    <s v="Garcia Inc"/>
    <s v="Front-line web-enabled model"/>
    <n v="3700"/>
    <n v="10422"/>
    <x v="0"/>
    <n v="336"/>
    <x v="0"/>
    <s v="USD"/>
    <n v="1526274000"/>
    <x v="193"/>
    <n v="1526878800"/>
    <d v="2018-05-21T05:00:00"/>
    <b v="0"/>
    <b v="1"/>
    <s v="technology/wearables"/>
    <x v="0"/>
    <x v="12"/>
    <n v="281.67567567567568"/>
    <n v="31.017857142857142"/>
  </r>
  <r>
    <n v="624"/>
    <s v="White, Robertson and Roberts"/>
    <s v="Down-sized national software"/>
    <n v="5100"/>
    <n v="14249"/>
    <x v="0"/>
    <n v="432"/>
    <x v="0"/>
    <s v="USD"/>
    <n v="1422165600"/>
    <x v="24"/>
    <n v="1422684000"/>
    <d v="2015-01-31T06:00:00"/>
    <b v="0"/>
    <b v="0"/>
    <s v="photography/photography books"/>
    <x v="7"/>
    <x v="14"/>
    <n v="279.39215686274508"/>
    <n v="32.983796296296298"/>
  </r>
  <r>
    <n v="368"/>
    <s v="Whitaker, Wallace and Daniels"/>
    <s v="Reactive directional capacity"/>
    <n v="5200"/>
    <n v="14394"/>
    <x v="0"/>
    <n v="206"/>
    <x v="2"/>
    <s v="GBP"/>
    <n v="1286946000"/>
    <x v="194"/>
    <n v="1288933200"/>
    <d v="2010-11-05T05:00:00"/>
    <b v="0"/>
    <b v="1"/>
    <s v="film &amp; video/documentary"/>
    <x v="3"/>
    <x v="3"/>
    <n v="276.80769230769232"/>
    <n v="69.873786407766985"/>
  </r>
  <r>
    <n v="544"/>
    <s v="Taylor Inc"/>
    <s v="Public-key 3rdgeneration system engine"/>
    <n v="2800"/>
    <n v="7742"/>
    <x v="0"/>
    <n v="84"/>
    <x v="0"/>
    <s v="USD"/>
    <n v="1452232800"/>
    <x v="195"/>
    <n v="1453356000"/>
    <d v="2016-01-21T06:00:00"/>
    <b v="0"/>
    <b v="0"/>
    <s v="music/rock"/>
    <x v="2"/>
    <x v="8"/>
    <n v="276.5"/>
    <n v="92.166666666666671"/>
  </r>
  <r>
    <n v="59"/>
    <s v="Wright, Fox and Marks"/>
    <s v="Assimilated real-time support"/>
    <n v="1400"/>
    <n v="3851"/>
    <x v="0"/>
    <n v="128"/>
    <x v="0"/>
    <s v="USD"/>
    <n v="1497243600"/>
    <x v="196"/>
    <n v="1498539600"/>
    <d v="2017-06-27T05:00:00"/>
    <b v="0"/>
    <b v="1"/>
    <s v="theater/plays"/>
    <x v="1"/>
    <x v="1"/>
    <n v="275.07142857142861"/>
    <n v="30.0859375"/>
  </r>
  <r>
    <n v="249"/>
    <s v="Avila-Nelson"/>
    <s v="Up-sized intermediate website"/>
    <n v="61500"/>
    <n v="168095"/>
    <x v="0"/>
    <n v="6465"/>
    <x v="0"/>
    <s v="USD"/>
    <n v="1420178400"/>
    <x v="197"/>
    <n v="1420783200"/>
    <d v="2015-01-09T06:00:00"/>
    <b v="0"/>
    <b v="0"/>
    <s v="publishing/translations"/>
    <x v="5"/>
    <x v="17"/>
    <n v="273.32520325203251"/>
    <n v="26.000773395204948"/>
  </r>
  <r>
    <n v="369"/>
    <s v="Smith-Gonzalez"/>
    <s v="Polarized needs-based approach"/>
    <n v="5400"/>
    <n v="14743"/>
    <x v="0"/>
    <n v="154"/>
    <x v="0"/>
    <s v="USD"/>
    <n v="1359871200"/>
    <x v="198"/>
    <n v="1363237200"/>
    <d v="2013-03-14T05:00:00"/>
    <b v="0"/>
    <b v="1"/>
    <s v="film &amp; video/television"/>
    <x v="3"/>
    <x v="18"/>
    <n v="273.01851851851848"/>
    <n v="95.733766233766232"/>
  </r>
  <r>
    <n v="871"/>
    <s v="Santana-George"/>
    <s v="Re-engineered client-driven knowledge user"/>
    <n v="71500"/>
    <n v="194912"/>
    <x v="0"/>
    <n v="2320"/>
    <x v="0"/>
    <s v="USD"/>
    <n v="1509512400"/>
    <x v="199"/>
    <n v="1511071200"/>
    <d v="2017-11-19T06:00:00"/>
    <b v="0"/>
    <b v="1"/>
    <s v="theater/plays"/>
    <x v="1"/>
    <x v="1"/>
    <n v="272.6041958041958"/>
    <n v="84.013793103448279"/>
  </r>
  <r>
    <n v="548"/>
    <s v="York-Pitts"/>
    <s v="Monitored discrete toolset"/>
    <n v="66100"/>
    <n v="179074"/>
    <x v="0"/>
    <n v="2985"/>
    <x v="0"/>
    <s v="USD"/>
    <n v="1459486800"/>
    <x v="200"/>
    <n v="1460610000"/>
    <d v="2016-04-14T05:00:00"/>
    <b v="0"/>
    <b v="0"/>
    <s v="theater/plays"/>
    <x v="1"/>
    <x v="1"/>
    <n v="270.91376701966715"/>
    <n v="59.991289782244557"/>
  </r>
  <r>
    <n v="770"/>
    <s v="Mathis-Rodriguez"/>
    <s v="User-centric attitude-oriented intranet"/>
    <n v="4300"/>
    <n v="11642"/>
    <x v="0"/>
    <n v="216"/>
    <x v="6"/>
    <s v="EUR"/>
    <n v="1397451600"/>
    <x v="201"/>
    <n v="1398056400"/>
    <d v="2014-04-21T05:00:00"/>
    <b v="0"/>
    <b v="1"/>
    <s v="theater/plays"/>
    <x v="1"/>
    <x v="1"/>
    <n v="270.74418604651163"/>
    <n v="53.898148148148145"/>
  </r>
  <r>
    <n v="723"/>
    <s v="Beck-Knight"/>
    <s v="Exclusive fresh-thinking model"/>
    <n v="4900"/>
    <n v="13250"/>
    <x v="0"/>
    <n v="144"/>
    <x v="5"/>
    <s v="AUD"/>
    <n v="1456898400"/>
    <x v="202"/>
    <n v="1458709200"/>
    <d v="2016-03-23T05:00:00"/>
    <b v="0"/>
    <b v="0"/>
    <s v="theater/plays"/>
    <x v="1"/>
    <x v="1"/>
    <n v="270.40816326530609"/>
    <n v="92.013888888888886"/>
  </r>
  <r>
    <n v="112"/>
    <s v="Jones-Meyer"/>
    <s v="Re-engineered client-driven hub"/>
    <n v="4700"/>
    <n v="12635"/>
    <x v="0"/>
    <n v="361"/>
    <x v="5"/>
    <s v="AUD"/>
    <n v="1408856400"/>
    <x v="203"/>
    <n v="1410152400"/>
    <d v="2014-09-08T05:00:00"/>
    <b v="0"/>
    <b v="0"/>
    <s v="technology/web"/>
    <x v="0"/>
    <x v="0"/>
    <n v="268.82978723404256"/>
    <n v="35"/>
  </r>
  <r>
    <n v="804"/>
    <s v="English-Mccullough"/>
    <s v="Business-focused discrete software"/>
    <n v="2600"/>
    <n v="6987"/>
    <x v="0"/>
    <n v="218"/>
    <x v="0"/>
    <s v="USD"/>
    <n v="1514872800"/>
    <x v="204"/>
    <n v="1516600800"/>
    <d v="2018-01-22T06:00:00"/>
    <b v="0"/>
    <b v="0"/>
    <s v="music/rock"/>
    <x v="2"/>
    <x v="8"/>
    <n v="268.73076923076923"/>
    <n v="32.050458715596328"/>
  </r>
  <r>
    <n v="258"/>
    <s v="Duncan, Mcdonald and Miller"/>
    <s v="Assimilated coherent hardware"/>
    <n v="5000"/>
    <n v="13424"/>
    <x v="0"/>
    <n v="186"/>
    <x v="0"/>
    <s v="USD"/>
    <n v="1481176800"/>
    <x v="205"/>
    <n v="1482904800"/>
    <d v="2016-12-28T06:00:00"/>
    <b v="0"/>
    <b v="1"/>
    <s v="theater/plays"/>
    <x v="1"/>
    <x v="1"/>
    <n v="268.48"/>
    <n v="72.172043010752688"/>
  </r>
  <r>
    <n v="620"/>
    <s v="Swanson, Wilson and Baker"/>
    <s v="Synergized well-modulated project"/>
    <n v="4300"/>
    <n v="11525"/>
    <x v="0"/>
    <n v="128"/>
    <x v="5"/>
    <s v="AUD"/>
    <n v="1467954000"/>
    <x v="1"/>
    <n v="1468299600"/>
    <d v="2016-07-12T05:00:00"/>
    <b v="0"/>
    <b v="0"/>
    <s v="photography/photography books"/>
    <x v="7"/>
    <x v="14"/>
    <n v="268.02325581395348"/>
    <n v="90.0390625"/>
  </r>
  <r>
    <n v="827"/>
    <s v="Miranda, Martinez and Lowery"/>
    <s v="Innovative actuating artificial intelligence"/>
    <n v="2300"/>
    <n v="6134"/>
    <x v="0"/>
    <n v="82"/>
    <x v="5"/>
    <s v="AUD"/>
    <n v="1304398800"/>
    <x v="206"/>
    <n v="1305435600"/>
    <d v="2011-05-15T05:00:00"/>
    <b v="0"/>
    <b v="1"/>
    <s v="film &amp; video/drama"/>
    <x v="3"/>
    <x v="6"/>
    <n v="266.69565217391306"/>
    <n v="74.804878048780495"/>
  </r>
  <r>
    <n v="10"/>
    <s v="Green Ltd"/>
    <s v="Monitored empowering installation"/>
    <n v="5200"/>
    <n v="13838"/>
    <x v="0"/>
    <n v="220"/>
    <x v="0"/>
    <s v="USD"/>
    <n v="1281762000"/>
    <x v="207"/>
    <n v="1285909200"/>
    <d v="2010-10-01T05:00:00"/>
    <b v="0"/>
    <b v="0"/>
    <s v="film &amp; video/drama"/>
    <x v="3"/>
    <x v="6"/>
    <n v="266.11538461538464"/>
    <n v="62.9"/>
  </r>
  <r>
    <n v="540"/>
    <s v="Brown-Pena"/>
    <s v="Front-line client-server secured line"/>
    <n v="5300"/>
    <n v="14097"/>
    <x v="0"/>
    <n v="247"/>
    <x v="0"/>
    <s v="USD"/>
    <n v="1525496400"/>
    <x v="208"/>
    <n v="1527397200"/>
    <d v="2018-05-27T05:00:00"/>
    <b v="0"/>
    <b v="0"/>
    <s v="photography/photography books"/>
    <x v="7"/>
    <x v="14"/>
    <n v="265.98113207547169"/>
    <n v="57.072874493927124"/>
  </r>
  <r>
    <n v="807"/>
    <s v="Walker-Taylor"/>
    <s v="Automated uniform concept"/>
    <n v="700"/>
    <n v="1848"/>
    <x v="0"/>
    <n v="43"/>
    <x v="0"/>
    <s v="USD"/>
    <n v="1571115600"/>
    <x v="209"/>
    <n v="1574920800"/>
    <d v="2019-11-28T06:00:00"/>
    <b v="0"/>
    <b v="1"/>
    <s v="theater/plays"/>
    <x v="1"/>
    <x v="1"/>
    <n v="264"/>
    <n v="42.97674418604651"/>
  </r>
  <r>
    <n v="137"/>
    <s v="Hudson-Nguyen"/>
    <s v="Down-sized disintermediate support"/>
    <n v="1800"/>
    <n v="4712"/>
    <x v="0"/>
    <n v="50"/>
    <x v="0"/>
    <s v="USD"/>
    <n v="1286341200"/>
    <x v="210"/>
    <n v="1286859600"/>
    <d v="2010-10-12T05:00:00"/>
    <b v="0"/>
    <b v="0"/>
    <s v="publishing/nonfiction"/>
    <x v="5"/>
    <x v="5"/>
    <n v="261.77777777777777"/>
    <n v="94.24"/>
  </r>
  <r>
    <n v="88"/>
    <s v="Clark Group"/>
    <s v="Grass-roots fault-tolerant policy"/>
    <n v="4800"/>
    <n v="12516"/>
    <x v="0"/>
    <n v="113"/>
    <x v="0"/>
    <s v="USD"/>
    <n v="1429160400"/>
    <x v="211"/>
    <n v="1431061200"/>
    <d v="2015-05-08T05:00:00"/>
    <b v="0"/>
    <b v="0"/>
    <s v="publishing/translations"/>
    <x v="5"/>
    <x v="17"/>
    <n v="260.75"/>
    <n v="110.76106194690266"/>
  </r>
  <r>
    <n v="484"/>
    <s v="Landry Inc"/>
    <s v="Synergistic cohesive adapter"/>
    <n v="29600"/>
    <n v="77021"/>
    <x v="0"/>
    <n v="1572"/>
    <x v="2"/>
    <s v="GBP"/>
    <n v="1407128400"/>
    <x v="212"/>
    <n v="1411362000"/>
    <d v="2014-09-22T05:00:00"/>
    <b v="0"/>
    <b v="1"/>
    <s v="food/food trucks"/>
    <x v="6"/>
    <x v="10"/>
    <n v="260.20608108108109"/>
    <n v="48.99554707379135"/>
  </r>
  <r>
    <n v="225"/>
    <s v="Fox-Quinn"/>
    <s v="Enterprise-wide reciprocal success"/>
    <n v="67800"/>
    <n v="176398"/>
    <x v="0"/>
    <n v="5880"/>
    <x v="0"/>
    <s v="USD"/>
    <n v="1399093200"/>
    <x v="213"/>
    <n v="1399093200"/>
    <d v="2014-05-03T05:00:00"/>
    <b v="1"/>
    <b v="0"/>
    <s v="music/rock"/>
    <x v="2"/>
    <x v="8"/>
    <n v="260.1740412979351"/>
    <n v="29.999659863945578"/>
  </r>
  <r>
    <n v="92"/>
    <s v="Santos, Bell and Lloyd"/>
    <s v="Object-based analyzing knowledge user"/>
    <n v="20000"/>
    <n v="51775"/>
    <x v="0"/>
    <n v="498"/>
    <x v="3"/>
    <s v="CHF"/>
    <n v="1277269200"/>
    <x v="214"/>
    <n v="1277355600"/>
    <d v="2010-06-24T05:00:00"/>
    <b v="0"/>
    <b v="1"/>
    <s v="games/video games"/>
    <x v="4"/>
    <x v="4"/>
    <n v="258.875"/>
    <n v="103.96586345381526"/>
  </r>
  <r>
    <n v="891"/>
    <s v="Williams, Price and Hurley"/>
    <s v="Synchronized demand-driven infrastructure"/>
    <n v="3000"/>
    <n v="7758"/>
    <x v="0"/>
    <n v="165"/>
    <x v="1"/>
    <s v="CAD"/>
    <n v="1322892000"/>
    <x v="215"/>
    <n v="1326693600"/>
    <d v="2012-01-16T06:00:00"/>
    <b v="0"/>
    <b v="0"/>
    <s v="film &amp; video/documentary"/>
    <x v="3"/>
    <x v="3"/>
    <n v="258.59999999999997"/>
    <n v="47.018181818181816"/>
  </r>
  <r>
    <n v="753"/>
    <s v="Guerrero-Griffin"/>
    <s v="Networked web-enabled product"/>
    <n v="4700"/>
    <n v="12065"/>
    <x v="0"/>
    <n v="137"/>
    <x v="0"/>
    <s v="USD"/>
    <n v="1274590800"/>
    <x v="12"/>
    <n v="1275886800"/>
    <d v="2010-06-07T05:00:00"/>
    <b v="0"/>
    <b v="0"/>
    <s v="photography/photography books"/>
    <x v="7"/>
    <x v="14"/>
    <n v="256.70212765957444"/>
    <n v="88.065693430656935"/>
  </r>
  <r>
    <n v="68"/>
    <s v="Moreno-Turner"/>
    <s v="Inverse multi-tasking installation"/>
    <n v="5700"/>
    <n v="14508"/>
    <x v="0"/>
    <n v="246"/>
    <x v="6"/>
    <s v="EUR"/>
    <n v="1501131600"/>
    <x v="216"/>
    <n v="1505192400"/>
    <d v="2017-09-12T05:00:00"/>
    <b v="0"/>
    <b v="1"/>
    <s v="theater/plays"/>
    <x v="1"/>
    <x v="1"/>
    <n v="254.52631578947367"/>
    <n v="58.975609756097562"/>
  </r>
  <r>
    <n v="163"/>
    <s v="Burton-Watkins"/>
    <s v="Extended reciprocal circuit"/>
    <n v="3500"/>
    <n v="8864"/>
    <x v="0"/>
    <n v="246"/>
    <x v="0"/>
    <s v="USD"/>
    <n v="1508475600"/>
    <x v="217"/>
    <n v="1512712800"/>
    <d v="2017-12-08T06:00:00"/>
    <b v="0"/>
    <b v="1"/>
    <s v="photography/photography books"/>
    <x v="7"/>
    <x v="14"/>
    <n v="253.25714285714284"/>
    <n v="36.032520325203251"/>
  </r>
  <r>
    <n v="269"/>
    <s v="Miles and Sons"/>
    <s v="Persistent attitude-oriented approach"/>
    <n v="3500"/>
    <n v="8842"/>
    <x v="0"/>
    <n v="87"/>
    <x v="0"/>
    <s v="USD"/>
    <n v="1548914400"/>
    <x v="218"/>
    <n v="1550728800"/>
    <d v="2019-02-21T06:00:00"/>
    <b v="0"/>
    <b v="0"/>
    <s v="film &amp; video/television"/>
    <x v="3"/>
    <x v="18"/>
    <n v="252.62857142857143"/>
    <n v="101.63218390804597"/>
  </r>
  <r>
    <n v="89"/>
    <s v="White, Singleton and Zimmerman"/>
    <s v="Monitored scalable knowledgebase"/>
    <n v="3400"/>
    <n v="8588"/>
    <x v="0"/>
    <n v="96"/>
    <x v="0"/>
    <s v="USD"/>
    <n v="1271307600"/>
    <x v="219"/>
    <n v="1271480400"/>
    <d v="2010-04-17T05:00:00"/>
    <b v="0"/>
    <b v="0"/>
    <s v="theater/plays"/>
    <x v="1"/>
    <x v="1"/>
    <n v="252.58823529411765"/>
    <n v="89.458333333333329"/>
  </r>
  <r>
    <n v="902"/>
    <s v="Wang, Silva and Byrd"/>
    <s v="Integrated bifurcated software"/>
    <n v="1400"/>
    <n v="3534"/>
    <x v="0"/>
    <n v="110"/>
    <x v="0"/>
    <s v="USD"/>
    <n v="1454133600"/>
    <x v="220"/>
    <n v="1457762400"/>
    <d v="2016-03-12T06:00:00"/>
    <b v="0"/>
    <b v="0"/>
    <s v="technology/web"/>
    <x v="0"/>
    <x v="0"/>
    <n v="252.42857142857144"/>
    <n v="32.127272727272725"/>
  </r>
  <r>
    <n v="860"/>
    <s v="Lee PLC"/>
    <s v="Re-contextualized leadingedge firmware"/>
    <n v="2000"/>
    <n v="5033"/>
    <x v="0"/>
    <n v="65"/>
    <x v="0"/>
    <s v="USD"/>
    <n v="1550556000"/>
    <x v="221"/>
    <n v="1551420000"/>
    <d v="2019-03-01T06:00:00"/>
    <b v="0"/>
    <b v="1"/>
    <s v="technology/wearables"/>
    <x v="0"/>
    <x v="12"/>
    <n v="251.65"/>
    <n v="77.430769230769229"/>
  </r>
  <r>
    <n v="617"/>
    <s v="King LLC"/>
    <s v="Multi-channeled local intranet"/>
    <n v="1400"/>
    <n v="3496"/>
    <x v="0"/>
    <n v="55"/>
    <x v="0"/>
    <s v="USD"/>
    <n v="1401858000"/>
    <x v="222"/>
    <n v="1402722000"/>
    <d v="2014-06-14T05:00:00"/>
    <b v="0"/>
    <b v="0"/>
    <s v="theater/plays"/>
    <x v="1"/>
    <x v="1"/>
    <n v="249.71428571428572"/>
    <n v="63.563636363636363"/>
  </r>
  <r>
    <n v="717"/>
    <s v="Barnes, Wilcox and Riley"/>
    <s v="Reverse-engineered well-modulated ability"/>
    <n v="5600"/>
    <n v="13868"/>
    <x v="0"/>
    <n v="555"/>
    <x v="0"/>
    <s v="USD"/>
    <n v="1313989200"/>
    <x v="223"/>
    <n v="1315803600"/>
    <d v="2011-09-12T05:00:00"/>
    <b v="0"/>
    <b v="0"/>
    <s v="film &amp; video/documentary"/>
    <x v="3"/>
    <x v="3"/>
    <n v="247.64285714285714"/>
    <n v="24.987387387387386"/>
  </r>
  <r>
    <n v="13"/>
    <s v="Walker, Taylor and Coleman"/>
    <s v="Multi-tiered directional open architecture"/>
    <n v="4200"/>
    <n v="10295"/>
    <x v="0"/>
    <n v="98"/>
    <x v="0"/>
    <s v="USD"/>
    <n v="1465621200"/>
    <x v="224"/>
    <n v="1466658000"/>
    <d v="2016-06-23T05:00:00"/>
    <b v="0"/>
    <b v="0"/>
    <s v="music/indie rock"/>
    <x v="2"/>
    <x v="2"/>
    <n v="245.11904761904765"/>
    <n v="105.05102040816327"/>
  </r>
  <r>
    <n v="275"/>
    <s v="Ward, Sanchez and Kemp"/>
    <s v="Stand-alone discrete Graphical User Interface"/>
    <n v="3900"/>
    <n v="9419"/>
    <x v="0"/>
    <n v="116"/>
    <x v="0"/>
    <s v="USD"/>
    <n v="1554526800"/>
    <x v="225"/>
    <n v="1555218000"/>
    <d v="2019-04-14T05:00:00"/>
    <b v="0"/>
    <b v="0"/>
    <s v="publishing/translations"/>
    <x v="5"/>
    <x v="17"/>
    <n v="241.51282051282053"/>
    <n v="81.198275862068968"/>
  </r>
  <r>
    <n v="556"/>
    <s v="Smith and Sons"/>
    <s v="Grass-roots 24/7 attitude"/>
    <n v="5200"/>
    <n v="12467"/>
    <x v="0"/>
    <n v="122"/>
    <x v="0"/>
    <s v="USD"/>
    <n v="1315285200"/>
    <x v="226"/>
    <n v="1315890000"/>
    <d v="2011-09-13T05:00:00"/>
    <b v="0"/>
    <b v="1"/>
    <s v="publishing/translations"/>
    <x v="5"/>
    <x v="17"/>
    <n v="239.75"/>
    <n v="102.18852459016394"/>
  </r>
  <r>
    <n v="933"/>
    <s v="Espinoza Group"/>
    <s v="Implemented tangible support"/>
    <n v="73000"/>
    <n v="175015"/>
    <x v="0"/>
    <n v="1902"/>
    <x v="0"/>
    <s v="USD"/>
    <n v="1365397200"/>
    <x v="227"/>
    <n v="1366520400"/>
    <d v="2013-04-21T05:00:00"/>
    <b v="0"/>
    <b v="0"/>
    <s v="theater/plays"/>
    <x v="1"/>
    <x v="1"/>
    <n v="239.74657534246577"/>
    <n v="92.016298633017882"/>
  </r>
  <r>
    <n v="665"/>
    <s v="Park-Goodman"/>
    <s v="Customer-focused impactful extranet"/>
    <n v="5100"/>
    <n v="12219"/>
    <x v="0"/>
    <n v="272"/>
    <x v="0"/>
    <s v="USD"/>
    <n v="1310187600"/>
    <x v="228"/>
    <n v="1311397200"/>
    <d v="2011-07-23T05:00:00"/>
    <b v="0"/>
    <b v="1"/>
    <s v="film &amp; video/documentary"/>
    <x v="3"/>
    <x v="3"/>
    <n v="239.58823529411765"/>
    <n v="44.922794117647058"/>
  </r>
  <r>
    <n v="813"/>
    <s v="Buckley Group"/>
    <s v="Diverse high-level attitude"/>
    <n v="3200"/>
    <n v="7661"/>
    <x v="0"/>
    <n v="68"/>
    <x v="0"/>
    <s v="USD"/>
    <n v="1346043600"/>
    <x v="229"/>
    <n v="1346907600"/>
    <d v="2012-09-06T05:00:00"/>
    <b v="0"/>
    <b v="0"/>
    <s v="games/video games"/>
    <x v="4"/>
    <x v="4"/>
    <n v="239.40625"/>
    <n v="112.66176470588235"/>
  </r>
  <r>
    <n v="883"/>
    <s v="Simmons-Villarreal"/>
    <s v="Customer-focused mobile Graphic Interface"/>
    <n v="3400"/>
    <n v="8089"/>
    <x v="0"/>
    <n v="193"/>
    <x v="0"/>
    <s v="USD"/>
    <n v="1274763600"/>
    <x v="230"/>
    <n v="1277874000"/>
    <d v="2010-06-30T05:00:00"/>
    <b v="0"/>
    <b v="0"/>
    <s v="film &amp; video/shorts"/>
    <x v="3"/>
    <x v="15"/>
    <n v="237.91176470588232"/>
    <n v="41.911917098445599"/>
  </r>
  <r>
    <n v="923"/>
    <s v="Wise and Sons"/>
    <s v="Sharable discrete definition"/>
    <n v="1700"/>
    <n v="4044"/>
    <x v="0"/>
    <n v="40"/>
    <x v="0"/>
    <s v="USD"/>
    <n v="1279083600"/>
    <x v="20"/>
    <n v="1279170000"/>
    <d v="2010-07-15T05:00:00"/>
    <b v="0"/>
    <b v="0"/>
    <s v="theater/plays"/>
    <x v="1"/>
    <x v="1"/>
    <n v="237.88235294117646"/>
    <n v="101.1"/>
  </r>
  <r>
    <n v="847"/>
    <s v="Miller, Glenn and Adams"/>
    <s v="Distributed actuating project"/>
    <n v="4700"/>
    <n v="11174"/>
    <x v="0"/>
    <n v="110"/>
    <x v="0"/>
    <s v="USD"/>
    <n v="1515304800"/>
    <x v="231"/>
    <n v="1515564000"/>
    <d v="2018-01-10T06:00:00"/>
    <b v="0"/>
    <b v="0"/>
    <s v="food/food trucks"/>
    <x v="6"/>
    <x v="10"/>
    <n v="237.74468085106383"/>
    <n v="101.58181818181818"/>
  </r>
  <r>
    <n v="918"/>
    <s v="Jones-Gonzalez"/>
    <s v="Seamless dynamic website"/>
    <n v="3800"/>
    <n v="9021"/>
    <x v="0"/>
    <n v="156"/>
    <x v="3"/>
    <s v="CHF"/>
    <n v="1343365200"/>
    <x v="81"/>
    <n v="1344315600"/>
    <d v="2012-08-07T05:00:00"/>
    <b v="0"/>
    <b v="0"/>
    <s v="publishing/radio &amp; podcasts"/>
    <x v="5"/>
    <x v="21"/>
    <n v="237.39473684210526"/>
    <n v="57.82692307692308"/>
  </r>
  <r>
    <n v="569"/>
    <s v="Fischer, Fowler and Arnold"/>
    <s v="Extended multi-tasking definition"/>
    <n v="20100"/>
    <n v="47705"/>
    <x v="0"/>
    <n v="589"/>
    <x v="6"/>
    <s v="EUR"/>
    <n v="1294725600"/>
    <x v="232"/>
    <n v="1295762400"/>
    <d v="2011-01-23T06:00:00"/>
    <b v="0"/>
    <b v="0"/>
    <s v="film &amp; video/animation"/>
    <x v="3"/>
    <x v="13"/>
    <n v="237.33830845771143"/>
    <n v="80.993208828522924"/>
  </r>
  <r>
    <n v="145"/>
    <s v="Fields-Moore"/>
    <s v="Secured reciprocal array"/>
    <n v="25000"/>
    <n v="59128"/>
    <x v="0"/>
    <n v="768"/>
    <x v="3"/>
    <s v="CHF"/>
    <n v="1410066000"/>
    <x v="233"/>
    <n v="1410498000"/>
    <d v="2014-09-12T05:00:00"/>
    <b v="0"/>
    <b v="0"/>
    <s v="technology/wearables"/>
    <x v="0"/>
    <x v="12"/>
    <n v="236.512"/>
    <n v="76.989583333333329"/>
  </r>
  <r>
    <n v="478"/>
    <s v="Lyons LLC"/>
    <s v="Balanced impactful circuit"/>
    <n v="68800"/>
    <n v="162603"/>
    <x v="0"/>
    <n v="2756"/>
    <x v="0"/>
    <s v="USD"/>
    <n v="1425877200"/>
    <x v="234"/>
    <n v="1426914000"/>
    <d v="2015-03-21T05:00:00"/>
    <b v="0"/>
    <b v="0"/>
    <s v="technology/wearables"/>
    <x v="0"/>
    <x v="12"/>
    <n v="236.34156976744185"/>
    <n v="58.999637155297535"/>
  </r>
  <r>
    <n v="65"/>
    <s v="Berry-Boyer"/>
    <s v="Mandatory incremental projection"/>
    <n v="6100"/>
    <n v="14405"/>
    <x v="0"/>
    <n v="236"/>
    <x v="0"/>
    <s v="USD"/>
    <n v="1296108000"/>
    <x v="129"/>
    <n v="1296712800"/>
    <d v="2011-02-03T06:00:00"/>
    <b v="0"/>
    <b v="0"/>
    <s v="theater/plays"/>
    <x v="1"/>
    <x v="1"/>
    <n v="236.14754098360655"/>
    <n v="61.038135593220339"/>
  </r>
  <r>
    <n v="267"/>
    <s v="Acosta PLC"/>
    <s v="Extended eco-centric function"/>
    <n v="61600"/>
    <n v="143910"/>
    <x v="0"/>
    <n v="2768"/>
    <x v="5"/>
    <s v="AUD"/>
    <n v="1351054800"/>
    <x v="235"/>
    <n v="1352440800"/>
    <d v="2012-11-09T06:00:00"/>
    <b v="0"/>
    <b v="0"/>
    <s v="theater/plays"/>
    <x v="1"/>
    <x v="1"/>
    <n v="233.62012987012989"/>
    <n v="51.990606936416185"/>
  </r>
  <r>
    <n v="751"/>
    <s v="Lane-Barber"/>
    <s v="Universal value-added moderator"/>
    <n v="3600"/>
    <n v="8363"/>
    <x v="0"/>
    <n v="270"/>
    <x v="0"/>
    <s v="USD"/>
    <n v="1458190800"/>
    <x v="236"/>
    <n v="1459486800"/>
    <d v="2016-04-01T05:00:00"/>
    <b v="1"/>
    <b v="1"/>
    <s v="publishing/nonfiction"/>
    <x v="5"/>
    <x v="5"/>
    <n v="232.30555555555554"/>
    <n v="30.974074074074075"/>
  </r>
  <r>
    <n v="768"/>
    <s v="Ramirez-Calderon"/>
    <s v="Fundamental zero tolerance alliance"/>
    <n v="4800"/>
    <n v="11088"/>
    <x v="0"/>
    <n v="150"/>
    <x v="0"/>
    <s v="USD"/>
    <n v="1386741600"/>
    <x v="237"/>
    <n v="1388037600"/>
    <d v="2013-12-26T06:00:00"/>
    <b v="0"/>
    <b v="0"/>
    <s v="theater/plays"/>
    <x v="1"/>
    <x v="1"/>
    <n v="231"/>
    <n v="73.92"/>
  </r>
  <r>
    <n v="892"/>
    <s v="Anderson, Parks and Estrada"/>
    <s v="Realigned discrete structure"/>
    <n v="6000"/>
    <n v="13835"/>
    <x v="0"/>
    <n v="182"/>
    <x v="0"/>
    <s v="USD"/>
    <n v="1274418000"/>
    <x v="238"/>
    <n v="1277960400"/>
    <d v="2010-07-01T05:00:00"/>
    <b v="0"/>
    <b v="0"/>
    <s v="publishing/translations"/>
    <x v="5"/>
    <x v="17"/>
    <n v="230.58333333333331"/>
    <n v="76.016483516483518"/>
  </r>
  <r>
    <n v="142"/>
    <s v="Figueroa Ltd"/>
    <s v="Expanded solution-oriented benchmark"/>
    <n v="5000"/>
    <n v="11502"/>
    <x v="0"/>
    <n v="117"/>
    <x v="0"/>
    <s v="USD"/>
    <n v="1333688400"/>
    <x v="69"/>
    <n v="1337230800"/>
    <d v="2012-05-17T05:00:00"/>
    <b v="0"/>
    <b v="0"/>
    <s v="technology/web"/>
    <x v="0"/>
    <x v="0"/>
    <n v="230.03999999999996"/>
    <n v="98.307692307692307"/>
  </r>
  <r>
    <n v="187"/>
    <s v="Fox Group"/>
    <s v="Horizontal transitional paradigm"/>
    <n v="60200"/>
    <n v="138384"/>
    <x v="0"/>
    <n v="1442"/>
    <x v="1"/>
    <s v="CAD"/>
    <n v="1361599200"/>
    <x v="239"/>
    <n v="1364014800"/>
    <d v="2013-03-23T05:00:00"/>
    <b v="0"/>
    <b v="1"/>
    <s v="film &amp; video/shorts"/>
    <x v="3"/>
    <x v="15"/>
    <n v="229.87375415282392"/>
    <n v="95.966712898751737"/>
  </r>
  <r>
    <n v="393"/>
    <s v="Owens, Hall and Gonzalez"/>
    <s v="De-engineered static orchestration"/>
    <n v="62800"/>
    <n v="143788"/>
    <x v="0"/>
    <n v="3059"/>
    <x v="1"/>
    <s v="CAD"/>
    <n v="1500267600"/>
    <x v="240"/>
    <n v="1500354000"/>
    <d v="2017-07-18T05:00:00"/>
    <b v="0"/>
    <b v="0"/>
    <s v="music/jazz"/>
    <x v="2"/>
    <x v="9"/>
    <n v="228.96178343949046"/>
    <n v="47.004903563255965"/>
  </r>
  <r>
    <n v="747"/>
    <s v="Greer and Sons"/>
    <s v="Secured clear-thinking intranet"/>
    <n v="4900"/>
    <n v="11214"/>
    <x v="0"/>
    <n v="280"/>
    <x v="0"/>
    <s v="USD"/>
    <n v="1283403600"/>
    <x v="241"/>
    <n v="1284354000"/>
    <d v="2010-09-13T05:00:00"/>
    <b v="0"/>
    <b v="0"/>
    <s v="theater/plays"/>
    <x v="1"/>
    <x v="1"/>
    <n v="228.85714285714286"/>
    <n v="40.049999999999997"/>
  </r>
  <r>
    <n v="880"/>
    <s v="Craig, Ellis and Miller"/>
    <s v="Persevering 5thgeneration throughput"/>
    <n v="84500"/>
    <n v="193101"/>
    <x v="0"/>
    <n v="2414"/>
    <x v="0"/>
    <s v="USD"/>
    <n v="1563685200"/>
    <x v="242"/>
    <n v="1563858000"/>
    <d v="2019-07-23T05:00:00"/>
    <b v="0"/>
    <b v="0"/>
    <s v="music/electric music"/>
    <x v="2"/>
    <x v="7"/>
    <n v="228.52189349112427"/>
    <n v="79.992129246064621"/>
  </r>
  <r>
    <n v="972"/>
    <s v="Sellers, Roach and Garrison"/>
    <s v="Multi-tiered systematic knowledge user"/>
    <n v="42700"/>
    <n v="97524"/>
    <x v="0"/>
    <n v="1681"/>
    <x v="0"/>
    <s v="USD"/>
    <n v="1401685200"/>
    <x v="243"/>
    <n v="1402462800"/>
    <d v="2014-06-11T05:00:00"/>
    <b v="0"/>
    <b v="1"/>
    <s v="technology/web"/>
    <x v="0"/>
    <x v="0"/>
    <n v="228.3934426229508"/>
    <n v="58.015466983938133"/>
  </r>
  <r>
    <n v="58"/>
    <s v="Anderson-Perez"/>
    <s v="Expanded 3rdgeneration strategy"/>
    <n v="2700"/>
    <n v="6132"/>
    <x v="0"/>
    <n v="211"/>
    <x v="0"/>
    <s v="USD"/>
    <n v="1442811600"/>
    <x v="244"/>
    <n v="1443934800"/>
    <d v="2015-10-04T05:00:00"/>
    <b v="0"/>
    <b v="0"/>
    <s v="theater/plays"/>
    <x v="1"/>
    <x v="1"/>
    <n v="227.11111111111114"/>
    <n v="29.061611374407583"/>
  </r>
  <r>
    <n v="690"/>
    <s v="Walsh-Watts"/>
    <s v="Polarized actuating implementation"/>
    <n v="3600"/>
    <n v="8158"/>
    <x v="0"/>
    <n v="190"/>
    <x v="0"/>
    <s v="USD"/>
    <n v="1322373600"/>
    <x v="245"/>
    <n v="1322892000"/>
    <d v="2011-12-03T06:00:00"/>
    <b v="0"/>
    <b v="1"/>
    <s v="film &amp; video/documentary"/>
    <x v="3"/>
    <x v="3"/>
    <n v="226.61111111111109"/>
    <n v="42.93684210526316"/>
  </r>
  <r>
    <n v="360"/>
    <s v="Larsen-Chung"/>
    <s v="Right-sized zero tolerance migration"/>
    <n v="59700"/>
    <n v="135132"/>
    <x v="0"/>
    <n v="2875"/>
    <x v="2"/>
    <s v="GBP"/>
    <n v="1293861600"/>
    <x v="157"/>
    <n v="1295071200"/>
    <d v="2011-01-15T06:00:00"/>
    <b v="0"/>
    <b v="1"/>
    <s v="theater/plays"/>
    <x v="1"/>
    <x v="1"/>
    <n v="226.35175879396985"/>
    <n v="47.002434782608695"/>
  </r>
  <r>
    <n v="812"/>
    <s v="Landry Group"/>
    <s v="Expanded value-added hardware"/>
    <n v="59700"/>
    <n v="134640"/>
    <x v="0"/>
    <n v="2805"/>
    <x v="1"/>
    <s v="CAD"/>
    <n v="1523854800"/>
    <x v="182"/>
    <n v="1524286800"/>
    <d v="2018-04-21T05:00:00"/>
    <b v="0"/>
    <b v="0"/>
    <s v="publishing/nonfiction"/>
    <x v="5"/>
    <x v="5"/>
    <n v="225.52763819095478"/>
    <n v="48"/>
  </r>
  <r>
    <n v="383"/>
    <s v="Baker Ltd"/>
    <s v="Progressive intangible flexibility"/>
    <n v="6300"/>
    <n v="14199"/>
    <x v="0"/>
    <n v="189"/>
    <x v="0"/>
    <s v="USD"/>
    <n v="1550037600"/>
    <x v="246"/>
    <n v="1550556000"/>
    <d v="2019-02-19T06:00:00"/>
    <b v="0"/>
    <b v="1"/>
    <s v="food/food trucks"/>
    <x v="6"/>
    <x v="10"/>
    <n v="225.38095238095238"/>
    <n v="75.126984126984127"/>
  </r>
  <r>
    <n v="81"/>
    <s v="Gomez, Bailey and Flores"/>
    <s v="User-friendly static contingency"/>
    <n v="16800"/>
    <n v="37857"/>
    <x v="0"/>
    <n v="411"/>
    <x v="0"/>
    <s v="USD"/>
    <n v="1511416800"/>
    <x v="29"/>
    <n v="1513576800"/>
    <d v="2017-12-18T06:00:00"/>
    <b v="0"/>
    <b v="0"/>
    <s v="music/rock"/>
    <x v="2"/>
    <x v="8"/>
    <n v="225.33928571428569"/>
    <n v="92.109489051094897"/>
  </r>
  <r>
    <n v="925"/>
    <s v="Wilson, Jefferson and Anderson"/>
    <s v="Profit-focused empowering system engine"/>
    <n v="3000"/>
    <n v="6722"/>
    <x v="0"/>
    <n v="65"/>
    <x v="0"/>
    <s v="USD"/>
    <n v="1506056400"/>
    <x v="247"/>
    <n v="1507093200"/>
    <d v="2017-10-04T05:00:00"/>
    <b v="0"/>
    <b v="0"/>
    <s v="theater/plays"/>
    <x v="1"/>
    <x v="1"/>
    <n v="224.06666666666669"/>
    <n v="103.41538461538461"/>
  </r>
  <r>
    <n v="555"/>
    <s v="Anderson Group"/>
    <s v="Organic maximized database"/>
    <n v="6300"/>
    <n v="14089"/>
    <x v="0"/>
    <n v="135"/>
    <x v="4"/>
    <s v="DKK"/>
    <n v="1396414800"/>
    <x v="248"/>
    <n v="1399093200"/>
    <d v="2014-05-03T05:00:00"/>
    <b v="0"/>
    <b v="0"/>
    <s v="music/rock"/>
    <x v="2"/>
    <x v="8"/>
    <n v="223.63492063492063"/>
    <n v="104.36296296296297"/>
  </r>
  <r>
    <n v="140"/>
    <s v="Bautista-Cross"/>
    <s v="Fully-configurable coherent Internet solution"/>
    <n v="5500"/>
    <n v="12274"/>
    <x v="0"/>
    <n v="186"/>
    <x v="0"/>
    <s v="USD"/>
    <n v="1519538400"/>
    <x v="249"/>
    <n v="1519970400"/>
    <d v="2018-03-02T06:00:00"/>
    <b v="0"/>
    <b v="0"/>
    <s v="film &amp; video/documentary"/>
    <x v="3"/>
    <x v="3"/>
    <n v="223.16363636363636"/>
    <n v="65.989247311827953"/>
  </r>
  <r>
    <n v="643"/>
    <s v="Harris Inc"/>
    <s v="Future-proofed modular groupware"/>
    <n v="14900"/>
    <n v="32986"/>
    <x v="0"/>
    <n v="375"/>
    <x v="0"/>
    <s v="USD"/>
    <n v="1488348000"/>
    <x v="250"/>
    <n v="1489899600"/>
    <d v="2017-03-19T05:00:00"/>
    <b v="0"/>
    <b v="0"/>
    <s v="theater/plays"/>
    <x v="1"/>
    <x v="1"/>
    <n v="221.38255033557047"/>
    <n v="87.962666666666664"/>
  </r>
  <r>
    <n v="158"/>
    <s v="Carlson Inc"/>
    <s v="Ergonomic fresh-thinking installation"/>
    <n v="2100"/>
    <n v="4640"/>
    <x v="0"/>
    <n v="41"/>
    <x v="0"/>
    <s v="USD"/>
    <n v="1449554400"/>
    <x v="251"/>
    <n v="1449640800"/>
    <d v="2015-12-09T06:00:00"/>
    <b v="0"/>
    <b v="0"/>
    <s v="music/rock"/>
    <x v="2"/>
    <x v="8"/>
    <n v="220.95238095238096"/>
    <n v="113.17073170731707"/>
  </r>
  <r>
    <n v="488"/>
    <s v="Cordova, Shaw and Wang"/>
    <s v="Virtual secondary open architecture"/>
    <n v="5300"/>
    <n v="11663"/>
    <x v="0"/>
    <n v="115"/>
    <x v="0"/>
    <s v="USD"/>
    <n v="1454479200"/>
    <x v="252"/>
    <n v="1455948000"/>
    <d v="2016-02-20T06:00:00"/>
    <b v="0"/>
    <b v="0"/>
    <s v="theater/plays"/>
    <x v="1"/>
    <x v="1"/>
    <n v="220.0566037735849"/>
    <n v="101.41739130434783"/>
  </r>
  <r>
    <n v="149"/>
    <s v="Payne, Oliver and Burch"/>
    <s v="Managed fresh-thinking flexibility"/>
    <n v="6200"/>
    <n v="13632"/>
    <x v="0"/>
    <n v="195"/>
    <x v="0"/>
    <s v="USD"/>
    <n v="1357020000"/>
    <x v="253"/>
    <n v="1361512800"/>
    <d v="2013-02-22T06:00:00"/>
    <b v="0"/>
    <b v="0"/>
    <s v="music/indie rock"/>
    <x v="2"/>
    <x v="2"/>
    <n v="219.87096774193549"/>
    <n v="69.907692307692301"/>
  </r>
  <r>
    <n v="121"/>
    <s v="Brown-Brown"/>
    <s v="Multi-lateral homogeneous success"/>
    <n v="45300"/>
    <n v="99361"/>
    <x v="0"/>
    <n v="903"/>
    <x v="0"/>
    <s v="USD"/>
    <n v="1412485200"/>
    <x v="126"/>
    <n v="1413608400"/>
    <d v="2014-10-18T05:00:00"/>
    <b v="0"/>
    <b v="0"/>
    <s v="games/video games"/>
    <x v="4"/>
    <x v="4"/>
    <n v="219.33995584988963"/>
    <n v="110.0343300110742"/>
  </r>
  <r>
    <n v="567"/>
    <s v="Johns PLC"/>
    <s v="Distributed high-level open architecture"/>
    <n v="6800"/>
    <n v="14865"/>
    <x v="0"/>
    <n v="244"/>
    <x v="0"/>
    <s v="USD"/>
    <n v="1404968400"/>
    <x v="254"/>
    <n v="1405141200"/>
    <d v="2014-07-12T05:00:00"/>
    <b v="0"/>
    <b v="0"/>
    <s v="music/rock"/>
    <x v="2"/>
    <x v="8"/>
    <n v="218.60294117647058"/>
    <n v="60.922131147540981"/>
  </r>
  <r>
    <n v="96"/>
    <s v="Howard Ltd"/>
    <s v="Down-sized systematic policy"/>
    <n v="69700"/>
    <n v="151513"/>
    <x v="0"/>
    <n v="2331"/>
    <x v="0"/>
    <s v="USD"/>
    <n v="1299736800"/>
    <x v="255"/>
    <n v="1300856400"/>
    <d v="2011-03-23T05:00:00"/>
    <b v="0"/>
    <b v="0"/>
    <s v="theater/plays"/>
    <x v="1"/>
    <x v="1"/>
    <n v="217.37876614060258"/>
    <n v="64.999141999141997"/>
  </r>
  <r>
    <n v="929"/>
    <s v="Turner-Terrell"/>
    <s v="Polarized tertiary function"/>
    <n v="5500"/>
    <n v="11952"/>
    <x v="0"/>
    <n v="184"/>
    <x v="2"/>
    <s v="GBP"/>
    <n v="1493787600"/>
    <x v="256"/>
    <n v="1494997200"/>
    <d v="2017-05-17T05:00:00"/>
    <b v="0"/>
    <b v="0"/>
    <s v="theater/plays"/>
    <x v="1"/>
    <x v="1"/>
    <n v="217.30909090909088"/>
    <n v="64.956521739130437"/>
  </r>
  <r>
    <n v="987"/>
    <s v="Wilson Group"/>
    <s v="Ameliorated foreground focus group"/>
    <n v="6200"/>
    <n v="13441"/>
    <x v="0"/>
    <n v="480"/>
    <x v="0"/>
    <s v="USD"/>
    <n v="1493269200"/>
    <x v="257"/>
    <n v="1494478800"/>
    <d v="2017-05-11T05:00:00"/>
    <b v="0"/>
    <b v="0"/>
    <s v="film &amp; video/documentary"/>
    <x v="3"/>
    <x v="3"/>
    <n v="216.79032258064518"/>
    <n v="28.002083333333335"/>
  </r>
  <r>
    <n v="25"/>
    <s v="Caldwell, Velazquez and Wilson"/>
    <s v="Monitored impactful analyzer"/>
    <n v="5500"/>
    <n v="11904"/>
    <x v="0"/>
    <n v="163"/>
    <x v="0"/>
    <s v="USD"/>
    <n v="1305694800"/>
    <x v="258"/>
    <n v="1307422800"/>
    <d v="2011-06-07T05:00:00"/>
    <b v="0"/>
    <b v="1"/>
    <s v="games/video games"/>
    <x v="4"/>
    <x v="4"/>
    <n v="216.43636363636364"/>
    <n v="73.030674846625772"/>
  </r>
  <r>
    <n v="218"/>
    <s v="Price-Rodriguez"/>
    <s v="Adaptive logistical initiative"/>
    <n v="5700"/>
    <n v="12309"/>
    <x v="0"/>
    <n v="397"/>
    <x v="2"/>
    <s v="GBP"/>
    <n v="1320991200"/>
    <x v="259"/>
    <n v="1323928800"/>
    <d v="2011-12-15T06:00:00"/>
    <b v="0"/>
    <b v="1"/>
    <s v="film &amp; video/shorts"/>
    <x v="3"/>
    <x v="15"/>
    <n v="215.94736842105263"/>
    <n v="31.005037783375315"/>
  </r>
  <r>
    <n v="782"/>
    <s v="Williams and Sons"/>
    <s v="Centralized asymmetric framework"/>
    <n v="5100"/>
    <n v="10981"/>
    <x v="0"/>
    <n v="161"/>
    <x v="0"/>
    <s v="USD"/>
    <n v="1298959200"/>
    <x v="260"/>
    <n v="1301374800"/>
    <d v="2011-03-29T05:00:00"/>
    <b v="0"/>
    <b v="1"/>
    <s v="film &amp; video/animation"/>
    <x v="3"/>
    <x v="13"/>
    <n v="215.31372549019611"/>
    <n v="68.204968944099377"/>
  </r>
  <r>
    <n v="57"/>
    <s v="Bridges, Freeman and Kim"/>
    <s v="Cross-group multi-state task-force"/>
    <n v="2900"/>
    <n v="6243"/>
    <x v="0"/>
    <n v="201"/>
    <x v="0"/>
    <s v="USD"/>
    <n v="1504242000"/>
    <x v="261"/>
    <n v="1505278800"/>
    <d v="2017-09-13T05:00:00"/>
    <b v="0"/>
    <b v="0"/>
    <s v="games/video games"/>
    <x v="4"/>
    <x v="4"/>
    <n v="215.27586206896552"/>
    <n v="31.059701492537314"/>
  </r>
  <r>
    <n v="119"/>
    <s v="Clark and Sons"/>
    <s v="Reverse-engineered full-range Internet solution"/>
    <n v="5000"/>
    <n v="10748"/>
    <x v="0"/>
    <n v="154"/>
    <x v="0"/>
    <s v="USD"/>
    <n v="1402894800"/>
    <x v="262"/>
    <n v="1404363600"/>
    <d v="2014-07-03T05:00:00"/>
    <b v="0"/>
    <b v="1"/>
    <s v="film &amp; video/documentary"/>
    <x v="3"/>
    <x v="3"/>
    <n v="214.96"/>
    <n v="69.79220779220779"/>
  </r>
  <r>
    <n v="41"/>
    <s v="Watts Group"/>
    <s v="Universal 5thgeneration neural-net"/>
    <n v="5600"/>
    <n v="11924"/>
    <x v="0"/>
    <n v="111"/>
    <x v="6"/>
    <s v="EUR"/>
    <n v="1346734800"/>
    <x v="263"/>
    <n v="1348981200"/>
    <d v="2012-09-30T05:00:00"/>
    <b v="0"/>
    <b v="1"/>
    <s v="music/rock"/>
    <x v="2"/>
    <x v="8"/>
    <n v="212.92857142857144"/>
    <n v="107.42342342342343"/>
  </r>
  <r>
    <n v="746"/>
    <s v="Edwards LLC"/>
    <s v="Automated system-worthy structure"/>
    <n v="55800"/>
    <n v="118580"/>
    <x v="0"/>
    <n v="3388"/>
    <x v="0"/>
    <s v="USD"/>
    <n v="1318136400"/>
    <x v="264"/>
    <n v="1318568400"/>
    <d v="2011-10-14T05:00:00"/>
    <b v="0"/>
    <b v="0"/>
    <s v="technology/web"/>
    <x v="0"/>
    <x v="0"/>
    <n v="212.50896057347671"/>
    <n v="35"/>
  </r>
  <r>
    <n v="932"/>
    <s v="Mora, Miller and Harper"/>
    <s v="Stand-alone zero tolerance algorithm"/>
    <n v="2300"/>
    <n v="4883"/>
    <x v="0"/>
    <n v="144"/>
    <x v="0"/>
    <s v="USD"/>
    <n v="1394514000"/>
    <x v="265"/>
    <n v="1394773200"/>
    <d v="2014-03-14T05:00:00"/>
    <b v="0"/>
    <b v="0"/>
    <s v="music/rock"/>
    <x v="2"/>
    <x v="8"/>
    <n v="212.30434782608697"/>
    <n v="33.909722222222221"/>
  </r>
  <r>
    <n v="248"/>
    <s v="Roberts and Sons"/>
    <s v="Streamlined holistic knowledgebase"/>
    <n v="6200"/>
    <n v="13103"/>
    <x v="0"/>
    <n v="218"/>
    <x v="5"/>
    <s v="AUD"/>
    <n v="1420005600"/>
    <x v="266"/>
    <n v="1420437600"/>
    <d v="2015-01-05T06:00:00"/>
    <b v="0"/>
    <b v="0"/>
    <s v="games/mobile games"/>
    <x v="4"/>
    <x v="22"/>
    <n v="211.33870967741933"/>
    <n v="60.105504587155963"/>
  </r>
  <r>
    <n v="888"/>
    <s v="Palmer Ltd"/>
    <s v="Reverse-engineered uniform knowledge user"/>
    <n v="5800"/>
    <n v="12174"/>
    <x v="0"/>
    <n v="290"/>
    <x v="0"/>
    <s v="USD"/>
    <n v="1491886800"/>
    <x v="267"/>
    <n v="1493528400"/>
    <d v="2017-04-30T05:00:00"/>
    <b v="0"/>
    <b v="0"/>
    <s v="theater/plays"/>
    <x v="1"/>
    <x v="1"/>
    <n v="209.89655172413794"/>
    <n v="41.979310344827589"/>
  </r>
  <r>
    <n v="287"/>
    <s v="Ferguson PLC"/>
    <s v="Public-key intangible superstructure"/>
    <n v="6300"/>
    <n v="13213"/>
    <x v="0"/>
    <n v="176"/>
    <x v="0"/>
    <s v="USD"/>
    <n v="1430197200"/>
    <x v="268"/>
    <n v="1430197200"/>
    <d v="2015-04-28T05:00:00"/>
    <b v="0"/>
    <b v="0"/>
    <s v="music/electric music"/>
    <x v="2"/>
    <x v="7"/>
    <n v="209.73015873015873"/>
    <n v="75.07386363636364"/>
  </r>
  <r>
    <n v="595"/>
    <s v="Harris-Jennings"/>
    <s v="Customizable intermediate data-warehouse"/>
    <n v="70300"/>
    <n v="146595"/>
    <x v="0"/>
    <n v="1629"/>
    <x v="0"/>
    <s v="USD"/>
    <n v="1268715600"/>
    <x v="269"/>
    <n v="1270530000"/>
    <d v="2010-04-06T05:00:00"/>
    <b v="0"/>
    <b v="1"/>
    <s v="theater/plays"/>
    <x v="1"/>
    <x v="1"/>
    <n v="208.52773826458036"/>
    <n v="89.99079189686924"/>
  </r>
  <r>
    <n v="765"/>
    <s v="Matthews LLC"/>
    <s v="Advanced transitional help-desk"/>
    <n v="3900"/>
    <n v="8125"/>
    <x v="0"/>
    <n v="198"/>
    <x v="0"/>
    <s v="USD"/>
    <n v="1492232400"/>
    <x v="270"/>
    <n v="1494392400"/>
    <d v="2017-05-10T05:00:00"/>
    <b v="1"/>
    <b v="1"/>
    <s v="music/indie rock"/>
    <x v="2"/>
    <x v="2"/>
    <n v="208.33333333333334"/>
    <n v="41.035353535353536"/>
  </r>
  <r>
    <n v="851"/>
    <s v="Bright and Sons"/>
    <s v="Object-based needs-based info-mediaries"/>
    <n v="6000"/>
    <n v="12468"/>
    <x v="0"/>
    <n v="160"/>
    <x v="0"/>
    <s v="USD"/>
    <n v="1335934800"/>
    <x v="168"/>
    <n v="1338786000"/>
    <d v="2012-06-04T05:00:00"/>
    <b v="0"/>
    <b v="0"/>
    <s v="music/electric music"/>
    <x v="2"/>
    <x v="7"/>
    <n v="207.79999999999998"/>
    <n v="77.924999999999997"/>
  </r>
  <r>
    <n v="601"/>
    <s v="Waters and Sons"/>
    <s v="Inverse neutral structure"/>
    <n v="6300"/>
    <n v="13018"/>
    <x v="0"/>
    <n v="194"/>
    <x v="0"/>
    <s v="USD"/>
    <n v="1401426000"/>
    <x v="271"/>
    <n v="1402894800"/>
    <d v="2014-06-16T05:00:00"/>
    <b v="1"/>
    <b v="0"/>
    <s v="technology/wearables"/>
    <x v="0"/>
    <x v="12"/>
    <n v="206.63492063492063"/>
    <n v="67.103092783505161"/>
  </r>
  <r>
    <n v="626"/>
    <s v="Tucker, Mccoy and Marquez"/>
    <s v="Synergistic tertiary budgetary management"/>
    <n v="6400"/>
    <n v="13205"/>
    <x v="0"/>
    <n v="189"/>
    <x v="0"/>
    <s v="USD"/>
    <n v="1285650000"/>
    <x v="272"/>
    <n v="1286427600"/>
    <d v="2010-10-07T05:00:00"/>
    <b v="0"/>
    <b v="1"/>
    <s v="theater/plays"/>
    <x v="1"/>
    <x v="1"/>
    <n v="206.32812500000003"/>
    <n v="69.867724867724874"/>
  </r>
  <r>
    <n v="565"/>
    <s v="Joseph LLC"/>
    <s v="Decentralized logistical collaboration"/>
    <n v="94900"/>
    <n v="194166"/>
    <x v="0"/>
    <n v="3596"/>
    <x v="0"/>
    <s v="USD"/>
    <n v="1321336800"/>
    <x v="273"/>
    <n v="1323064800"/>
    <d v="2011-12-05T06:00:00"/>
    <b v="0"/>
    <b v="0"/>
    <s v="theater/plays"/>
    <x v="1"/>
    <x v="1"/>
    <n v="204.60063224446787"/>
    <n v="53.99499443826474"/>
  </r>
  <r>
    <n v="311"/>
    <s v="Flores PLC"/>
    <s v="Focused real-time help-desk"/>
    <n v="6300"/>
    <n v="12812"/>
    <x v="0"/>
    <n v="121"/>
    <x v="0"/>
    <s v="USD"/>
    <n v="1297836000"/>
    <x v="274"/>
    <n v="1298872800"/>
    <d v="2011-02-28T06:00:00"/>
    <b v="0"/>
    <b v="0"/>
    <s v="theater/plays"/>
    <x v="1"/>
    <x v="1"/>
    <n v="203.36507936507937"/>
    <n v="105.88429752066116"/>
  </r>
  <r>
    <n v="801"/>
    <s v="Olson-Bishop"/>
    <s v="User-friendly high-level initiative"/>
    <n v="2300"/>
    <n v="4667"/>
    <x v="0"/>
    <n v="106"/>
    <x v="0"/>
    <s v="USD"/>
    <n v="1577772000"/>
    <x v="275"/>
    <n v="1579672800"/>
    <d v="2020-01-22T06:00:00"/>
    <b v="0"/>
    <b v="1"/>
    <s v="photography/photography books"/>
    <x v="7"/>
    <x v="14"/>
    <n v="202.9130434782609"/>
    <n v="44.028301886792455"/>
  </r>
  <r>
    <n v="597"/>
    <s v="Todd, Freeman and Henry"/>
    <s v="Diverse systematic projection"/>
    <n v="73800"/>
    <n v="148779"/>
    <x v="0"/>
    <n v="2188"/>
    <x v="0"/>
    <s v="USD"/>
    <n v="1573970400"/>
    <x v="276"/>
    <n v="1575525600"/>
    <d v="2019-12-05T06:00:00"/>
    <b v="0"/>
    <b v="0"/>
    <s v="theater/plays"/>
    <x v="1"/>
    <x v="1"/>
    <n v="201.59756097560978"/>
    <n v="67.997714808043881"/>
  </r>
  <r>
    <n v="332"/>
    <s v="Pacheco, Johnson and Torres"/>
    <s v="Optional bandwidth-monitored definition"/>
    <n v="20700"/>
    <n v="41396"/>
    <x v="0"/>
    <n v="470"/>
    <x v="0"/>
    <s v="USD"/>
    <n v="1364446800"/>
    <x v="277"/>
    <n v="1364533200"/>
    <d v="2013-03-29T05:00:00"/>
    <b v="0"/>
    <b v="0"/>
    <s v="technology/wearables"/>
    <x v="0"/>
    <x v="12"/>
    <n v="199.9806763285024"/>
    <n v="88.076595744680844"/>
  </r>
  <r>
    <n v="557"/>
    <s v="Lam-Hamilton"/>
    <s v="Team-oriented global strategy"/>
    <n v="6000"/>
    <n v="11960"/>
    <x v="0"/>
    <n v="221"/>
    <x v="0"/>
    <s v="USD"/>
    <n v="1443762000"/>
    <x v="278"/>
    <n v="1444021200"/>
    <d v="2015-10-05T05:00:00"/>
    <b v="0"/>
    <b v="1"/>
    <s v="film &amp; video/science fiction"/>
    <x v="3"/>
    <x v="19"/>
    <n v="199.33333333333334"/>
    <n v="54.117647058823529"/>
  </r>
  <r>
    <n v="911"/>
    <s v="Carter, Cole and Curtis"/>
    <s v="Cloned responsive standardization"/>
    <n v="5800"/>
    <n v="11539"/>
    <x v="0"/>
    <n v="462"/>
    <x v="0"/>
    <s v="USD"/>
    <n v="1568005200"/>
    <x v="279"/>
    <n v="1568178000"/>
    <d v="2019-09-11T05:00:00"/>
    <b v="1"/>
    <b v="0"/>
    <s v="technology/web"/>
    <x v="0"/>
    <x v="0"/>
    <n v="198.94827586206895"/>
    <n v="24.976190476190474"/>
  </r>
  <r>
    <n v="442"/>
    <s v="Calderon, Bradford and Dean"/>
    <s v="Devolved system-worthy framework"/>
    <n v="5400"/>
    <n v="10731"/>
    <x v="0"/>
    <n v="143"/>
    <x v="6"/>
    <s v="EUR"/>
    <n v="1504328400"/>
    <x v="280"/>
    <n v="1505710800"/>
    <d v="2017-09-18T05:00:00"/>
    <b v="0"/>
    <b v="0"/>
    <s v="theater/plays"/>
    <x v="1"/>
    <x v="1"/>
    <n v="198.72222222222223"/>
    <n v="75.04195804195804"/>
  </r>
  <r>
    <n v="845"/>
    <s v="Williams LLC"/>
    <s v="Up-sized high-level access"/>
    <n v="69900"/>
    <n v="138087"/>
    <x v="0"/>
    <n v="1354"/>
    <x v="2"/>
    <s v="GBP"/>
    <n v="1526360400"/>
    <x v="281"/>
    <n v="1529557200"/>
    <d v="2018-06-21T05:00:00"/>
    <b v="0"/>
    <b v="0"/>
    <s v="technology/web"/>
    <x v="0"/>
    <x v="0"/>
    <n v="197.54935622317598"/>
    <n v="101.98449039881831"/>
  </r>
  <r>
    <n v="802"/>
    <s v="Rodriguez, Anderson and Porter"/>
    <s v="Reverse-engineered zero-defect infrastructure"/>
    <n v="6200"/>
    <n v="12216"/>
    <x v="0"/>
    <n v="142"/>
    <x v="0"/>
    <s v="USD"/>
    <n v="1562216400"/>
    <x v="282"/>
    <n v="1562389200"/>
    <d v="2019-07-06T05:00:00"/>
    <b v="0"/>
    <b v="0"/>
    <s v="photography/photography books"/>
    <x v="7"/>
    <x v="14"/>
    <n v="197.03225806451613"/>
    <n v="86.028169014084511"/>
  </r>
  <r>
    <n v="99"/>
    <s v="Baker-Morris"/>
    <s v="Fully-configurable motivating approach"/>
    <n v="7600"/>
    <n v="14951"/>
    <x v="0"/>
    <n v="164"/>
    <x v="0"/>
    <s v="USD"/>
    <n v="1416895200"/>
    <x v="283"/>
    <n v="1419400800"/>
    <d v="2014-12-24T06:00:00"/>
    <b v="0"/>
    <b v="0"/>
    <s v="theater/plays"/>
    <x v="1"/>
    <x v="1"/>
    <n v="196.7236842105263"/>
    <n v="91.16463414634147"/>
  </r>
  <r>
    <n v="213"/>
    <s v="Morgan-Warren"/>
    <s v="Face-to-face encompassing info-mediaries"/>
    <n v="87900"/>
    <n v="171549"/>
    <x v="0"/>
    <n v="4289"/>
    <x v="0"/>
    <s v="USD"/>
    <n v="1289019600"/>
    <x v="284"/>
    <n v="1289714400"/>
    <d v="2010-11-14T06:00:00"/>
    <b v="0"/>
    <b v="1"/>
    <s v="music/indie rock"/>
    <x v="2"/>
    <x v="2"/>
    <n v="195.16382252559728"/>
    <n v="39.997435299603637"/>
  </r>
  <r>
    <n v="229"/>
    <s v="Hoffman-Howard"/>
    <s v="Extended encompassing application"/>
    <n v="85600"/>
    <n v="165798"/>
    <x v="0"/>
    <n v="2551"/>
    <x v="0"/>
    <s v="USD"/>
    <n v="1496293200"/>
    <x v="285"/>
    <n v="1500440400"/>
    <d v="2017-07-19T05:00:00"/>
    <b v="0"/>
    <b v="1"/>
    <s v="games/mobile games"/>
    <x v="4"/>
    <x v="22"/>
    <n v="193.68925233644859"/>
    <n v="64.99333594668758"/>
  </r>
  <r>
    <n v="810"/>
    <s v="Ball-Fisher"/>
    <s v="Multi-layered intangible instruction set"/>
    <n v="6400"/>
    <n v="12360"/>
    <x v="0"/>
    <n v="221"/>
    <x v="0"/>
    <s v="USD"/>
    <n v="1511848800"/>
    <x v="286"/>
    <n v="1512712800"/>
    <d v="2017-12-08T06:00:00"/>
    <b v="0"/>
    <b v="1"/>
    <s v="theater/plays"/>
    <x v="1"/>
    <x v="1"/>
    <n v="193.125"/>
    <n v="55.927601809954751"/>
  </r>
  <r>
    <n v="785"/>
    <s v="Peterson, Fletcher and Sanchez"/>
    <s v="Multi-channeled bi-directional moratorium"/>
    <n v="6700"/>
    <n v="12939"/>
    <x v="0"/>
    <n v="127"/>
    <x v="5"/>
    <s v="AUD"/>
    <n v="1556341200"/>
    <x v="287"/>
    <n v="1559278800"/>
    <d v="2019-05-31T05:00:00"/>
    <b v="0"/>
    <b v="1"/>
    <s v="film &amp; video/animation"/>
    <x v="3"/>
    <x v="13"/>
    <n v="193.11940298507463"/>
    <n v="101.88188976377953"/>
  </r>
  <r>
    <n v="431"/>
    <s v="Rosales LLC"/>
    <s v="Compatible multimedia utilization"/>
    <n v="5100"/>
    <n v="9817"/>
    <x v="0"/>
    <n v="94"/>
    <x v="0"/>
    <s v="USD"/>
    <n v="1529643600"/>
    <x v="288"/>
    <n v="1531112400"/>
    <d v="2018-07-09T05:00:00"/>
    <b v="1"/>
    <b v="0"/>
    <s v="theater/plays"/>
    <x v="1"/>
    <x v="1"/>
    <n v="192.49019607843135"/>
    <n v="104.43617021276596"/>
  </r>
  <r>
    <n v="686"/>
    <s v="Jones, Wiley and Robbins"/>
    <s v="Front-line cohesive extranet"/>
    <n v="7500"/>
    <n v="14381"/>
    <x v="0"/>
    <n v="134"/>
    <x v="0"/>
    <s v="USD"/>
    <n v="1522126800"/>
    <x v="44"/>
    <n v="1523077200"/>
    <d v="2018-04-07T05:00:00"/>
    <b v="0"/>
    <b v="0"/>
    <s v="technology/wearables"/>
    <x v="0"/>
    <x v="12"/>
    <n v="191.74666666666667"/>
    <n v="107.32089552238806"/>
  </r>
  <r>
    <n v="490"/>
    <s v="Young and Sons"/>
    <s v="Innovative disintermediate encryption"/>
    <n v="2400"/>
    <n v="4596"/>
    <x v="0"/>
    <n v="144"/>
    <x v="0"/>
    <s v="USD"/>
    <n v="1573970400"/>
    <x v="276"/>
    <n v="1574575200"/>
    <d v="2019-11-24T06:00:00"/>
    <b v="0"/>
    <b v="0"/>
    <s v="journalism/audio"/>
    <x v="8"/>
    <x v="23"/>
    <n v="191.5"/>
    <n v="31.916666666666668"/>
  </r>
  <r>
    <n v="655"/>
    <s v="Gonzalez, Williams and Benson"/>
    <s v="Multi-layered bottom-line encryption"/>
    <n v="6900"/>
    <n v="13212"/>
    <x v="0"/>
    <n v="264"/>
    <x v="0"/>
    <s v="USD"/>
    <n v="1488434400"/>
    <x v="289"/>
    <n v="1489554000"/>
    <d v="2017-03-15T05:00:00"/>
    <b v="1"/>
    <b v="0"/>
    <s v="photography/photography books"/>
    <x v="7"/>
    <x v="14"/>
    <n v="191.47826086956522"/>
    <n v="50.045454545454547"/>
  </r>
  <r>
    <n v="773"/>
    <s v="Meza, Kirby and Patel"/>
    <s v="Cross-platform empowering project"/>
    <n v="53100"/>
    <n v="101185"/>
    <x v="0"/>
    <n v="2353"/>
    <x v="0"/>
    <s v="USD"/>
    <n v="1492059600"/>
    <x v="290"/>
    <n v="1492923600"/>
    <d v="2017-04-23T05:00:00"/>
    <b v="0"/>
    <b v="0"/>
    <s v="theater/plays"/>
    <x v="1"/>
    <x v="1"/>
    <n v="190.55555555555554"/>
    <n v="43.00254993625159"/>
  </r>
  <r>
    <n v="839"/>
    <s v="Pierce-Ramirez"/>
    <s v="Organized scalable initiative"/>
    <n v="7700"/>
    <n v="14644"/>
    <x v="0"/>
    <n v="157"/>
    <x v="0"/>
    <s v="USD"/>
    <n v="1395032400"/>
    <x v="291"/>
    <n v="1398920400"/>
    <d v="2014-05-01T05:00:00"/>
    <b v="0"/>
    <b v="1"/>
    <s v="film &amp; video/documentary"/>
    <x v="3"/>
    <x v="3"/>
    <n v="190.18181818181819"/>
    <n v="93.273885350318466"/>
  </r>
  <r>
    <n v="676"/>
    <s v="Thompson-Moreno"/>
    <s v="Expanded needs-based orchestration"/>
    <n v="62300"/>
    <n v="118214"/>
    <x v="0"/>
    <n v="1170"/>
    <x v="0"/>
    <s v="USD"/>
    <n v="1348635600"/>
    <x v="292"/>
    <n v="1349413200"/>
    <d v="2012-10-05T05:00:00"/>
    <b v="0"/>
    <b v="0"/>
    <s v="photography/photography books"/>
    <x v="7"/>
    <x v="14"/>
    <n v="189.74959871589084"/>
    <n v="101.03760683760684"/>
  </r>
  <r>
    <n v="49"/>
    <s v="Casey-Kelly"/>
    <s v="Sharable holistic interface"/>
    <n v="7200"/>
    <n v="13653"/>
    <x v="0"/>
    <n v="303"/>
    <x v="0"/>
    <s v="USD"/>
    <n v="1571547600"/>
    <x v="293"/>
    <n v="1575439200"/>
    <d v="2019-12-04T06:00:00"/>
    <b v="0"/>
    <b v="0"/>
    <s v="music/rock"/>
    <x v="2"/>
    <x v="8"/>
    <n v="189.625"/>
    <n v="45.059405940594061"/>
  </r>
  <r>
    <n v="616"/>
    <s v="Burnett-Mora"/>
    <s v="Quality-focused 24/7 superstructure"/>
    <n v="6400"/>
    <n v="12129"/>
    <x v="0"/>
    <n v="238"/>
    <x v="2"/>
    <s v="GBP"/>
    <n v="1379653200"/>
    <x v="294"/>
    <n v="1379739600"/>
    <d v="2013-09-21T05:00:00"/>
    <b v="0"/>
    <b v="1"/>
    <s v="music/indie rock"/>
    <x v="2"/>
    <x v="2"/>
    <n v="189.515625"/>
    <n v="50.962184873949582"/>
  </r>
  <r>
    <n v="894"/>
    <s v="Barrett Inc"/>
    <s v="Organic cohesive neural-net"/>
    <n v="1700"/>
    <n v="3208"/>
    <x v="0"/>
    <n v="56"/>
    <x v="2"/>
    <s v="GBP"/>
    <n v="1373518800"/>
    <x v="295"/>
    <n v="1376110800"/>
    <d v="2013-08-10T05:00:00"/>
    <b v="0"/>
    <b v="1"/>
    <s v="film &amp; video/television"/>
    <x v="3"/>
    <x v="18"/>
    <n v="188.70588235294116"/>
    <n v="57.285714285714285"/>
  </r>
  <r>
    <n v="798"/>
    <s v="Small-Fuentes"/>
    <s v="Seamless maximized product"/>
    <n v="3400"/>
    <n v="6408"/>
    <x v="0"/>
    <n v="121"/>
    <x v="0"/>
    <s v="USD"/>
    <n v="1338440400"/>
    <x v="296"/>
    <n v="1340859600"/>
    <d v="2012-06-28T05:00:00"/>
    <b v="0"/>
    <b v="1"/>
    <s v="theater/plays"/>
    <x v="1"/>
    <x v="1"/>
    <n v="188.47058823529412"/>
    <n v="52.958677685950413"/>
  </r>
  <r>
    <n v="606"/>
    <s v="Valencia PLC"/>
    <s v="Extended asynchronous initiative"/>
    <n v="3400"/>
    <n v="6405"/>
    <x v="0"/>
    <n v="160"/>
    <x v="2"/>
    <s v="GBP"/>
    <n v="1457330400"/>
    <x v="297"/>
    <n v="1458277200"/>
    <d v="2016-03-18T05:00:00"/>
    <b v="0"/>
    <b v="0"/>
    <s v="music/rock"/>
    <x v="2"/>
    <x v="8"/>
    <n v="188.38235294117646"/>
    <n v="40.03125"/>
  </r>
  <r>
    <n v="873"/>
    <s v="Vazquez, Ochoa and Clark"/>
    <s v="Intuitive value-added installation"/>
    <n v="42100"/>
    <n v="79268"/>
    <x v="0"/>
    <n v="1887"/>
    <x v="0"/>
    <s v="USD"/>
    <n v="1389160800"/>
    <x v="298"/>
    <n v="1389592800"/>
    <d v="2014-01-13T06:00:00"/>
    <b v="0"/>
    <b v="0"/>
    <s v="photography/photography books"/>
    <x v="7"/>
    <x v="14"/>
    <n v="188.28503562945369"/>
    <n v="42.007419183889773"/>
  </r>
  <r>
    <n v="465"/>
    <s v="Gonzalez-Robbins"/>
    <s v="Up-sized responsive protocol"/>
    <n v="4700"/>
    <n v="8829"/>
    <x v="0"/>
    <n v="80"/>
    <x v="0"/>
    <s v="USD"/>
    <n v="1517032800"/>
    <x v="299"/>
    <n v="1517810400"/>
    <d v="2018-02-05T06:00:00"/>
    <b v="0"/>
    <b v="0"/>
    <s v="publishing/translations"/>
    <x v="5"/>
    <x v="17"/>
    <n v="187.85106382978722"/>
    <n v="110.3625"/>
  </r>
  <r>
    <n v="862"/>
    <s v="Lewis and Sons"/>
    <s v="Profound disintermediate open system"/>
    <n v="3500"/>
    <n v="6560"/>
    <x v="0"/>
    <n v="85"/>
    <x v="0"/>
    <s v="USD"/>
    <n v="1312174800"/>
    <x v="300"/>
    <n v="1312520400"/>
    <d v="2011-08-05T05:00:00"/>
    <b v="0"/>
    <b v="0"/>
    <s v="theater/plays"/>
    <x v="1"/>
    <x v="1"/>
    <n v="187.42857142857144"/>
    <n v="77.17647058823529"/>
  </r>
  <r>
    <n v="605"/>
    <s v="Ortiz, Valenzuela and Collins"/>
    <s v="Profound solution-oriented matrix"/>
    <n v="3300"/>
    <n v="6178"/>
    <x v="0"/>
    <n v="107"/>
    <x v="0"/>
    <s v="USD"/>
    <n v="1443848400"/>
    <x v="301"/>
    <n v="1447394400"/>
    <d v="2015-11-13T06:00:00"/>
    <b v="0"/>
    <b v="0"/>
    <s v="publishing/nonfiction"/>
    <x v="5"/>
    <x v="5"/>
    <n v="187.21212121212122"/>
    <n v="57.738317757009348"/>
  </r>
  <r>
    <n v="334"/>
    <s v="Mcgee Group"/>
    <s v="Assimilated discrete algorithm"/>
    <n v="66200"/>
    <n v="123538"/>
    <x v="0"/>
    <n v="1113"/>
    <x v="0"/>
    <s v="USD"/>
    <n v="1515564000"/>
    <x v="302"/>
    <n v="1516168800"/>
    <d v="2018-01-17T06:00:00"/>
    <b v="0"/>
    <b v="0"/>
    <s v="music/rock"/>
    <x v="2"/>
    <x v="8"/>
    <n v="186.61329305135951"/>
    <n v="110.99550763701707"/>
  </r>
  <r>
    <n v="390"/>
    <s v="Davis-Allen"/>
    <s v="Digitized eco-centric core"/>
    <n v="2400"/>
    <n v="4477"/>
    <x v="0"/>
    <n v="50"/>
    <x v="0"/>
    <s v="USD"/>
    <n v="1379048400"/>
    <x v="303"/>
    <n v="1380344400"/>
    <d v="2013-09-28T05:00:00"/>
    <b v="0"/>
    <b v="0"/>
    <s v="photography/photography books"/>
    <x v="7"/>
    <x v="14"/>
    <n v="186.54166666666669"/>
    <n v="89.54"/>
  </r>
  <r>
    <n v="107"/>
    <s v="Tucker, Schmidt and Reid"/>
    <s v="Multi-layered encompassing installation"/>
    <n v="3500"/>
    <n v="6527"/>
    <x v="0"/>
    <n v="86"/>
    <x v="0"/>
    <s v="USD"/>
    <n v="1524459600"/>
    <x v="304"/>
    <n v="1525928400"/>
    <d v="2018-05-10T05:00:00"/>
    <b v="0"/>
    <b v="1"/>
    <s v="theater/plays"/>
    <x v="1"/>
    <x v="1"/>
    <n v="186.48571428571427"/>
    <n v="75.895348837209298"/>
  </r>
  <r>
    <n v="568"/>
    <s v="Hardin-Foley"/>
    <s v="Synergized zero tolerance help-desk"/>
    <n v="72400"/>
    <n v="134688"/>
    <x v="0"/>
    <n v="5180"/>
    <x v="0"/>
    <s v="USD"/>
    <n v="1279170000"/>
    <x v="305"/>
    <n v="1283058000"/>
    <d v="2010-08-29T05:00:00"/>
    <b v="0"/>
    <b v="0"/>
    <s v="theater/plays"/>
    <x v="1"/>
    <x v="1"/>
    <n v="186.03314917127071"/>
    <n v="26.0015444015444"/>
  </r>
  <r>
    <n v="43"/>
    <s v="Schmitt-Mendoza"/>
    <s v="Profound explicit paradigm"/>
    <n v="90200"/>
    <n v="167717"/>
    <x v="0"/>
    <n v="6212"/>
    <x v="0"/>
    <s v="USD"/>
    <n v="1406178000"/>
    <x v="82"/>
    <n v="1407560400"/>
    <d v="2014-08-09T05:00:00"/>
    <b v="0"/>
    <b v="0"/>
    <s v="publishing/radio &amp; podcasts"/>
    <x v="5"/>
    <x v="21"/>
    <n v="185.9390243902439"/>
    <n v="26.998873148744366"/>
  </r>
  <r>
    <n v="865"/>
    <s v="Ellis, Smith and Armstrong"/>
    <s v="Horizontal attitude-oriented help-desk"/>
    <n v="81000"/>
    <n v="150515"/>
    <x v="0"/>
    <n v="3272"/>
    <x v="0"/>
    <s v="USD"/>
    <n v="1410757200"/>
    <x v="306"/>
    <n v="1411534800"/>
    <d v="2014-09-24T05:00:00"/>
    <b v="0"/>
    <b v="0"/>
    <s v="theater/plays"/>
    <x v="1"/>
    <x v="1"/>
    <n v="185.82098765432099"/>
    <n v="46.000916870415651"/>
  </r>
  <r>
    <n v="729"/>
    <s v="Moore Group"/>
    <s v="Multi-lateral object-oriented open system"/>
    <n v="5600"/>
    <n v="10397"/>
    <x v="0"/>
    <n v="122"/>
    <x v="0"/>
    <s v="USD"/>
    <n v="1359957600"/>
    <x v="307"/>
    <n v="1360130400"/>
    <d v="2013-02-06T06:00:00"/>
    <b v="0"/>
    <b v="0"/>
    <s v="film &amp; video/drama"/>
    <x v="3"/>
    <x v="6"/>
    <n v="185.66071428571428"/>
    <n v="85.221311475409834"/>
  </r>
  <r>
    <n v="330"/>
    <s v="Thompson-Bates"/>
    <s v="Expanded encompassing open architecture"/>
    <n v="33700"/>
    <n v="62330"/>
    <x v="0"/>
    <n v="1385"/>
    <x v="2"/>
    <s v="GBP"/>
    <n v="1512712800"/>
    <x v="308"/>
    <n v="1512799200"/>
    <d v="2017-12-09T06:00:00"/>
    <b v="0"/>
    <b v="0"/>
    <s v="film &amp; video/documentary"/>
    <x v="3"/>
    <x v="3"/>
    <n v="184.95548961424333"/>
    <n v="45.003610108303249"/>
  </r>
  <r>
    <n v="357"/>
    <s v="Perez, Davis and Wilson"/>
    <s v="Implemented tangible algorithm"/>
    <n v="2300"/>
    <n v="4253"/>
    <x v="0"/>
    <n v="41"/>
    <x v="0"/>
    <s v="USD"/>
    <n v="1441256400"/>
    <x v="309"/>
    <n v="1443416400"/>
    <d v="2015-09-28T05:00:00"/>
    <b v="0"/>
    <b v="0"/>
    <s v="games/video games"/>
    <x v="4"/>
    <x v="4"/>
    <n v="184.91304347826087"/>
    <n v="103.73170731707317"/>
  </r>
  <r>
    <n v="254"/>
    <s v="Barry Group"/>
    <s v="De-engineered static Local Area Network"/>
    <n v="4600"/>
    <n v="8505"/>
    <x v="0"/>
    <n v="88"/>
    <x v="0"/>
    <s v="USD"/>
    <n v="1487656800"/>
    <x v="310"/>
    <n v="1487829600"/>
    <d v="2017-02-23T06:00:00"/>
    <b v="0"/>
    <b v="0"/>
    <s v="publishing/nonfiction"/>
    <x v="5"/>
    <x v="5"/>
    <n v="184.89130434782609"/>
    <n v="96.647727272727266"/>
  </r>
  <r>
    <n v="868"/>
    <s v="Wood, Buckley and Meza"/>
    <s v="Front-line web-enabled installation"/>
    <n v="7000"/>
    <n v="12939"/>
    <x v="0"/>
    <n v="126"/>
    <x v="0"/>
    <s v="USD"/>
    <n v="1381554000"/>
    <x v="311"/>
    <n v="1382504400"/>
    <d v="2013-10-23T05:00:00"/>
    <b v="0"/>
    <b v="0"/>
    <s v="theater/plays"/>
    <x v="1"/>
    <x v="1"/>
    <n v="184.84285714285716"/>
    <n v="102.69047619047619"/>
  </r>
  <r>
    <n v="469"/>
    <s v="Olsen-Ryan"/>
    <s v="Assimilated neutral utilization"/>
    <n v="5600"/>
    <n v="10328"/>
    <x v="0"/>
    <n v="159"/>
    <x v="0"/>
    <s v="USD"/>
    <n v="1431925200"/>
    <x v="312"/>
    <n v="1432098000"/>
    <d v="2015-05-20T05:00:00"/>
    <b v="0"/>
    <b v="0"/>
    <s v="film &amp; video/drama"/>
    <x v="3"/>
    <x v="6"/>
    <n v="184.42857142857144"/>
    <n v="64.95597484276729"/>
  </r>
  <r>
    <n v="381"/>
    <s v="Michael, Anderson and Vincent"/>
    <s v="Cross-group global moratorium"/>
    <n v="5300"/>
    <n v="9749"/>
    <x v="0"/>
    <n v="155"/>
    <x v="0"/>
    <s v="USD"/>
    <n v="1433739600"/>
    <x v="313"/>
    <n v="1437714000"/>
    <d v="2015-07-24T05:00:00"/>
    <b v="0"/>
    <b v="0"/>
    <s v="theater/plays"/>
    <x v="1"/>
    <x v="1"/>
    <n v="183.9433962264151"/>
    <n v="62.896774193548389"/>
  </r>
  <r>
    <n v="920"/>
    <s v="Green, Murphy and Webb"/>
    <s v="Versatile directional project"/>
    <n v="5300"/>
    <n v="9676"/>
    <x v="0"/>
    <n v="255"/>
    <x v="0"/>
    <s v="USD"/>
    <n v="1549519200"/>
    <x v="314"/>
    <n v="1551247200"/>
    <d v="2019-02-27T06:00:00"/>
    <b v="1"/>
    <b v="0"/>
    <s v="film &amp; video/animation"/>
    <x v="3"/>
    <x v="13"/>
    <n v="182.56603773584905"/>
    <n v="37.945098039215686"/>
  </r>
  <r>
    <n v="406"/>
    <s v="Lyons Inc"/>
    <s v="Balanced attitude-oriented parallelism"/>
    <n v="39300"/>
    <n v="71583"/>
    <x v="0"/>
    <n v="645"/>
    <x v="0"/>
    <s v="USD"/>
    <n v="1359525600"/>
    <x v="315"/>
    <n v="1360562400"/>
    <d v="2013-02-11T06:00:00"/>
    <b v="1"/>
    <b v="0"/>
    <s v="film &amp; video/documentary"/>
    <x v="3"/>
    <x v="3"/>
    <n v="182.14503816793894"/>
    <n v="110.98139534883721"/>
  </r>
  <r>
    <n v="934"/>
    <s v="Davis, Crawford and Lopez"/>
    <s v="Reactive radical framework"/>
    <n v="6200"/>
    <n v="11280"/>
    <x v="0"/>
    <n v="105"/>
    <x v="0"/>
    <s v="USD"/>
    <n v="1456120800"/>
    <x v="316"/>
    <n v="1456639200"/>
    <d v="2016-02-28T06:00:00"/>
    <b v="0"/>
    <b v="0"/>
    <s v="theater/plays"/>
    <x v="1"/>
    <x v="1"/>
    <n v="181.93548387096774"/>
    <n v="107.42857142857143"/>
  </r>
  <r>
    <n v="268"/>
    <s v="Brown-Mckee"/>
    <s v="Networked optimal productivity"/>
    <n v="1500"/>
    <n v="2708"/>
    <x v="0"/>
    <n v="48"/>
    <x v="0"/>
    <s v="USD"/>
    <n v="1349326800"/>
    <x v="317"/>
    <n v="1353304800"/>
    <d v="2012-11-19T06:00:00"/>
    <b v="0"/>
    <b v="0"/>
    <s v="film &amp; video/documentary"/>
    <x v="3"/>
    <x v="3"/>
    <n v="180.53333333333333"/>
    <n v="56.416666666666664"/>
  </r>
  <r>
    <n v="503"/>
    <s v="Collins LLC"/>
    <s v="Decentralized 4thgeneration time-frame"/>
    <n v="25500"/>
    <n v="45983"/>
    <x v="0"/>
    <n v="460"/>
    <x v="0"/>
    <s v="USD"/>
    <n v="1435726800"/>
    <x v="57"/>
    <n v="1437454800"/>
    <d v="2015-07-21T05:00:00"/>
    <b v="0"/>
    <b v="0"/>
    <s v="film &amp; video/drama"/>
    <x v="3"/>
    <x v="6"/>
    <n v="180.32549019607845"/>
    <n v="99.963043478260872"/>
  </r>
  <r>
    <n v="338"/>
    <s v="Gonzalez-Burton"/>
    <s v="Decentralized intangible encoding"/>
    <n v="69800"/>
    <n v="125042"/>
    <x v="0"/>
    <n v="1690"/>
    <x v="0"/>
    <s v="USD"/>
    <n v="1317790800"/>
    <x v="318"/>
    <n v="1320382800"/>
    <d v="2011-11-04T05:00:00"/>
    <b v="0"/>
    <b v="0"/>
    <s v="theater/plays"/>
    <x v="1"/>
    <x v="1"/>
    <n v="179.14326647564468"/>
    <n v="73.989349112426041"/>
  </r>
  <r>
    <n v="438"/>
    <s v="Mathis, Hall and Hansen"/>
    <s v="Streamlined web-enabled knowledgebase"/>
    <n v="8300"/>
    <n v="14827"/>
    <x v="0"/>
    <n v="247"/>
    <x v="0"/>
    <s v="USD"/>
    <n v="1362376800"/>
    <x v="319"/>
    <n v="1364965200"/>
    <d v="2013-04-03T05:00:00"/>
    <b v="0"/>
    <b v="0"/>
    <s v="theater/plays"/>
    <x v="1"/>
    <x v="1"/>
    <n v="178.63855421686748"/>
    <n v="60.02834008097166"/>
  </r>
  <r>
    <n v="487"/>
    <s v="Smith-Wallace"/>
    <s v="Monitored 24/7 time-frame"/>
    <n v="110300"/>
    <n v="197024"/>
    <x v="0"/>
    <n v="2346"/>
    <x v="0"/>
    <s v="USD"/>
    <n v="1492664400"/>
    <x v="320"/>
    <n v="1495515600"/>
    <d v="2017-05-23T05:00:00"/>
    <b v="0"/>
    <b v="0"/>
    <s v="theater/plays"/>
    <x v="1"/>
    <x v="1"/>
    <n v="178.62556663644605"/>
    <n v="83.982949701619773"/>
  </r>
  <r>
    <n v="981"/>
    <s v="Diaz-Little"/>
    <s v="Grass-roots executive synergy"/>
    <n v="6700"/>
    <n v="11941"/>
    <x v="0"/>
    <n v="323"/>
    <x v="0"/>
    <s v="USD"/>
    <n v="1514181600"/>
    <x v="321"/>
    <n v="1517032800"/>
    <d v="2018-01-27T06:00:00"/>
    <b v="0"/>
    <b v="0"/>
    <s v="technology/web"/>
    <x v="0"/>
    <x v="0"/>
    <n v="178.22388059701493"/>
    <n v="36.969040247678016"/>
  </r>
  <r>
    <n v="473"/>
    <s v="Richardson Inc"/>
    <s v="Assimilated fault-tolerant capacity"/>
    <n v="5000"/>
    <n v="8907"/>
    <x v="0"/>
    <n v="106"/>
    <x v="0"/>
    <s v="USD"/>
    <n v="1529989200"/>
    <x v="322"/>
    <n v="1530075600"/>
    <d v="2018-06-27T05:00:00"/>
    <b v="0"/>
    <b v="0"/>
    <s v="music/electric music"/>
    <x v="2"/>
    <x v="7"/>
    <n v="178.14000000000001"/>
    <n v="84.028301886792448"/>
  </r>
  <r>
    <n v="55"/>
    <s v="Wright, Brooks and Villarreal"/>
    <s v="Reverse-engineered bifurcated strategy"/>
    <n v="6600"/>
    <n v="11746"/>
    <x v="0"/>
    <n v="131"/>
    <x v="0"/>
    <s v="USD"/>
    <n v="1532926800"/>
    <x v="323"/>
    <n v="1533358800"/>
    <d v="2018-08-04T05:00:00"/>
    <b v="0"/>
    <b v="0"/>
    <s v="music/jazz"/>
    <x v="2"/>
    <x v="9"/>
    <n v="177.96969696969697"/>
    <n v="89.664122137404576"/>
  </r>
  <r>
    <n v="762"/>
    <s v="Davis Ltd"/>
    <s v="Upgradable uniform service-desk"/>
    <n v="3500"/>
    <n v="6204"/>
    <x v="0"/>
    <n v="100"/>
    <x v="5"/>
    <s v="AUD"/>
    <n v="1354082400"/>
    <x v="324"/>
    <n v="1355032800"/>
    <d v="2012-12-09T06:00:00"/>
    <b v="0"/>
    <b v="0"/>
    <s v="music/jazz"/>
    <x v="2"/>
    <x v="9"/>
    <n v="177.25714285714284"/>
    <n v="62.04"/>
  </r>
  <r>
    <n v="444"/>
    <s v="Hensley Ltd"/>
    <s v="Versatile global attitude"/>
    <n v="6200"/>
    <n v="10938"/>
    <x v="0"/>
    <n v="296"/>
    <x v="0"/>
    <s v="USD"/>
    <n v="1311483600"/>
    <x v="325"/>
    <n v="1311656400"/>
    <d v="2011-07-26T05:00:00"/>
    <b v="0"/>
    <b v="1"/>
    <s v="music/indie rock"/>
    <x v="2"/>
    <x v="2"/>
    <n v="176.41935483870967"/>
    <n v="36.952702702702702"/>
  </r>
  <r>
    <n v="667"/>
    <s v="Little Ltd"/>
    <s v="Decentralized bandwidth-monitored ability"/>
    <n v="6900"/>
    <n v="12155"/>
    <x v="0"/>
    <n v="419"/>
    <x v="0"/>
    <s v="USD"/>
    <n v="1410325200"/>
    <x v="145"/>
    <n v="1411102800"/>
    <d v="2014-09-19T05:00:00"/>
    <b v="0"/>
    <b v="0"/>
    <s v="journalism/audio"/>
    <x v="8"/>
    <x v="23"/>
    <n v="176.15942028985506"/>
    <n v="29.009546539379475"/>
  </r>
  <r>
    <n v="922"/>
    <s v="Soto-Anthony"/>
    <s v="Ameliorated logistical capability"/>
    <n v="51400"/>
    <n v="90440"/>
    <x v="0"/>
    <n v="2261"/>
    <x v="0"/>
    <s v="USD"/>
    <n v="1544335200"/>
    <x v="326"/>
    <n v="1545112800"/>
    <d v="2018-12-18T06:00:00"/>
    <b v="0"/>
    <b v="1"/>
    <s v="music/world music"/>
    <x v="2"/>
    <x v="20"/>
    <n v="175.95330739299609"/>
    <n v="40"/>
  </r>
  <r>
    <n v="701"/>
    <s v="Mcclain LLC"/>
    <s v="Open-source multi-tasking methodology"/>
    <n v="52000"/>
    <n v="91014"/>
    <x v="0"/>
    <n v="820"/>
    <x v="0"/>
    <s v="USD"/>
    <n v="1301202000"/>
    <x v="33"/>
    <n v="1301806800"/>
    <d v="2011-04-03T05:00:00"/>
    <b v="1"/>
    <b v="0"/>
    <s v="theater/plays"/>
    <x v="1"/>
    <x v="1"/>
    <n v="175.02692307692308"/>
    <n v="110.99268292682927"/>
  </r>
  <r>
    <n v="613"/>
    <s v="Santos, Williams and Brown"/>
    <s v="Reverse-engineered 24/7 methodology"/>
    <n v="1100"/>
    <n v="1914"/>
    <x v="0"/>
    <n v="26"/>
    <x v="1"/>
    <s v="CAD"/>
    <n v="1503723600"/>
    <x v="327"/>
    <n v="1504501200"/>
    <d v="2017-09-04T05:00:00"/>
    <b v="0"/>
    <b v="0"/>
    <s v="theater/plays"/>
    <x v="1"/>
    <x v="1"/>
    <n v="174"/>
    <n v="73.615384615384613"/>
  </r>
  <r>
    <n v="117"/>
    <s v="Chaney-Dennis"/>
    <s v="Business-focused 24hour groupware"/>
    <n v="4900"/>
    <n v="8523"/>
    <x v="0"/>
    <n v="275"/>
    <x v="0"/>
    <s v="USD"/>
    <n v="1316667600"/>
    <x v="328"/>
    <n v="1317186000"/>
    <d v="2011-09-28T05:00:00"/>
    <b v="0"/>
    <b v="0"/>
    <s v="film &amp; video/television"/>
    <x v="3"/>
    <x v="18"/>
    <n v="173.9387755102041"/>
    <n v="30.992727272727272"/>
  </r>
  <r>
    <n v="397"/>
    <s v="Jones-Martin"/>
    <s v="Virtual systematic monitoring"/>
    <n v="8100"/>
    <n v="14083"/>
    <x v="0"/>
    <n v="454"/>
    <x v="0"/>
    <s v="USD"/>
    <n v="1369285200"/>
    <x v="329"/>
    <n v="1369803600"/>
    <d v="2013-05-29T05:00:00"/>
    <b v="0"/>
    <b v="0"/>
    <s v="music/rock"/>
    <x v="2"/>
    <x v="8"/>
    <n v="173.8641975308642"/>
    <n v="31.019823788546255"/>
  </r>
  <r>
    <n v="5"/>
    <s v="Harris Group"/>
    <s v="Open-source optimizing database"/>
    <n v="7600"/>
    <n v="13195"/>
    <x v="0"/>
    <n v="174"/>
    <x v="4"/>
    <s v="DKK"/>
    <n v="1346130000"/>
    <x v="330"/>
    <n v="1347080400"/>
    <d v="2012-09-08T05:00:00"/>
    <b v="0"/>
    <b v="0"/>
    <s v="theater/plays"/>
    <x v="1"/>
    <x v="1"/>
    <n v="173.61842105263159"/>
    <n v="75.833333333333329"/>
  </r>
  <r>
    <n v="361"/>
    <s v="Anderson and Sons"/>
    <s v="Quality-focused reciprocal structure"/>
    <n v="5500"/>
    <n v="9546"/>
    <x v="0"/>
    <n v="88"/>
    <x v="0"/>
    <s v="USD"/>
    <n v="1507352400"/>
    <x v="331"/>
    <n v="1509426000"/>
    <d v="2017-10-31T05:00:00"/>
    <b v="0"/>
    <b v="0"/>
    <s v="theater/plays"/>
    <x v="1"/>
    <x v="1"/>
    <n v="173.56363636363636"/>
    <n v="108.47727272727273"/>
  </r>
  <r>
    <n v="384"/>
    <s v="Baker, Collins and Smith"/>
    <s v="Reactive real-time software"/>
    <n v="114400"/>
    <n v="196779"/>
    <x v="0"/>
    <n v="4799"/>
    <x v="0"/>
    <s v="USD"/>
    <n v="1486706400"/>
    <x v="332"/>
    <n v="1489039200"/>
    <d v="2017-03-09T06:00:00"/>
    <b v="1"/>
    <b v="1"/>
    <s v="film &amp; video/documentary"/>
    <x v="3"/>
    <x v="3"/>
    <n v="172.00961538461539"/>
    <n v="41.004167534903104"/>
  </r>
  <r>
    <n v="460"/>
    <s v="Rich, Alvarez and King"/>
    <s v="Business-focused static ability"/>
    <n v="2400"/>
    <n v="4119"/>
    <x v="0"/>
    <n v="50"/>
    <x v="0"/>
    <s v="USD"/>
    <n v="1281330000"/>
    <x v="333"/>
    <n v="1281589200"/>
    <d v="2010-08-12T05:00:00"/>
    <b v="0"/>
    <b v="0"/>
    <s v="theater/plays"/>
    <x v="1"/>
    <x v="1"/>
    <n v="171.625"/>
    <n v="82.38"/>
  </r>
  <r>
    <n v="232"/>
    <s v="Davis-Rodriguez"/>
    <s v="Progressive secondary portal"/>
    <n v="3400"/>
    <n v="5823"/>
    <x v="0"/>
    <n v="92"/>
    <x v="0"/>
    <s v="USD"/>
    <n v="1469422800"/>
    <x v="334"/>
    <n v="1469509200"/>
    <d v="2016-07-26T05:00:00"/>
    <b v="0"/>
    <b v="0"/>
    <s v="theater/plays"/>
    <x v="1"/>
    <x v="1"/>
    <n v="171.26470588235293"/>
    <n v="63.293478260869563"/>
  </r>
  <r>
    <n v="604"/>
    <s v="Cole, Hernandez and Rodriguez"/>
    <s v="Cross-platform logistical circuit"/>
    <n v="88700"/>
    <n v="151438"/>
    <x v="0"/>
    <n v="2857"/>
    <x v="0"/>
    <s v="USD"/>
    <n v="1295676000"/>
    <x v="335"/>
    <n v="1297490400"/>
    <d v="2011-02-12T06:00:00"/>
    <b v="0"/>
    <b v="0"/>
    <s v="theater/plays"/>
    <x v="1"/>
    <x v="1"/>
    <n v="170.73055242390078"/>
    <n v="53.005950297514879"/>
  </r>
  <r>
    <n v="279"/>
    <s v="Smith-Jenkins"/>
    <s v="Vision-oriented methodical application"/>
    <n v="8000"/>
    <n v="13656"/>
    <x v="0"/>
    <n v="546"/>
    <x v="0"/>
    <s v="USD"/>
    <n v="1535950800"/>
    <x v="336"/>
    <n v="1536210000"/>
    <d v="2018-09-06T05:00:00"/>
    <b v="0"/>
    <b v="0"/>
    <s v="theater/plays"/>
    <x v="1"/>
    <x v="1"/>
    <n v="170.70000000000002"/>
    <n v="25.010989010989011"/>
  </r>
  <r>
    <n v="615"/>
    <s v="Petersen-Rodriguez"/>
    <s v="Digitized clear-thinking installation"/>
    <n v="8500"/>
    <n v="14488"/>
    <x v="0"/>
    <n v="170"/>
    <x v="6"/>
    <s v="EUR"/>
    <n v="1461906000"/>
    <x v="337"/>
    <n v="1462770000"/>
    <d v="2016-05-09T05:00:00"/>
    <b v="0"/>
    <b v="0"/>
    <s v="theater/plays"/>
    <x v="1"/>
    <x v="1"/>
    <n v="170.44705882352943"/>
    <n v="85.223529411764702"/>
  </r>
  <r>
    <n v="872"/>
    <s v="Davis LLC"/>
    <s v="Compatible logistical paradigm"/>
    <n v="4700"/>
    <n v="7992"/>
    <x v="0"/>
    <n v="81"/>
    <x v="5"/>
    <s v="AUD"/>
    <n v="1535950800"/>
    <x v="336"/>
    <n v="1536382800"/>
    <d v="2018-09-08T05:00:00"/>
    <b v="0"/>
    <b v="0"/>
    <s v="film &amp; video/science fiction"/>
    <x v="3"/>
    <x v="19"/>
    <n v="170.04255319148936"/>
    <n v="98.666666666666671"/>
  </r>
  <r>
    <n v="889"/>
    <s v="Santos Group"/>
    <s v="Secured dynamic capacity"/>
    <n v="5600"/>
    <n v="9508"/>
    <x v="0"/>
    <n v="122"/>
    <x v="0"/>
    <s v="USD"/>
    <n v="1394600400"/>
    <x v="338"/>
    <n v="1395205200"/>
    <d v="2014-03-19T05:00:00"/>
    <b v="0"/>
    <b v="1"/>
    <s v="music/electric music"/>
    <x v="2"/>
    <x v="7"/>
    <n v="169.78571428571431"/>
    <n v="77.93442622950819"/>
  </r>
  <r>
    <n v="40"/>
    <s v="Garcia, Garcia and Lopez"/>
    <s v="Reduced stable middleware"/>
    <n v="8800"/>
    <n v="14878"/>
    <x v="0"/>
    <n v="198"/>
    <x v="0"/>
    <s v="USD"/>
    <n v="1275714000"/>
    <x v="339"/>
    <n v="1277355600"/>
    <d v="2010-06-24T05:00:00"/>
    <b v="0"/>
    <b v="1"/>
    <s v="technology/wearables"/>
    <x v="0"/>
    <x v="12"/>
    <n v="169.06818181818181"/>
    <n v="75.141414141414145"/>
  </r>
  <r>
    <n v="227"/>
    <s v="Johnson-Lee"/>
    <s v="Intuitive exuding process improvement"/>
    <n v="60900"/>
    <n v="102751"/>
    <x v="0"/>
    <n v="943"/>
    <x v="0"/>
    <s v="USD"/>
    <n v="1431666000"/>
    <x v="340"/>
    <n v="1432184400"/>
    <d v="2015-05-21T05:00:00"/>
    <b v="0"/>
    <b v="0"/>
    <s v="games/mobile games"/>
    <x v="4"/>
    <x v="22"/>
    <n v="168.72085385878489"/>
    <n v="108.96182396606575"/>
  </r>
  <r>
    <n v="754"/>
    <s v="Perez, Reed and Lee"/>
    <s v="Advanced dedicated encoding"/>
    <n v="70400"/>
    <n v="118603"/>
    <x v="0"/>
    <n v="3205"/>
    <x v="0"/>
    <s v="USD"/>
    <n v="1351400400"/>
    <x v="341"/>
    <n v="1355983200"/>
    <d v="2012-12-20T06:00:00"/>
    <b v="0"/>
    <b v="0"/>
    <s v="theater/plays"/>
    <x v="1"/>
    <x v="1"/>
    <n v="168.47017045454547"/>
    <n v="37.005616224648989"/>
  </r>
  <r>
    <n v="86"/>
    <s v="Davis-Smith"/>
    <s v="Organic motivating firmware"/>
    <n v="7400"/>
    <n v="12405"/>
    <x v="0"/>
    <n v="203"/>
    <x v="0"/>
    <s v="USD"/>
    <n v="1430715600"/>
    <x v="342"/>
    <n v="1431838800"/>
    <d v="2015-05-17T05:00:00"/>
    <b v="1"/>
    <b v="0"/>
    <s v="theater/plays"/>
    <x v="1"/>
    <x v="1"/>
    <n v="167.63513513513513"/>
    <n v="61.108374384236456"/>
  </r>
  <r>
    <n v="396"/>
    <s v="Holmes PLC"/>
    <s v="Digitized local info-mediaries"/>
    <n v="46100"/>
    <n v="77012"/>
    <x v="0"/>
    <n v="1604"/>
    <x v="5"/>
    <s v="AUD"/>
    <n v="1538715600"/>
    <x v="343"/>
    <n v="1539406800"/>
    <d v="2018-10-13T05:00:00"/>
    <b v="0"/>
    <b v="0"/>
    <s v="film &amp; video/drama"/>
    <x v="3"/>
    <x v="6"/>
    <n v="167.05422993492408"/>
    <n v="48.012468827930178"/>
  </r>
  <r>
    <n v="755"/>
    <s v="Chen, Pollard and Clarke"/>
    <s v="Stand-alone multi-state project"/>
    <n v="4500"/>
    <n v="7496"/>
    <x v="0"/>
    <n v="288"/>
    <x v="4"/>
    <s v="DKK"/>
    <n v="1514354400"/>
    <x v="344"/>
    <n v="1515391200"/>
    <d v="2018-01-08T06:00:00"/>
    <b v="0"/>
    <b v="1"/>
    <s v="theater/plays"/>
    <x v="1"/>
    <x v="1"/>
    <n v="166.57777777777778"/>
    <n v="26.027777777777779"/>
  </r>
  <r>
    <n v="322"/>
    <s v="Hebert Group"/>
    <s v="Visionary asymmetric Graphical User Interface"/>
    <n v="117900"/>
    <n v="196377"/>
    <x v="0"/>
    <n v="5168"/>
    <x v="0"/>
    <s v="USD"/>
    <n v="1290664800"/>
    <x v="345"/>
    <n v="1291788000"/>
    <d v="2010-12-08T06:00:00"/>
    <b v="0"/>
    <b v="0"/>
    <s v="theater/plays"/>
    <x v="1"/>
    <x v="1"/>
    <n v="166.56234096692114"/>
    <n v="37.998645510835914"/>
  </r>
  <r>
    <n v="727"/>
    <s v="Quinn, Cruz and Schmidt"/>
    <s v="Enterprise-wide multimedia software"/>
    <n v="8900"/>
    <n v="14685"/>
    <x v="0"/>
    <n v="181"/>
    <x v="0"/>
    <s v="USD"/>
    <n v="1547964000"/>
    <x v="346"/>
    <n v="1552971600"/>
    <d v="2019-03-19T05:00:00"/>
    <b v="0"/>
    <b v="0"/>
    <s v="technology/web"/>
    <x v="0"/>
    <x v="0"/>
    <n v="165"/>
    <n v="81.132596685082873"/>
  </r>
  <r>
    <n v="935"/>
    <s v="Richards, Stevens and Fleming"/>
    <s v="Object-based full-range knowledge user"/>
    <n v="6100"/>
    <n v="10012"/>
    <x v="0"/>
    <n v="132"/>
    <x v="0"/>
    <s v="USD"/>
    <n v="1437714000"/>
    <x v="347"/>
    <n v="1438318800"/>
    <d v="2015-07-31T05:00:00"/>
    <b v="0"/>
    <b v="0"/>
    <s v="theater/plays"/>
    <x v="1"/>
    <x v="1"/>
    <n v="164.13114754098362"/>
    <n v="75.848484848484844"/>
  </r>
  <r>
    <n v="324"/>
    <s v="Harris, Hall and Harris"/>
    <s v="Inverse analyzing matrices"/>
    <n v="7100"/>
    <n v="11648"/>
    <x v="0"/>
    <n v="307"/>
    <x v="0"/>
    <s v="USD"/>
    <n v="1434862800"/>
    <x v="348"/>
    <n v="1435899600"/>
    <d v="2015-07-03T05:00:00"/>
    <b v="0"/>
    <b v="1"/>
    <s v="theater/plays"/>
    <x v="1"/>
    <x v="1"/>
    <n v="164.05633802816902"/>
    <n v="37.941368078175898"/>
  </r>
  <r>
    <n v="905"/>
    <s v="Haynes PLC"/>
    <s v="Re-engineered clear-thinking project"/>
    <n v="7900"/>
    <n v="12955"/>
    <x v="0"/>
    <n v="236"/>
    <x v="0"/>
    <s v="USD"/>
    <n v="1379566800"/>
    <x v="349"/>
    <n v="1379826000"/>
    <d v="2013-09-22T05:00:00"/>
    <b v="0"/>
    <b v="0"/>
    <s v="theater/plays"/>
    <x v="1"/>
    <x v="1"/>
    <n v="163.98734177215189"/>
    <n v="54.894067796610166"/>
  </r>
  <r>
    <n v="546"/>
    <s v="Benjamin, Paul and Ferguson"/>
    <s v="Cloned global Graphical User Interface"/>
    <n v="4200"/>
    <n v="6870"/>
    <x v="0"/>
    <n v="88"/>
    <x v="0"/>
    <s v="USD"/>
    <n v="1537160400"/>
    <x v="350"/>
    <n v="1537419600"/>
    <d v="2018-09-20T05:00:00"/>
    <b v="0"/>
    <b v="1"/>
    <s v="theater/plays"/>
    <x v="1"/>
    <x v="1"/>
    <n v="163.57142857142856"/>
    <n v="78.068181818181813"/>
  </r>
  <r>
    <n v="173"/>
    <s v="White LLC"/>
    <s v="Cross-group 4thgeneration middleware"/>
    <n v="96700"/>
    <n v="157635"/>
    <x v="0"/>
    <n v="1561"/>
    <x v="0"/>
    <s v="USD"/>
    <n v="1368853200"/>
    <x v="128"/>
    <n v="1369371600"/>
    <d v="2013-05-24T05:00:00"/>
    <b v="0"/>
    <b v="0"/>
    <s v="theater/plays"/>
    <x v="1"/>
    <x v="1"/>
    <n v="163.01447776628748"/>
    <n v="100.98334401024984"/>
  </r>
  <r>
    <n v="906"/>
    <s v="Hayes Group"/>
    <s v="Implemented even-keeled standardization"/>
    <n v="5500"/>
    <n v="8964"/>
    <x v="0"/>
    <n v="191"/>
    <x v="0"/>
    <s v="USD"/>
    <n v="1494651600"/>
    <x v="351"/>
    <n v="1497762000"/>
    <d v="2017-06-18T05:00:00"/>
    <b v="1"/>
    <b v="1"/>
    <s v="film &amp; video/documentary"/>
    <x v="3"/>
    <x v="3"/>
    <n v="162.98181818181817"/>
    <n v="46.931937172774866"/>
  </r>
  <r>
    <n v="867"/>
    <s v="Kane, Pruitt and Rivera"/>
    <s v="Cross-platform next generation service-desk"/>
    <n v="4800"/>
    <n v="7797"/>
    <x v="0"/>
    <n v="300"/>
    <x v="0"/>
    <s v="USD"/>
    <n v="1539061200"/>
    <x v="352"/>
    <n v="1539579600"/>
    <d v="2018-10-15T05:00:00"/>
    <b v="0"/>
    <b v="0"/>
    <s v="food/food trucks"/>
    <x v="6"/>
    <x v="10"/>
    <n v="162.4375"/>
    <n v="25.99"/>
  </r>
  <r>
    <n v="67"/>
    <s v="Lopez Inc"/>
    <s v="Team-oriented 6thgeneration middleware"/>
    <n v="72600"/>
    <n v="117892"/>
    <x v="0"/>
    <n v="4065"/>
    <x v="2"/>
    <s v="GBP"/>
    <n v="1264399200"/>
    <x v="125"/>
    <n v="1264831200"/>
    <d v="2010-01-30T06:00:00"/>
    <b v="0"/>
    <b v="1"/>
    <s v="technology/wearables"/>
    <x v="0"/>
    <x v="12"/>
    <n v="162.38567493112947"/>
    <n v="29.001722017220171"/>
  </r>
  <r>
    <n v="160"/>
    <s v="Evans Group"/>
    <s v="Stand-alone actuating support"/>
    <n v="8000"/>
    <n v="12985"/>
    <x v="0"/>
    <n v="164"/>
    <x v="0"/>
    <s v="USD"/>
    <n v="1556341200"/>
    <x v="287"/>
    <n v="1557723600"/>
    <d v="2019-05-13T05:00:00"/>
    <b v="0"/>
    <b v="0"/>
    <s v="technology/wearables"/>
    <x v="0"/>
    <x v="12"/>
    <n v="162.3125"/>
    <n v="79.176829268292678"/>
  </r>
  <r>
    <n v="598"/>
    <s v="Martinez, Garza and Young"/>
    <s v="Up-sized web-enabled info-mediaries"/>
    <n v="108500"/>
    <n v="175868"/>
    <x v="0"/>
    <n v="2409"/>
    <x v="6"/>
    <s v="EUR"/>
    <n v="1276578000"/>
    <x v="353"/>
    <n v="1279083600"/>
    <d v="2010-07-14T05:00:00"/>
    <b v="0"/>
    <b v="0"/>
    <s v="music/rock"/>
    <x v="2"/>
    <x v="8"/>
    <n v="162.09032258064516"/>
    <n v="73.004566210045667"/>
  </r>
  <r>
    <n v="713"/>
    <s v="Mays LLC"/>
    <s v="Multi-layered global groupware"/>
    <n v="6900"/>
    <n v="11174"/>
    <x v="0"/>
    <n v="103"/>
    <x v="0"/>
    <s v="USD"/>
    <n v="1471842000"/>
    <x v="354"/>
    <n v="1472878800"/>
    <d v="2016-09-03T05:00:00"/>
    <b v="0"/>
    <b v="0"/>
    <s v="publishing/radio &amp; podcasts"/>
    <x v="5"/>
    <x v="21"/>
    <n v="161.94202898550725"/>
    <n v="108.48543689320388"/>
  </r>
  <r>
    <n v="440"/>
    <s v="Miller-Poole"/>
    <s v="Networked optimal adapter"/>
    <n v="102500"/>
    <n v="165954"/>
    <x v="0"/>
    <n v="3131"/>
    <x v="0"/>
    <s v="USD"/>
    <n v="1498798800"/>
    <x v="355"/>
    <n v="1499662800"/>
    <d v="2017-07-10T05:00:00"/>
    <b v="0"/>
    <b v="0"/>
    <s v="film &amp; video/television"/>
    <x v="3"/>
    <x v="18"/>
    <n v="161.90634146341463"/>
    <n v="53.003513254551258"/>
  </r>
  <r>
    <n v="949"/>
    <s v="Wright LLC"/>
    <s v="Seamless clear-thinking conglomeration"/>
    <n v="5900"/>
    <n v="9520"/>
    <x v="0"/>
    <n v="203"/>
    <x v="0"/>
    <s v="USD"/>
    <n v="1429333200"/>
    <x v="356"/>
    <n v="1430974800"/>
    <d v="2015-05-07T05:00:00"/>
    <b v="0"/>
    <b v="0"/>
    <s v="technology/web"/>
    <x v="0"/>
    <x v="0"/>
    <n v="161.35593220338984"/>
    <n v="46.896551724137929"/>
  </r>
  <r>
    <n v="30"/>
    <s v="Clark-Cooke"/>
    <s v="Down-sized analyzing challenge"/>
    <n v="9000"/>
    <n v="14455"/>
    <x v="0"/>
    <n v="129"/>
    <x v="0"/>
    <s v="USD"/>
    <n v="1558674000"/>
    <x v="357"/>
    <n v="1559106000"/>
    <d v="2019-05-29T05:00:00"/>
    <b v="0"/>
    <b v="0"/>
    <s v="film &amp; video/animation"/>
    <x v="3"/>
    <x v="13"/>
    <n v="160.61111111111111"/>
    <n v="112.05426356589147"/>
  </r>
  <r>
    <n v="380"/>
    <s v="Davidson, Wilcox and Lewis"/>
    <s v="Optional clear-thinking process improvement"/>
    <n v="2500"/>
    <n v="4008"/>
    <x v="0"/>
    <n v="84"/>
    <x v="0"/>
    <s v="USD"/>
    <n v="1371963600"/>
    <x v="358"/>
    <n v="1372395600"/>
    <d v="2013-06-28T05:00:00"/>
    <b v="0"/>
    <b v="0"/>
    <s v="theater/plays"/>
    <x v="1"/>
    <x v="1"/>
    <n v="160.32"/>
    <n v="47.714285714285715"/>
  </r>
  <r>
    <n v="363"/>
    <s v="Gray-Davis"/>
    <s v="Re-contextualized local initiative"/>
    <n v="5200"/>
    <n v="8330"/>
    <x v="0"/>
    <n v="139"/>
    <x v="0"/>
    <s v="USD"/>
    <n v="1324965600"/>
    <x v="359"/>
    <n v="1325052000"/>
    <d v="2011-12-28T06:00:00"/>
    <b v="0"/>
    <b v="0"/>
    <s v="music/rock"/>
    <x v="2"/>
    <x v="8"/>
    <n v="160.19230769230771"/>
    <n v="59.928057553956833"/>
  </r>
  <r>
    <n v="623"/>
    <s v="Smith, Scott and Rodriguez"/>
    <s v="Organic actuating protocol"/>
    <n v="94300"/>
    <n v="150806"/>
    <x v="0"/>
    <n v="2693"/>
    <x v="2"/>
    <s v="GBP"/>
    <n v="1437022800"/>
    <x v="360"/>
    <n v="1437454800"/>
    <d v="2015-07-21T05:00:00"/>
    <b v="0"/>
    <b v="0"/>
    <s v="theater/plays"/>
    <x v="1"/>
    <x v="1"/>
    <n v="159.92152704135739"/>
    <n v="55.999257333828446"/>
  </r>
  <r>
    <n v="125"/>
    <s v="Pratt LLC"/>
    <s v="Stand-alone web-enabled moderator"/>
    <n v="5300"/>
    <n v="8475"/>
    <x v="0"/>
    <n v="180"/>
    <x v="0"/>
    <s v="USD"/>
    <n v="1537333200"/>
    <x v="361"/>
    <n v="1537678800"/>
    <d v="2018-09-23T05:00:00"/>
    <b v="0"/>
    <b v="0"/>
    <s v="theater/plays"/>
    <x v="1"/>
    <x v="1"/>
    <n v="159.90566037735849"/>
    <n v="47.083333333333336"/>
  </r>
  <r>
    <n v="943"/>
    <s v="Peterson, Gonzalez and Spencer"/>
    <s v="Synchronized fault-tolerant algorithm"/>
    <n v="7500"/>
    <n v="11969"/>
    <x v="0"/>
    <n v="114"/>
    <x v="0"/>
    <s v="USD"/>
    <n v="1411534800"/>
    <x v="121"/>
    <n v="1414558800"/>
    <d v="2014-10-29T05:00:00"/>
    <b v="0"/>
    <b v="0"/>
    <s v="food/food trucks"/>
    <x v="6"/>
    <x v="10"/>
    <n v="159.58666666666667"/>
    <n v="104.99122807017544"/>
  </r>
  <r>
    <n v="17"/>
    <s v="Cochran-Nguyen"/>
    <s v="Seamless 4thgeneration methodology"/>
    <n v="84600"/>
    <n v="134845"/>
    <x v="0"/>
    <n v="1249"/>
    <x v="0"/>
    <s v="USD"/>
    <n v="1294812000"/>
    <x v="362"/>
    <n v="1294898400"/>
    <d v="2011-01-13T06:00:00"/>
    <b v="0"/>
    <b v="0"/>
    <s v="film &amp; video/animation"/>
    <x v="3"/>
    <x v="13"/>
    <n v="159.39125295508273"/>
    <n v="107.96236989591674"/>
  </r>
  <r>
    <n v="237"/>
    <s v="Ellison PLC"/>
    <s v="Re-contextualized tangible open architecture"/>
    <n v="9300"/>
    <n v="14822"/>
    <x v="0"/>
    <n v="329"/>
    <x v="0"/>
    <s v="USD"/>
    <n v="1398402000"/>
    <x v="363"/>
    <n v="1398574800"/>
    <d v="2014-04-27T05:00:00"/>
    <b v="0"/>
    <b v="0"/>
    <s v="film &amp; video/animation"/>
    <x v="3"/>
    <x v="13"/>
    <n v="159.3763440860215"/>
    <n v="45.051671732522799"/>
  </r>
  <r>
    <n v="370"/>
    <s v="Skinner PLC"/>
    <s v="Intuitive well-modulated middleware"/>
    <n v="112300"/>
    <n v="178965"/>
    <x v="0"/>
    <n v="5966"/>
    <x v="0"/>
    <s v="USD"/>
    <n v="1555304400"/>
    <x v="364"/>
    <n v="1555822800"/>
    <d v="2019-04-21T05:00:00"/>
    <b v="0"/>
    <b v="0"/>
    <s v="theater/plays"/>
    <x v="1"/>
    <x v="1"/>
    <n v="159.36331255565449"/>
    <n v="29.997485752598056"/>
  </r>
  <r>
    <n v="533"/>
    <s v="Holt, Bernard and Johnson"/>
    <s v="Multi-lateral didactic encoding"/>
    <n v="115600"/>
    <n v="184086"/>
    <x v="0"/>
    <n v="2218"/>
    <x v="2"/>
    <s v="GBP"/>
    <n v="1374642000"/>
    <x v="365"/>
    <n v="1377752400"/>
    <d v="2013-08-29T05:00:00"/>
    <b v="0"/>
    <b v="0"/>
    <s v="music/indie rock"/>
    <x v="2"/>
    <x v="2"/>
    <n v="159.24394463667818"/>
    <n v="82.996393146979258"/>
  </r>
  <r>
    <n v="707"/>
    <s v="Moore, Cook and Wright"/>
    <s v="Visionary maximized Local Area Network"/>
    <n v="7300"/>
    <n v="11579"/>
    <x v="0"/>
    <n v="168"/>
    <x v="0"/>
    <s v="USD"/>
    <n v="1544248800"/>
    <x v="366"/>
    <n v="1547359200"/>
    <d v="2019-01-13T06:00:00"/>
    <b v="0"/>
    <b v="0"/>
    <s v="film &amp; video/drama"/>
    <x v="3"/>
    <x v="6"/>
    <n v="158.61643835616439"/>
    <n v="68.922619047619051"/>
  </r>
  <r>
    <n v="233"/>
    <s v="Reid, Rivera and Perry"/>
    <s v="Multi-lateral national adapter"/>
    <n v="3800"/>
    <n v="6000"/>
    <x v="0"/>
    <n v="62"/>
    <x v="0"/>
    <s v="USD"/>
    <n v="1307854800"/>
    <x v="367"/>
    <n v="1309237200"/>
    <d v="2011-06-28T05:00:00"/>
    <b v="0"/>
    <b v="0"/>
    <s v="film &amp; video/animation"/>
    <x v="3"/>
    <x v="13"/>
    <n v="157.89473684210526"/>
    <n v="96.774193548387103"/>
  </r>
  <r>
    <n v="260"/>
    <s v="Allen-Jones"/>
    <s v="Centralized modular initiative"/>
    <n v="6300"/>
    <n v="9935"/>
    <x v="0"/>
    <n v="261"/>
    <x v="0"/>
    <s v="USD"/>
    <n v="1348808400"/>
    <x v="368"/>
    <n v="1349845200"/>
    <d v="2012-10-10T05:00:00"/>
    <b v="0"/>
    <b v="0"/>
    <s v="music/rock"/>
    <x v="2"/>
    <x v="8"/>
    <n v="157.69841269841268"/>
    <n v="38.065134099616856"/>
  </r>
  <r>
    <n v="833"/>
    <s v="Levine, Martin and Hernandez"/>
    <s v="Expanded asynchronous groupware"/>
    <n v="6800"/>
    <n v="10723"/>
    <x v="0"/>
    <n v="165"/>
    <x v="4"/>
    <s v="DKK"/>
    <n v="1297663200"/>
    <x v="369"/>
    <n v="1298613600"/>
    <d v="2011-02-25T06:00:00"/>
    <b v="0"/>
    <b v="0"/>
    <s v="publishing/translations"/>
    <x v="5"/>
    <x v="17"/>
    <n v="157.69117647058823"/>
    <n v="64.987878787878785"/>
  </r>
  <r>
    <n v="995"/>
    <s v="Manning-Hamilton"/>
    <s v="Vision-oriented scalable definition"/>
    <n v="97300"/>
    <n v="153216"/>
    <x v="0"/>
    <n v="2043"/>
    <x v="0"/>
    <s v="USD"/>
    <n v="1541307600"/>
    <x v="370"/>
    <n v="1543816800"/>
    <d v="2018-12-03T06:00:00"/>
    <b v="0"/>
    <b v="1"/>
    <s v="food/food trucks"/>
    <x v="6"/>
    <x v="10"/>
    <n v="157.46762589928059"/>
    <n v="74.995594713656388"/>
  </r>
  <r>
    <n v="749"/>
    <s v="Hunter-Logan"/>
    <s v="Down-sized needs-based task-force"/>
    <n v="8600"/>
    <n v="13527"/>
    <x v="0"/>
    <n v="366"/>
    <x v="6"/>
    <s v="EUR"/>
    <n v="1412744400"/>
    <x v="371"/>
    <n v="1413781200"/>
    <d v="2014-10-20T05:00:00"/>
    <b v="0"/>
    <b v="1"/>
    <s v="technology/wearables"/>
    <x v="0"/>
    <x v="12"/>
    <n v="157.29069767441862"/>
    <n v="36.959016393442624"/>
  </r>
  <r>
    <n v="36"/>
    <s v="Jackson-Lewis"/>
    <s v="Monitored multi-state encryption"/>
    <n v="700"/>
    <n v="1101"/>
    <x v="0"/>
    <n v="16"/>
    <x v="0"/>
    <s v="USD"/>
    <n v="1298700000"/>
    <x v="372"/>
    <n v="1300856400"/>
    <d v="2011-03-23T05:00:00"/>
    <b v="0"/>
    <b v="0"/>
    <s v="theater/plays"/>
    <x v="1"/>
    <x v="1"/>
    <n v="157.28571428571431"/>
    <n v="68.8125"/>
  </r>
  <r>
    <n v="722"/>
    <s v="Thomas-Simmons"/>
    <s v="Proactive 24hour frame"/>
    <n v="48500"/>
    <n v="75906"/>
    <x v="0"/>
    <n v="3036"/>
    <x v="0"/>
    <s v="USD"/>
    <n v="1509948000"/>
    <x v="373"/>
    <n v="1512280800"/>
    <d v="2017-12-03T06:00:00"/>
    <b v="0"/>
    <b v="0"/>
    <s v="film &amp; video/documentary"/>
    <x v="3"/>
    <x v="3"/>
    <n v="156.50721649484535"/>
    <n v="25.00197628458498"/>
  </r>
  <r>
    <n v="901"/>
    <s v="Hogan Group"/>
    <s v="Versatile bottom-line definition"/>
    <n v="5600"/>
    <n v="8746"/>
    <x v="0"/>
    <n v="159"/>
    <x v="0"/>
    <s v="USD"/>
    <n v="1531803600"/>
    <x v="374"/>
    <n v="1534654800"/>
    <d v="2018-08-19T05:00:00"/>
    <b v="0"/>
    <b v="1"/>
    <s v="music/rock"/>
    <x v="2"/>
    <x v="8"/>
    <n v="156.17857142857144"/>
    <n v="55.0062893081761"/>
  </r>
  <r>
    <n v="526"/>
    <s v="Smith-Sparks"/>
    <s v="Digitized bandwidth-monitored open architecture"/>
    <n v="8300"/>
    <n v="12944"/>
    <x v="0"/>
    <n v="147"/>
    <x v="0"/>
    <s v="USD"/>
    <n v="1451109600"/>
    <x v="375"/>
    <n v="1454306400"/>
    <d v="2016-02-01T06:00:00"/>
    <b v="0"/>
    <b v="1"/>
    <s v="theater/plays"/>
    <x v="1"/>
    <x v="1"/>
    <n v="155.95180722891567"/>
    <n v="88.054421768707485"/>
  </r>
  <r>
    <n v="915"/>
    <s v="Riggs Group"/>
    <s v="Configurable upward-trending solution"/>
    <n v="125900"/>
    <n v="195936"/>
    <x v="0"/>
    <n v="1866"/>
    <x v="2"/>
    <s v="GBP"/>
    <n v="1503982800"/>
    <x v="64"/>
    <n v="1504760400"/>
    <d v="2017-09-07T05:00:00"/>
    <b v="0"/>
    <b v="0"/>
    <s v="film &amp; video/television"/>
    <x v="3"/>
    <x v="18"/>
    <n v="155.62827640984909"/>
    <n v="105.0032154340836"/>
  </r>
  <r>
    <n v="614"/>
    <s v="Barnett and Sons"/>
    <s v="Business-focused dynamic info-mediaries"/>
    <n v="26500"/>
    <n v="41205"/>
    <x v="0"/>
    <n v="723"/>
    <x v="0"/>
    <s v="USD"/>
    <n v="1484114400"/>
    <x v="376"/>
    <n v="1485669600"/>
    <d v="2017-01-29T06:00:00"/>
    <b v="0"/>
    <b v="0"/>
    <s v="theater/plays"/>
    <x v="1"/>
    <x v="1"/>
    <n v="155.49056603773585"/>
    <n v="56.991701244813278"/>
  </r>
  <r>
    <n v="130"/>
    <s v="Luna, Anderson and Fox"/>
    <s v="Secured directional encryption"/>
    <n v="9600"/>
    <n v="14925"/>
    <x v="0"/>
    <n v="533"/>
    <x v="4"/>
    <s v="DKK"/>
    <n v="1319605200"/>
    <x v="377"/>
    <n v="1320991200"/>
    <d v="2011-11-11T06:00:00"/>
    <b v="0"/>
    <b v="0"/>
    <s v="film &amp; video/drama"/>
    <x v="3"/>
    <x v="6"/>
    <n v="155.46875"/>
    <n v="28.001876172607879"/>
  </r>
  <r>
    <n v="216"/>
    <s v="Johnson, Dixon and Zimmerman"/>
    <s v="Organic dynamic algorithm"/>
    <n v="121700"/>
    <n v="188721"/>
    <x v="0"/>
    <n v="1815"/>
    <x v="0"/>
    <s v="USD"/>
    <n v="1321941600"/>
    <x v="378"/>
    <n v="1322114400"/>
    <d v="2011-11-24T06:00:00"/>
    <b v="0"/>
    <b v="0"/>
    <s v="theater/plays"/>
    <x v="1"/>
    <x v="1"/>
    <n v="155.07066557107643"/>
    <n v="103.97851239669421"/>
  </r>
  <r>
    <n v="975"/>
    <s v="Ayala Group"/>
    <s v="Right-sized maximized migration"/>
    <n v="5400"/>
    <n v="8366"/>
    <x v="0"/>
    <n v="135"/>
    <x v="0"/>
    <s v="USD"/>
    <n v="1448776800"/>
    <x v="379"/>
    <n v="1452146400"/>
    <d v="2016-01-07T06:00:00"/>
    <b v="0"/>
    <b v="1"/>
    <s v="theater/plays"/>
    <x v="1"/>
    <x v="1"/>
    <n v="154.92592592592592"/>
    <n v="61.970370370370368"/>
  </r>
  <r>
    <n v="593"/>
    <s v="Hale-Hayes"/>
    <s v="Ameliorated client-driven open system"/>
    <n v="121600"/>
    <n v="188288"/>
    <x v="0"/>
    <n v="4006"/>
    <x v="0"/>
    <s v="USD"/>
    <n v="1395810000"/>
    <x v="380"/>
    <n v="1396933200"/>
    <d v="2014-04-08T05:00:00"/>
    <b v="0"/>
    <b v="0"/>
    <s v="film &amp; video/animation"/>
    <x v="3"/>
    <x v="13"/>
    <n v="154.84210526315789"/>
    <n v="47.001497753369947"/>
  </r>
  <r>
    <n v="834"/>
    <s v="Gallegos, Wagner and Gaines"/>
    <s v="Expanded fault-tolerant emulation"/>
    <n v="7300"/>
    <n v="11228"/>
    <x v="0"/>
    <n v="119"/>
    <x v="0"/>
    <s v="USD"/>
    <n v="1371963600"/>
    <x v="358"/>
    <n v="1372482000"/>
    <d v="2013-06-29T05:00:00"/>
    <b v="0"/>
    <b v="0"/>
    <s v="theater/plays"/>
    <x v="1"/>
    <x v="1"/>
    <n v="153.8082191780822"/>
    <n v="94.352941176470594"/>
  </r>
  <r>
    <n v="719"/>
    <s v="Pace, Simpson and Watkins"/>
    <s v="Down-sized uniform ability"/>
    <n v="6900"/>
    <n v="10557"/>
    <x v="0"/>
    <n v="123"/>
    <x v="0"/>
    <s v="USD"/>
    <n v="1338267600"/>
    <x v="381"/>
    <n v="1339218000"/>
    <d v="2012-06-09T05:00:00"/>
    <b v="0"/>
    <b v="0"/>
    <s v="publishing/fiction"/>
    <x v="5"/>
    <x v="11"/>
    <n v="153"/>
    <n v="85.829268292682926"/>
  </r>
  <r>
    <n v="697"/>
    <s v="Fox-Williams"/>
    <s v="Profound system-worthy functionalities"/>
    <n v="128900"/>
    <n v="196960"/>
    <x v="0"/>
    <n v="7295"/>
    <x v="0"/>
    <s v="USD"/>
    <n v="1522472400"/>
    <x v="382"/>
    <n v="1522645200"/>
    <d v="2018-04-02T05:00:00"/>
    <b v="0"/>
    <b v="0"/>
    <s v="music/electric music"/>
    <x v="2"/>
    <x v="7"/>
    <n v="152.80062063615205"/>
    <n v="26.999314599040439"/>
  </r>
  <r>
    <n v="984"/>
    <s v="Lewis-Jacobson"/>
    <s v="Exclusive system-worthy Graphic Interface"/>
    <n v="6500"/>
    <n v="9910"/>
    <x v="0"/>
    <n v="381"/>
    <x v="0"/>
    <s v="USD"/>
    <n v="1567918800"/>
    <x v="141"/>
    <n v="1570165200"/>
    <d v="2019-10-04T05:00:00"/>
    <b v="0"/>
    <b v="0"/>
    <s v="theater/plays"/>
    <x v="1"/>
    <x v="1"/>
    <n v="152.46153846153848"/>
    <n v="26.010498687664043"/>
  </r>
  <r>
    <n v="212"/>
    <s v="Johnson Inc"/>
    <s v="Profound next generation infrastructure"/>
    <n v="8100"/>
    <n v="12300"/>
    <x v="0"/>
    <n v="168"/>
    <x v="0"/>
    <s v="USD"/>
    <n v="1576389600"/>
    <x v="383"/>
    <n v="1580364000"/>
    <d v="2020-01-30T06:00:00"/>
    <b v="0"/>
    <b v="0"/>
    <s v="theater/plays"/>
    <x v="1"/>
    <x v="1"/>
    <n v="151.85185185185185"/>
    <n v="73.214285714285708"/>
  </r>
  <r>
    <n v="628"/>
    <s v="Dunn, Moreno and Green"/>
    <s v="Intuitive object-oriented task-force"/>
    <n v="1900"/>
    <n v="2884"/>
    <x v="0"/>
    <n v="96"/>
    <x v="0"/>
    <s v="USD"/>
    <n v="1286168400"/>
    <x v="384"/>
    <n v="1286427600"/>
    <d v="2010-10-07T05:00:00"/>
    <b v="0"/>
    <b v="0"/>
    <s v="music/indie rock"/>
    <x v="2"/>
    <x v="2"/>
    <n v="151.78947368421052"/>
    <n v="30.041666666666668"/>
  </r>
  <r>
    <n v="554"/>
    <s v="Ritter PLC"/>
    <s v="Multi-channeled upward-trending application"/>
    <n v="9500"/>
    <n v="14408"/>
    <x v="0"/>
    <n v="554"/>
    <x v="1"/>
    <s v="CAD"/>
    <n v="1482127200"/>
    <x v="385"/>
    <n v="1482645600"/>
    <d v="2016-12-25T06:00:00"/>
    <b v="0"/>
    <b v="0"/>
    <s v="music/indie rock"/>
    <x v="2"/>
    <x v="2"/>
    <n v="151.66315789473683"/>
    <n v="26.007220216606498"/>
  </r>
  <r>
    <n v="34"/>
    <s v="Maldonado and Sons"/>
    <s v="Reverse-engineered asynchronous archive"/>
    <n v="9300"/>
    <n v="14025"/>
    <x v="0"/>
    <n v="165"/>
    <x v="0"/>
    <s v="USD"/>
    <n v="1490245200"/>
    <x v="386"/>
    <n v="1490677200"/>
    <d v="2017-03-28T05:00:00"/>
    <b v="0"/>
    <b v="0"/>
    <s v="film &amp; video/documentary"/>
    <x v="3"/>
    <x v="3"/>
    <n v="150.80645161290323"/>
    <n v="85"/>
  </r>
  <r>
    <n v="75"/>
    <s v="White, Torres and Bishop"/>
    <s v="Multi-layered dynamic protocol"/>
    <n v="9700"/>
    <n v="14606"/>
    <x v="0"/>
    <n v="170"/>
    <x v="0"/>
    <s v="USD"/>
    <n v="1531630800"/>
    <x v="387"/>
    <n v="1532322000"/>
    <d v="2018-07-23T05:00:00"/>
    <b v="0"/>
    <b v="0"/>
    <s v="photography/photography books"/>
    <x v="7"/>
    <x v="14"/>
    <n v="150.57731958762886"/>
    <n v="85.917647058823533"/>
  </r>
  <r>
    <n v="35"/>
    <s v="Mitchell and Sons"/>
    <s v="Synergized intangible challenge"/>
    <n v="125500"/>
    <n v="188628"/>
    <x v="0"/>
    <n v="1965"/>
    <x v="4"/>
    <s v="DKK"/>
    <n v="1547877600"/>
    <x v="388"/>
    <n v="1551506400"/>
    <d v="2019-03-02T06:00:00"/>
    <b v="0"/>
    <b v="1"/>
    <s v="film &amp; video/drama"/>
    <x v="3"/>
    <x v="6"/>
    <n v="150.30119521912351"/>
    <n v="95.993893129770996"/>
  </r>
  <r>
    <n v="682"/>
    <s v="Nguyen and Sons"/>
    <s v="Compatible 5thgeneration concept"/>
    <n v="5400"/>
    <n v="8109"/>
    <x v="0"/>
    <n v="103"/>
    <x v="0"/>
    <s v="USD"/>
    <n v="1386741600"/>
    <x v="237"/>
    <n v="1387519200"/>
    <d v="2013-12-20T06:00:00"/>
    <b v="0"/>
    <b v="0"/>
    <s v="theater/plays"/>
    <x v="1"/>
    <x v="1"/>
    <n v="150.16666666666666"/>
    <n v="78.728155339805824"/>
  </r>
  <r>
    <n v="536"/>
    <s v="Shannon-Olson"/>
    <s v="Enhanced methodical middleware"/>
    <n v="9800"/>
    <n v="14697"/>
    <x v="0"/>
    <n v="140"/>
    <x v="6"/>
    <s v="EUR"/>
    <n v="1282626000"/>
    <x v="389"/>
    <n v="1284872400"/>
    <d v="2010-09-19T05:00:00"/>
    <b v="0"/>
    <b v="0"/>
    <s v="publishing/fiction"/>
    <x v="5"/>
    <x v="11"/>
    <n v="149.96938775510205"/>
    <n v="104.97857142857143"/>
  </r>
  <r>
    <n v="162"/>
    <s v="Keith, Alvarez and Potter"/>
    <s v="Extended bottom-line open architecture"/>
    <n v="6100"/>
    <n v="9134"/>
    <x v="0"/>
    <n v="157"/>
    <x v="3"/>
    <s v="CHF"/>
    <n v="1544248800"/>
    <x v="366"/>
    <n v="1546840800"/>
    <d v="2019-01-07T06:00:00"/>
    <b v="0"/>
    <b v="0"/>
    <s v="music/rock"/>
    <x v="2"/>
    <x v="8"/>
    <n v="149.73770491803279"/>
    <n v="58.178343949044589"/>
  </r>
  <r>
    <n v="120"/>
    <s v="Vega Group"/>
    <s v="Synchronized regional synergy"/>
    <n v="75100"/>
    <n v="112272"/>
    <x v="0"/>
    <n v="1782"/>
    <x v="0"/>
    <s v="USD"/>
    <n v="1429246800"/>
    <x v="390"/>
    <n v="1429592400"/>
    <d v="2015-04-21T05:00:00"/>
    <b v="0"/>
    <b v="1"/>
    <s v="games/mobile games"/>
    <x v="4"/>
    <x v="22"/>
    <n v="149.49667110519306"/>
    <n v="63.003367003367003"/>
  </r>
  <r>
    <n v="710"/>
    <s v="Huynh, Gallegos and Mills"/>
    <s v="Reduced next generation info-mediaries"/>
    <n v="4300"/>
    <n v="6358"/>
    <x v="0"/>
    <n v="125"/>
    <x v="0"/>
    <s v="USD"/>
    <n v="1531544400"/>
    <x v="391"/>
    <n v="1532149200"/>
    <d v="2018-07-21T05:00:00"/>
    <b v="0"/>
    <b v="1"/>
    <s v="theater/plays"/>
    <x v="1"/>
    <x v="1"/>
    <n v="147.86046511627907"/>
    <n v="50.863999999999997"/>
  </r>
  <r>
    <n v="585"/>
    <s v="Pugh LLC"/>
    <s v="Reactive analyzing function"/>
    <n v="8900"/>
    <n v="13065"/>
    <x v="0"/>
    <n v="136"/>
    <x v="0"/>
    <s v="USD"/>
    <n v="1268888400"/>
    <x v="392"/>
    <n v="1269752400"/>
    <d v="2010-03-28T05:00:00"/>
    <b v="0"/>
    <b v="0"/>
    <s v="publishing/translations"/>
    <x v="5"/>
    <x v="17"/>
    <n v="146.79775280898878"/>
    <n v="96.066176470588232"/>
  </r>
  <r>
    <n v="385"/>
    <s v="Warren-Harrison"/>
    <s v="Programmable incremental knowledge user"/>
    <n v="38900"/>
    <n v="56859"/>
    <x v="0"/>
    <n v="1137"/>
    <x v="0"/>
    <s v="USD"/>
    <n v="1553835600"/>
    <x v="393"/>
    <n v="1556600400"/>
    <d v="2019-04-30T05:00:00"/>
    <b v="0"/>
    <b v="0"/>
    <s v="publishing/nonfiction"/>
    <x v="5"/>
    <x v="5"/>
    <n v="146.16709511568124"/>
    <n v="50.007915567282325"/>
  </r>
  <r>
    <n v="257"/>
    <s v="Williams Inc"/>
    <s v="Decentralized exuding strategy"/>
    <n v="5700"/>
    <n v="8322"/>
    <x v="0"/>
    <n v="92"/>
    <x v="0"/>
    <s v="USD"/>
    <n v="1362463200"/>
    <x v="394"/>
    <n v="1363669200"/>
    <d v="2013-03-19T05:00:00"/>
    <b v="0"/>
    <b v="0"/>
    <s v="theater/plays"/>
    <x v="1"/>
    <x v="1"/>
    <n v="146"/>
    <n v="90.456521739130437"/>
  </r>
  <r>
    <n v="983"/>
    <s v="Beck-Weber"/>
    <s v="Business-focused full-range core"/>
    <n v="129100"/>
    <n v="188404"/>
    <x v="0"/>
    <n v="2326"/>
    <x v="0"/>
    <s v="USD"/>
    <n v="1564894800"/>
    <x v="395"/>
    <n v="1566190800"/>
    <d v="2019-08-19T05:00:00"/>
    <b v="0"/>
    <b v="0"/>
    <s v="film &amp; video/documentary"/>
    <x v="3"/>
    <x v="3"/>
    <n v="145.93648334624322"/>
    <n v="80.999140154772135"/>
  </r>
  <r>
    <n v="521"/>
    <s v="Wilson Ltd"/>
    <s v="Function-based multi-state software"/>
    <n v="7600"/>
    <n v="11061"/>
    <x v="0"/>
    <n v="369"/>
    <x v="0"/>
    <s v="USD"/>
    <n v="1471928400"/>
    <x v="396"/>
    <n v="1472446800"/>
    <d v="2016-08-29T05:00:00"/>
    <b v="0"/>
    <b v="1"/>
    <s v="film &amp; video/drama"/>
    <x v="3"/>
    <x v="6"/>
    <n v="145.53947368421052"/>
    <n v="29.975609756097562"/>
  </r>
  <r>
    <n v="642"/>
    <s v="Ramos, Moreno and Lewis"/>
    <s v="Extended multi-state knowledge user"/>
    <n v="9200"/>
    <n v="13382"/>
    <x v="0"/>
    <n v="129"/>
    <x v="1"/>
    <s v="CAD"/>
    <n v="1545026400"/>
    <x v="397"/>
    <n v="1545804000"/>
    <d v="2018-12-26T06:00:00"/>
    <b v="0"/>
    <b v="0"/>
    <s v="technology/wearables"/>
    <x v="0"/>
    <x v="12"/>
    <n v="145.45652173913044"/>
    <n v="103.73643410852713"/>
  </r>
  <r>
    <n v="105"/>
    <s v="Charles-Johnson"/>
    <s v="Total fresh-thinking system engine"/>
    <n v="6800"/>
    <n v="9829"/>
    <x v="0"/>
    <n v="95"/>
    <x v="0"/>
    <s v="USD"/>
    <n v="1364878800"/>
    <x v="398"/>
    <n v="1366434000"/>
    <d v="2013-04-20T05:00:00"/>
    <b v="0"/>
    <b v="0"/>
    <s v="technology/web"/>
    <x v="0"/>
    <x v="0"/>
    <n v="144.54411764705884"/>
    <n v="103.46315789473684"/>
  </r>
  <r>
    <n v="60"/>
    <s v="Crawford-Peters"/>
    <s v="User-centric regional database"/>
    <n v="94200"/>
    <n v="135997"/>
    <x v="0"/>
    <n v="1600"/>
    <x v="1"/>
    <s v="CAD"/>
    <n v="1342501200"/>
    <x v="399"/>
    <n v="1342760400"/>
    <d v="2012-07-20T05:00:00"/>
    <b v="0"/>
    <b v="0"/>
    <s v="theater/plays"/>
    <x v="1"/>
    <x v="1"/>
    <n v="144.37048832271762"/>
    <n v="84.998125000000002"/>
  </r>
  <r>
    <n v="298"/>
    <s v="Chase, Garcia and Johnson"/>
    <s v="Adaptive intangible database"/>
    <n v="3500"/>
    <n v="5037"/>
    <x v="0"/>
    <n v="72"/>
    <x v="0"/>
    <s v="USD"/>
    <n v="1456466400"/>
    <x v="400"/>
    <n v="1458018000"/>
    <d v="2016-03-15T05:00:00"/>
    <b v="0"/>
    <b v="1"/>
    <s v="music/rock"/>
    <x v="2"/>
    <x v="8"/>
    <n v="143.91428571428571"/>
    <n v="69.958333333333329"/>
  </r>
  <r>
    <n v="56"/>
    <s v="Flores, Miller and Johnson"/>
    <s v="Horizontal context-sensitive knowledge user"/>
    <n v="8000"/>
    <n v="11493"/>
    <x v="0"/>
    <n v="164"/>
    <x v="0"/>
    <s v="USD"/>
    <n v="1420869600"/>
    <x v="401"/>
    <n v="1421474400"/>
    <d v="2015-01-17T06:00:00"/>
    <b v="0"/>
    <b v="0"/>
    <s v="technology/wearables"/>
    <x v="0"/>
    <x v="12"/>
    <n v="143.66249999999999"/>
    <n v="70.079268292682926"/>
  </r>
  <r>
    <n v="979"/>
    <s v="Williams, Martin and Meyer"/>
    <s v="Innovative well-modulated capability"/>
    <n v="60200"/>
    <n v="86244"/>
    <x v="0"/>
    <n v="1015"/>
    <x v="2"/>
    <s v="GBP"/>
    <n v="1426395600"/>
    <x v="402"/>
    <n v="1426914000"/>
    <d v="2015-03-21T05:00:00"/>
    <b v="0"/>
    <b v="0"/>
    <s v="theater/plays"/>
    <x v="1"/>
    <x v="1"/>
    <n v="143.26245847176079"/>
    <n v="84.969458128078813"/>
  </r>
  <r>
    <n v="104"/>
    <s v="Smith, Wells and Nguyen"/>
    <s v="Self-enabling grid-enabled initiative"/>
    <n v="119200"/>
    <n v="170623"/>
    <x v="0"/>
    <n v="1917"/>
    <x v="0"/>
    <s v="USD"/>
    <n v="1495515600"/>
    <x v="403"/>
    <n v="1495602000"/>
    <d v="2017-05-24T05:00:00"/>
    <b v="0"/>
    <b v="0"/>
    <s v="music/indie rock"/>
    <x v="2"/>
    <x v="2"/>
    <n v="143.14010067114094"/>
    <n v="89.005216484089729"/>
  </r>
  <r>
    <n v="841"/>
    <s v="Garcia, Dunn and Richardson"/>
    <s v="Automated even-keeled emulation"/>
    <n v="9100"/>
    <n v="12991"/>
    <x v="0"/>
    <n v="155"/>
    <x v="0"/>
    <s v="USD"/>
    <n v="1455861600"/>
    <x v="404"/>
    <n v="1457244000"/>
    <d v="2016-03-06T06:00:00"/>
    <b v="0"/>
    <b v="0"/>
    <s v="technology/web"/>
    <x v="0"/>
    <x v="0"/>
    <n v="142.75824175824175"/>
    <n v="83.812903225806451"/>
  </r>
  <r>
    <n v="709"/>
    <s v="Silva, Walker and Martin"/>
    <s v="Grass-roots 4thgeneration product"/>
    <n v="9800"/>
    <n v="13954"/>
    <x v="0"/>
    <n v="186"/>
    <x v="6"/>
    <s v="EUR"/>
    <n v="1334811600"/>
    <x v="405"/>
    <n v="1335416400"/>
    <d v="2012-04-26T05:00:00"/>
    <b v="0"/>
    <b v="0"/>
    <s v="theater/plays"/>
    <x v="1"/>
    <x v="1"/>
    <n v="142.38775510204081"/>
    <n v="75.021505376344081"/>
  </r>
  <r>
    <n v="691"/>
    <s v="Ray, Li and Li"/>
    <s v="Front-line disintermediate hub"/>
    <n v="5000"/>
    <n v="7119"/>
    <x v="0"/>
    <n v="237"/>
    <x v="0"/>
    <s v="USD"/>
    <n v="1349240400"/>
    <x v="406"/>
    <n v="1350709200"/>
    <d v="2012-10-20T05:00:00"/>
    <b v="1"/>
    <b v="1"/>
    <s v="film &amp; video/documentary"/>
    <x v="3"/>
    <x v="3"/>
    <n v="142.38"/>
    <n v="30.037974683544302"/>
  </r>
  <r>
    <n v="783"/>
    <s v="Vega, Chan and Carney"/>
    <s v="Down-sized systematic utilization"/>
    <n v="7400"/>
    <n v="10451"/>
    <x v="0"/>
    <n v="138"/>
    <x v="0"/>
    <s v="USD"/>
    <n v="1387260000"/>
    <x v="407"/>
    <n v="1387864800"/>
    <d v="2013-12-24T06:00:00"/>
    <b v="0"/>
    <b v="0"/>
    <s v="music/rock"/>
    <x v="2"/>
    <x v="8"/>
    <n v="141.22972972972974"/>
    <n v="75.731884057971016"/>
  </r>
  <r>
    <n v="461"/>
    <s v="Terry-Salinas"/>
    <s v="Networked secondary structure"/>
    <n v="98800"/>
    <n v="139354"/>
    <x v="0"/>
    <n v="2080"/>
    <x v="0"/>
    <s v="USD"/>
    <n v="1398661200"/>
    <x v="408"/>
    <n v="1400389200"/>
    <d v="2014-05-18T05:00:00"/>
    <b v="0"/>
    <b v="0"/>
    <s v="film &amp; video/drama"/>
    <x v="3"/>
    <x v="6"/>
    <n v="141.04655870445345"/>
    <n v="66.997115384615384"/>
  </r>
  <r>
    <n v="53"/>
    <s v="Smith-Jones"/>
    <s v="Reverse-engineered static concept"/>
    <n v="8800"/>
    <n v="12356"/>
    <x v="0"/>
    <n v="209"/>
    <x v="0"/>
    <s v="USD"/>
    <n v="1400562000"/>
    <x v="409"/>
    <n v="1403931600"/>
    <d v="2014-06-28T05:00:00"/>
    <b v="0"/>
    <b v="0"/>
    <s v="film &amp; video/drama"/>
    <x v="3"/>
    <x v="6"/>
    <n v="140.40909090909091"/>
    <n v="59.119617224880386"/>
  </r>
  <r>
    <n v="37"/>
    <s v="Black, Armstrong and Anderson"/>
    <s v="Profound attitude-oriented functionalities"/>
    <n v="8100"/>
    <n v="11339"/>
    <x v="0"/>
    <n v="107"/>
    <x v="0"/>
    <s v="USD"/>
    <n v="1570338000"/>
    <x v="410"/>
    <n v="1573192800"/>
    <d v="2019-11-08T06:00:00"/>
    <b v="0"/>
    <b v="1"/>
    <s v="publishing/fiction"/>
    <x v="5"/>
    <x v="11"/>
    <n v="139.98765432098764"/>
    <n v="105.97196261682242"/>
  </r>
  <r>
    <n v="857"/>
    <s v="Miranda, Gray and Hale"/>
    <s v="Programmable disintermediate matrices"/>
    <n v="5300"/>
    <n v="7413"/>
    <x v="0"/>
    <n v="225"/>
    <x v="3"/>
    <s v="CHF"/>
    <n v="1328421600"/>
    <x v="411"/>
    <n v="1330408800"/>
    <d v="2012-02-28T06:00:00"/>
    <b v="1"/>
    <b v="0"/>
    <s v="film &amp; video/shorts"/>
    <x v="3"/>
    <x v="15"/>
    <n v="139.86792452830187"/>
    <n v="32.946666666666665"/>
  </r>
  <r>
    <n v="612"/>
    <s v="Wang, Nguyen and Horton"/>
    <s v="Innovative holistic hub"/>
    <n v="6200"/>
    <n v="8645"/>
    <x v="0"/>
    <n v="192"/>
    <x v="0"/>
    <s v="USD"/>
    <n v="1287810000"/>
    <x v="412"/>
    <n v="1289800800"/>
    <d v="2010-11-15T06:00:00"/>
    <b v="0"/>
    <b v="0"/>
    <s v="music/electric music"/>
    <x v="2"/>
    <x v="7"/>
    <n v="139.43548387096774"/>
    <n v="45.026041666666664"/>
  </r>
  <r>
    <n v="512"/>
    <s v="Williams-Walsh"/>
    <s v="Organized explicit core"/>
    <n v="9100"/>
    <n v="12678"/>
    <x v="0"/>
    <n v="239"/>
    <x v="0"/>
    <s v="USD"/>
    <n v="1404536400"/>
    <x v="413"/>
    <n v="1404622800"/>
    <d v="2014-07-06T05:00:00"/>
    <b v="0"/>
    <b v="1"/>
    <s v="games/video games"/>
    <x v="4"/>
    <x v="4"/>
    <n v="139.31868131868131"/>
    <n v="53.046025104602514"/>
  </r>
  <r>
    <n v="838"/>
    <s v="Jordan-Fischer"/>
    <s v="Vision-oriented high-level extranet"/>
    <n v="6400"/>
    <n v="8890"/>
    <x v="0"/>
    <n v="261"/>
    <x v="0"/>
    <s v="USD"/>
    <n v="1538024400"/>
    <x v="414"/>
    <n v="1538802000"/>
    <d v="2018-10-06T05:00:00"/>
    <b v="0"/>
    <b v="0"/>
    <s v="theater/plays"/>
    <x v="1"/>
    <x v="1"/>
    <n v="138.90625"/>
    <n v="34.061302681992338"/>
  </r>
  <r>
    <n v="563"/>
    <s v="Kelley, Stanton and Sanchez"/>
    <s v="Optional tangible pricing structure"/>
    <n v="3700"/>
    <n v="5107"/>
    <x v="0"/>
    <n v="85"/>
    <x v="5"/>
    <s v="AUD"/>
    <n v="1542088800"/>
    <x v="415"/>
    <n v="1543816800"/>
    <d v="2018-12-03T06:00:00"/>
    <b v="0"/>
    <b v="0"/>
    <s v="film &amp; video/documentary"/>
    <x v="3"/>
    <x v="3"/>
    <n v="138.02702702702703"/>
    <n v="60.082352941176474"/>
  </r>
  <r>
    <n v="222"/>
    <s v="Johnson LLC"/>
    <s v="Cross-group cohesive circuit"/>
    <n v="4800"/>
    <n v="6623"/>
    <x v="0"/>
    <n v="138"/>
    <x v="0"/>
    <s v="USD"/>
    <n v="1412226000"/>
    <x v="416"/>
    <n v="1412312400"/>
    <d v="2014-10-03T05:00:00"/>
    <b v="0"/>
    <b v="0"/>
    <s v="photography/photography books"/>
    <x v="7"/>
    <x v="14"/>
    <n v="137.97916666666669"/>
    <n v="47.992753623188406"/>
  </r>
  <r>
    <n v="558"/>
    <s v="Ho Ltd"/>
    <s v="Enhanced client-driven capacity"/>
    <n v="5800"/>
    <n v="7966"/>
    <x v="0"/>
    <n v="126"/>
    <x v="0"/>
    <s v="USD"/>
    <n v="1456293600"/>
    <x v="417"/>
    <n v="1460005200"/>
    <d v="2016-04-07T05:00:00"/>
    <b v="0"/>
    <b v="0"/>
    <s v="theater/plays"/>
    <x v="1"/>
    <x v="1"/>
    <n v="137.34482758620689"/>
    <n v="63.222222222222221"/>
  </r>
  <r>
    <n v="273"/>
    <s v="Thomas and Sons"/>
    <s v="Re-engineered heuristic forecast"/>
    <n v="7800"/>
    <n v="10704"/>
    <x v="0"/>
    <n v="282"/>
    <x v="1"/>
    <s v="CAD"/>
    <n v="1505624400"/>
    <x v="418"/>
    <n v="1505883600"/>
    <d v="2017-09-20T05:00:00"/>
    <b v="0"/>
    <b v="0"/>
    <s v="theater/plays"/>
    <x v="1"/>
    <x v="1"/>
    <n v="137.23076923076923"/>
    <n v="37.957446808510639"/>
  </r>
  <r>
    <n v="166"/>
    <s v="Brown-Vang"/>
    <s v="Robust heuristic artificial intelligence"/>
    <n v="9800"/>
    <n v="13439"/>
    <x v="0"/>
    <n v="244"/>
    <x v="0"/>
    <s v="USD"/>
    <n v="1292997600"/>
    <x v="419"/>
    <n v="1293343200"/>
    <d v="2010-12-26T06:00:00"/>
    <b v="0"/>
    <b v="0"/>
    <s v="photography/photography books"/>
    <x v="7"/>
    <x v="14"/>
    <n v="137.13265306122449"/>
    <n v="55.077868852459019"/>
  </r>
  <r>
    <n v="967"/>
    <s v="Howard-Douglas"/>
    <s v="Organized human-resource attitude"/>
    <n v="88400"/>
    <n v="121138"/>
    <x v="0"/>
    <n v="1573"/>
    <x v="0"/>
    <s v="USD"/>
    <n v="1333688400"/>
    <x v="69"/>
    <n v="1336885200"/>
    <d v="2012-05-13T05:00:00"/>
    <b v="0"/>
    <b v="0"/>
    <s v="music/world music"/>
    <x v="2"/>
    <x v="20"/>
    <n v="137.03393665158373"/>
    <n v="77.010807374443743"/>
  </r>
  <r>
    <n v="737"/>
    <s v="Gardner Inc"/>
    <s v="Function-based systematic Graphical User Interface"/>
    <n v="3700"/>
    <n v="5028"/>
    <x v="0"/>
    <n v="180"/>
    <x v="0"/>
    <s v="USD"/>
    <n v="1478844000"/>
    <x v="420"/>
    <n v="1479880800"/>
    <d v="2016-11-23T06:00:00"/>
    <b v="0"/>
    <b v="0"/>
    <s v="music/indie rock"/>
    <x v="2"/>
    <x v="2"/>
    <n v="135.8918918918919"/>
    <n v="27.933333333333334"/>
  </r>
  <r>
    <n v="143"/>
    <s v="Avila-Jones"/>
    <s v="Implemented discrete secured line"/>
    <n v="5400"/>
    <n v="7322"/>
    <x v="0"/>
    <n v="70"/>
    <x v="0"/>
    <s v="USD"/>
    <n v="1277701200"/>
    <x v="421"/>
    <n v="1279429200"/>
    <d v="2010-07-18T05:00:00"/>
    <b v="0"/>
    <b v="0"/>
    <s v="music/indie rock"/>
    <x v="2"/>
    <x v="2"/>
    <n v="135.59259259259261"/>
    <n v="104.6"/>
  </r>
  <r>
    <n v="774"/>
    <s v="Gonzalez-Snow"/>
    <s v="Polarized user-facing interface"/>
    <n v="5000"/>
    <n v="6775"/>
    <x v="0"/>
    <n v="78"/>
    <x v="6"/>
    <s v="EUR"/>
    <n v="1463979600"/>
    <x v="422"/>
    <n v="1467522000"/>
    <d v="2016-07-03T05:00:00"/>
    <b v="0"/>
    <b v="0"/>
    <s v="technology/web"/>
    <x v="0"/>
    <x v="0"/>
    <n v="135.5"/>
    <n v="86.858974358974365"/>
  </r>
  <r>
    <n v="203"/>
    <s v="Hayden, Shannon and Stein"/>
    <s v="Customer-focused client-server service-desk"/>
    <n v="143900"/>
    <n v="193413"/>
    <x v="0"/>
    <n v="4498"/>
    <x v="5"/>
    <s v="AUD"/>
    <n v="1484632800"/>
    <x v="423"/>
    <n v="1484805600"/>
    <d v="2017-01-19T06:00:00"/>
    <b v="0"/>
    <b v="0"/>
    <s v="theater/plays"/>
    <x v="1"/>
    <x v="1"/>
    <n v="134.40792216817235"/>
    <n v="42.999777678968428"/>
  </r>
  <r>
    <n v="724"/>
    <s v="Mccoy Ltd"/>
    <s v="Business-focused encompassing intranet"/>
    <n v="8400"/>
    <n v="11261"/>
    <x v="0"/>
    <n v="121"/>
    <x v="2"/>
    <s v="GBP"/>
    <n v="1413954000"/>
    <x v="424"/>
    <n v="1414126800"/>
    <d v="2014-10-24T05:00:00"/>
    <b v="0"/>
    <b v="1"/>
    <s v="theater/plays"/>
    <x v="1"/>
    <x v="1"/>
    <n v="134.05952380952382"/>
    <n v="93.066115702479337"/>
  </r>
  <r>
    <n v="695"/>
    <s v="Cardenas, Thompson and Carey"/>
    <s v="Configurable full-range emulation"/>
    <n v="9200"/>
    <n v="12322"/>
    <x v="0"/>
    <n v="196"/>
    <x v="6"/>
    <s v="EUR"/>
    <n v="1447480800"/>
    <x v="425"/>
    <n v="1448863200"/>
    <d v="2015-11-30T06:00:00"/>
    <b v="1"/>
    <b v="0"/>
    <s v="music/rock"/>
    <x v="2"/>
    <x v="8"/>
    <n v="133.93478260869566"/>
    <n v="62.867346938775512"/>
  </r>
  <r>
    <n v="328"/>
    <s v="Young PLC"/>
    <s v="Innovative well-modulated functionalities"/>
    <n v="98700"/>
    <n v="131826"/>
    <x v="0"/>
    <n v="2441"/>
    <x v="0"/>
    <s v="USD"/>
    <n v="1543557600"/>
    <x v="426"/>
    <n v="1544508000"/>
    <d v="2018-12-11T06:00:00"/>
    <b v="0"/>
    <b v="0"/>
    <s v="music/rock"/>
    <x v="2"/>
    <x v="8"/>
    <n v="133.56231003039514"/>
    <n v="54.004916018025398"/>
  </r>
  <r>
    <n v="464"/>
    <s v="Gomez LLC"/>
    <s v="Pre-emptive mission-critical hardware"/>
    <n v="71200"/>
    <n v="95020"/>
    <x v="0"/>
    <n v="2436"/>
    <x v="0"/>
    <s v="USD"/>
    <n v="1518328800"/>
    <x v="427"/>
    <n v="1519538400"/>
    <d v="2018-02-25T06:00:00"/>
    <b v="0"/>
    <b v="0"/>
    <s v="theater/plays"/>
    <x v="1"/>
    <x v="1"/>
    <n v="133.45505617977528"/>
    <n v="39.006568144499177"/>
  </r>
  <r>
    <n v="849"/>
    <s v="Jones-Ryan"/>
    <s v="Vision-oriented uniform instruction set"/>
    <n v="6700"/>
    <n v="8917"/>
    <x v="0"/>
    <n v="307"/>
    <x v="0"/>
    <s v="USD"/>
    <n v="1328767200"/>
    <x v="428"/>
    <n v="1329026400"/>
    <d v="2012-02-12T06:00:00"/>
    <b v="0"/>
    <b v="1"/>
    <s v="music/indie rock"/>
    <x v="2"/>
    <x v="2"/>
    <n v="133.08955223880596"/>
    <n v="29.045602605863191"/>
  </r>
  <r>
    <n v="84"/>
    <s v="Cisneros-Burton"/>
    <s v="Public-key zero tolerance orchestration"/>
    <n v="31400"/>
    <n v="41564"/>
    <x v="0"/>
    <n v="374"/>
    <x v="0"/>
    <s v="USD"/>
    <n v="1343451600"/>
    <x v="429"/>
    <n v="1344315600"/>
    <d v="2012-08-07T05:00:00"/>
    <b v="0"/>
    <b v="0"/>
    <s v="technology/wearables"/>
    <x v="0"/>
    <x v="12"/>
    <n v="132.36942675159236"/>
    <n v="111.1336898395722"/>
  </r>
  <r>
    <n v="307"/>
    <s v="Salazar-Dodson"/>
    <s v="Face-to-face zero tolerance moderator"/>
    <n v="32900"/>
    <n v="43473"/>
    <x v="0"/>
    <n v="659"/>
    <x v="4"/>
    <s v="DKK"/>
    <n v="1338958800"/>
    <x v="430"/>
    <n v="1340686800"/>
    <d v="2012-06-26T05:00:00"/>
    <b v="0"/>
    <b v="1"/>
    <s v="publishing/fiction"/>
    <x v="5"/>
    <x v="11"/>
    <n v="132.13677811550153"/>
    <n v="65.968133535660087"/>
  </r>
  <r>
    <n v="408"/>
    <s v="Mahoney, Adams and Lucas"/>
    <s v="Cloned leadingedge utilization"/>
    <n v="9200"/>
    <n v="12129"/>
    <x v="0"/>
    <n v="154"/>
    <x v="1"/>
    <s v="CAD"/>
    <n v="1466398800"/>
    <x v="431"/>
    <n v="1468126800"/>
    <d v="2016-07-10T05:00:00"/>
    <b v="0"/>
    <b v="0"/>
    <s v="film &amp; video/documentary"/>
    <x v="3"/>
    <x v="3"/>
    <n v="131.83695652173913"/>
    <n v="78.759740259740255"/>
  </r>
  <r>
    <n v="2"/>
    <s v="Melton, Robinson and Fritz"/>
    <s v="Function-based leadingedge pricing structure"/>
    <n v="108400"/>
    <n v="142523"/>
    <x v="0"/>
    <n v="1425"/>
    <x v="5"/>
    <s v="AUD"/>
    <n v="1384668000"/>
    <x v="432"/>
    <n v="1384840800"/>
    <d v="2013-11-19T06:00:00"/>
    <b v="0"/>
    <b v="0"/>
    <s v="technology/web"/>
    <x v="0"/>
    <x v="0"/>
    <n v="131.4787822878229"/>
    <n v="100.01614035087719"/>
  </r>
  <r>
    <n v="607"/>
    <s v="Gordon, Mendez and Johnson"/>
    <s v="Fundamental needs-based frame"/>
    <n v="137600"/>
    <n v="180667"/>
    <x v="0"/>
    <n v="2230"/>
    <x v="0"/>
    <s v="USD"/>
    <n v="1395550800"/>
    <x v="433"/>
    <n v="1395723600"/>
    <d v="2014-03-25T05:00:00"/>
    <b v="0"/>
    <b v="0"/>
    <s v="food/food trucks"/>
    <x v="6"/>
    <x v="10"/>
    <n v="131.29869186046511"/>
    <n v="81.016591928251117"/>
  </r>
  <r>
    <n v="85"/>
    <s v="Hill, Lawson and Wilkinson"/>
    <s v="Multi-tiered eco-centric architecture"/>
    <n v="4900"/>
    <n v="6430"/>
    <x v="0"/>
    <n v="71"/>
    <x v="5"/>
    <s v="AUD"/>
    <n v="1315717200"/>
    <x v="434"/>
    <n v="1316408400"/>
    <d v="2011-09-19T05:00:00"/>
    <b v="0"/>
    <b v="0"/>
    <s v="music/indie rock"/>
    <x v="2"/>
    <x v="2"/>
    <n v="131.22448979591837"/>
    <n v="90.563380281690144"/>
  </r>
  <r>
    <n v="815"/>
    <s v="Watson-Douglas"/>
    <s v="Centralized bandwidth-monitored leverage"/>
    <n v="9000"/>
    <n v="11721"/>
    <x v="0"/>
    <n v="183"/>
    <x v="1"/>
    <s v="CAD"/>
    <n v="1511935200"/>
    <x v="435"/>
    <n v="1514181600"/>
    <d v="2017-12-25T06:00:00"/>
    <b v="0"/>
    <b v="0"/>
    <s v="music/rock"/>
    <x v="2"/>
    <x v="8"/>
    <n v="130.23333333333335"/>
    <n v="64.049180327868854"/>
  </r>
  <r>
    <n v="395"/>
    <s v="Taylor PLC"/>
    <s v="Enhanced incremental budgetary management"/>
    <n v="7100"/>
    <n v="9238"/>
    <x v="0"/>
    <n v="220"/>
    <x v="0"/>
    <s v="USD"/>
    <n v="1323324000"/>
    <x v="436"/>
    <n v="1323410400"/>
    <d v="2011-12-09T06:00:00"/>
    <b v="1"/>
    <b v="0"/>
    <s v="theater/plays"/>
    <x v="1"/>
    <x v="1"/>
    <n v="130.11267605633802"/>
    <n v="41.990909090909092"/>
  </r>
  <r>
    <n v="144"/>
    <s v="Martin, Lopez and Hunter"/>
    <s v="Multi-lateral actuating installation"/>
    <n v="9000"/>
    <n v="11619"/>
    <x v="0"/>
    <n v="135"/>
    <x v="0"/>
    <s v="USD"/>
    <n v="1560747600"/>
    <x v="437"/>
    <n v="1561438800"/>
    <d v="2019-06-25T05:00:00"/>
    <b v="0"/>
    <b v="0"/>
    <s v="theater/plays"/>
    <x v="1"/>
    <x v="1"/>
    <n v="129.1"/>
    <n v="86.066666666666663"/>
  </r>
  <r>
    <n v="420"/>
    <s v="Blair, Reyes and Woods"/>
    <s v="Cross-platform interactive synergy"/>
    <n v="5000"/>
    <n v="6423"/>
    <x v="0"/>
    <n v="94"/>
    <x v="0"/>
    <s v="USD"/>
    <n v="1498366800"/>
    <x v="438"/>
    <n v="1499576400"/>
    <d v="2017-07-09T05:00:00"/>
    <b v="0"/>
    <b v="0"/>
    <s v="theater/plays"/>
    <x v="1"/>
    <x v="1"/>
    <n v="128.46"/>
    <n v="68.329787234042556"/>
  </r>
  <r>
    <n v="602"/>
    <s v="Brown Ltd"/>
    <s v="Quality-focused system-worthy support"/>
    <n v="71100"/>
    <n v="91176"/>
    <x v="0"/>
    <n v="1140"/>
    <x v="0"/>
    <s v="USD"/>
    <n v="1433480400"/>
    <x v="48"/>
    <n v="1434430800"/>
    <d v="2015-06-16T05:00:00"/>
    <b v="0"/>
    <b v="0"/>
    <s v="theater/plays"/>
    <x v="1"/>
    <x v="1"/>
    <n v="128.23628691983123"/>
    <n v="79.978947368421046"/>
  </r>
  <r>
    <n v="893"/>
    <s v="Collins-Martinez"/>
    <s v="Progressive grid-enabled website"/>
    <n v="8400"/>
    <n v="10770"/>
    <x v="0"/>
    <n v="199"/>
    <x v="6"/>
    <s v="EUR"/>
    <n v="1434344400"/>
    <x v="439"/>
    <n v="1434690000"/>
    <d v="2015-06-19T05:00:00"/>
    <b v="0"/>
    <b v="1"/>
    <s v="film &amp; video/documentary"/>
    <x v="3"/>
    <x v="3"/>
    <n v="128.21428571428572"/>
    <n v="54.120603015075375"/>
  </r>
  <r>
    <n v="22"/>
    <s v="Collier Inc"/>
    <s v="Enhanced dynamic definition"/>
    <n v="59100"/>
    <n v="75690"/>
    <x v="0"/>
    <n v="890"/>
    <x v="0"/>
    <s v="USD"/>
    <n v="1522731600"/>
    <x v="440"/>
    <n v="1524027600"/>
    <d v="2018-04-18T05:00:00"/>
    <b v="0"/>
    <b v="0"/>
    <s v="theater/plays"/>
    <x v="1"/>
    <x v="1"/>
    <n v="128.07106598984771"/>
    <n v="85.044943820224717"/>
  </r>
  <r>
    <n v="706"/>
    <s v="Moreno Ltd"/>
    <s v="Customer-focused multimedia methodology"/>
    <n v="108400"/>
    <n v="138586"/>
    <x v="0"/>
    <n v="1345"/>
    <x v="5"/>
    <s v="AUD"/>
    <n v="1546754400"/>
    <x v="441"/>
    <n v="1547445600"/>
    <d v="2019-01-14T06:00:00"/>
    <b v="0"/>
    <b v="1"/>
    <s v="technology/web"/>
    <x v="0"/>
    <x v="0"/>
    <n v="127.84686346863469"/>
    <n v="103.03791821561339"/>
  </r>
  <r>
    <n v="242"/>
    <s v="Hill, Martin and Garcia"/>
    <s v="Sharable scalable core"/>
    <n v="8400"/>
    <n v="10729"/>
    <x v="0"/>
    <n v="250"/>
    <x v="0"/>
    <s v="USD"/>
    <n v="1494392400"/>
    <x v="442"/>
    <n v="1495256400"/>
    <d v="2017-05-20T05:00:00"/>
    <b v="0"/>
    <b v="1"/>
    <s v="music/rock"/>
    <x v="2"/>
    <x v="8"/>
    <n v="127.72619047619047"/>
    <n v="42.915999999999997"/>
  </r>
  <r>
    <n v="351"/>
    <s v="Young LLC"/>
    <s v="Universal maximized methodology"/>
    <n v="74100"/>
    <n v="94631"/>
    <x v="0"/>
    <n v="2013"/>
    <x v="0"/>
    <s v="USD"/>
    <n v="1440392400"/>
    <x v="88"/>
    <n v="1441602000"/>
    <d v="2015-09-07T05:00:00"/>
    <b v="0"/>
    <b v="0"/>
    <s v="music/rock"/>
    <x v="2"/>
    <x v="8"/>
    <n v="127.70715249662618"/>
    <n v="47.009935419771487"/>
  </r>
  <r>
    <n v="422"/>
    <s v="Brown, Davies and Pacheco"/>
    <s v="Reverse-engineered regional knowledge user"/>
    <n v="8700"/>
    <n v="11075"/>
    <x v="0"/>
    <n v="205"/>
    <x v="0"/>
    <s v="USD"/>
    <n v="1271480400"/>
    <x v="443"/>
    <n v="1273208400"/>
    <d v="2010-05-07T05:00:00"/>
    <b v="0"/>
    <b v="1"/>
    <s v="theater/plays"/>
    <x v="1"/>
    <x v="1"/>
    <n v="127.29885057471265"/>
    <n v="54.024390243902438"/>
  </r>
  <r>
    <n v="957"/>
    <s v="Riley, Cohen and Goodman"/>
    <s v="Profound mission-critical function"/>
    <n v="9800"/>
    <n v="12434"/>
    <x v="0"/>
    <n v="131"/>
    <x v="0"/>
    <s v="USD"/>
    <n v="1329372000"/>
    <x v="444"/>
    <n v="1329631200"/>
    <d v="2012-02-19T06:00:00"/>
    <b v="0"/>
    <b v="0"/>
    <s v="theater/plays"/>
    <x v="1"/>
    <x v="1"/>
    <n v="126.87755102040816"/>
    <n v="94.916030534351151"/>
  </r>
  <r>
    <n v="652"/>
    <s v="Cisneros Ltd"/>
    <s v="Vision-oriented regional hub"/>
    <n v="10000"/>
    <n v="12684"/>
    <x v="0"/>
    <n v="409"/>
    <x v="0"/>
    <s v="USD"/>
    <n v="1470373200"/>
    <x v="445"/>
    <n v="1474088400"/>
    <d v="2016-09-17T05:00:00"/>
    <b v="0"/>
    <b v="0"/>
    <s v="technology/web"/>
    <x v="0"/>
    <x v="0"/>
    <n v="126.84"/>
    <n v="31.012224938875306"/>
  </r>
  <r>
    <n v="824"/>
    <s v="Anderson, Williams and Cox"/>
    <s v="Streamlined national benchmark"/>
    <n v="85000"/>
    <n v="107516"/>
    <x v="0"/>
    <n v="1280"/>
    <x v="0"/>
    <s v="USD"/>
    <n v="1276923600"/>
    <x v="446"/>
    <n v="1279688400"/>
    <d v="2010-07-21T05:00:00"/>
    <b v="0"/>
    <b v="1"/>
    <s v="publishing/nonfiction"/>
    <x v="5"/>
    <x v="5"/>
    <n v="126.48941176470588"/>
    <n v="83.996875000000003"/>
  </r>
  <r>
    <n v="794"/>
    <s v="Welch Inc"/>
    <s v="Optional optimal website"/>
    <n v="6600"/>
    <n v="8276"/>
    <x v="0"/>
    <n v="110"/>
    <x v="0"/>
    <s v="USD"/>
    <n v="1513922400"/>
    <x v="447"/>
    <n v="1514959200"/>
    <d v="2018-01-03T06:00:00"/>
    <b v="0"/>
    <b v="0"/>
    <s v="music/rock"/>
    <x v="2"/>
    <x v="8"/>
    <n v="125.39393939393939"/>
    <n v="75.236363636363635"/>
  </r>
  <r>
    <n v="333"/>
    <s v="Carlson, Dixon and Jones"/>
    <s v="Persistent well-modulated synergy"/>
    <n v="9600"/>
    <n v="11900"/>
    <x v="0"/>
    <n v="253"/>
    <x v="0"/>
    <s v="USD"/>
    <n v="1542693600"/>
    <x v="448"/>
    <n v="1545112800"/>
    <d v="2018-12-18T06:00:00"/>
    <b v="0"/>
    <b v="0"/>
    <s v="theater/plays"/>
    <x v="1"/>
    <x v="1"/>
    <n v="123.95833333333333"/>
    <n v="47.035573122529641"/>
  </r>
  <r>
    <n v="70"/>
    <s v="Barker Inc"/>
    <s v="Re-engineered 24/7 task-force"/>
    <n v="128000"/>
    <n v="158389"/>
    <x v="0"/>
    <n v="2475"/>
    <x v="6"/>
    <s v="EUR"/>
    <n v="1288674000"/>
    <x v="449"/>
    <n v="1292911200"/>
    <d v="2010-12-21T06:00:00"/>
    <b v="0"/>
    <b v="1"/>
    <s v="theater/plays"/>
    <x v="1"/>
    <x v="1"/>
    <n v="123.74140625000001"/>
    <n v="63.995555555555555"/>
  </r>
  <r>
    <n v="354"/>
    <s v="Brown Group"/>
    <s v="Profit-focused transitional capability"/>
    <n v="6100"/>
    <n v="7548"/>
    <x v="0"/>
    <n v="80"/>
    <x v="4"/>
    <s v="DKK"/>
    <n v="1378184400"/>
    <x v="450"/>
    <n v="1378789200"/>
    <d v="2013-09-10T05:00:00"/>
    <b v="0"/>
    <b v="0"/>
    <s v="film &amp; video/documentary"/>
    <x v="3"/>
    <x v="3"/>
    <n v="123.73770491803278"/>
    <n v="94.35"/>
  </r>
  <r>
    <n v="419"/>
    <s v="Ware-Arias"/>
    <s v="Upgradable maximized protocol"/>
    <n v="113800"/>
    <n v="140469"/>
    <x v="0"/>
    <n v="5203"/>
    <x v="0"/>
    <s v="USD"/>
    <n v="1324533600"/>
    <x v="451"/>
    <n v="1325052000"/>
    <d v="2011-12-28T06:00:00"/>
    <b v="0"/>
    <b v="0"/>
    <s v="technology/web"/>
    <x v="0"/>
    <x v="0"/>
    <n v="123.43497363796135"/>
    <n v="26.997693638285604"/>
  </r>
  <r>
    <n v="265"/>
    <s v="Lee and Sons"/>
    <s v="Persevering interactive emulation"/>
    <n v="4900"/>
    <n v="6031"/>
    <x v="0"/>
    <n v="86"/>
    <x v="0"/>
    <s v="USD"/>
    <n v="1451800800"/>
    <x v="452"/>
    <n v="1455602400"/>
    <d v="2016-02-16T06:00:00"/>
    <b v="0"/>
    <b v="0"/>
    <s v="theater/plays"/>
    <x v="1"/>
    <x v="1"/>
    <n v="123.08163265306122"/>
    <n v="70.127906976744185"/>
  </r>
  <r>
    <n v="437"/>
    <s v="Hansen Group"/>
    <s v="Centralized regional interface"/>
    <n v="8100"/>
    <n v="9969"/>
    <x v="0"/>
    <n v="192"/>
    <x v="0"/>
    <s v="USD"/>
    <n v="1442120400"/>
    <x v="453"/>
    <n v="1442379600"/>
    <d v="2015-09-16T05:00:00"/>
    <b v="0"/>
    <b v="1"/>
    <s v="film &amp; video/animation"/>
    <x v="3"/>
    <x v="13"/>
    <n v="123.07407407407408"/>
    <n v="51.921875"/>
  </r>
  <r>
    <n v="675"/>
    <s v="Giles-Smith"/>
    <s v="Right-sized web-enabled intranet"/>
    <n v="9700"/>
    <n v="11929"/>
    <x v="0"/>
    <n v="331"/>
    <x v="0"/>
    <s v="USD"/>
    <n v="1568178000"/>
    <x v="454"/>
    <n v="1568782800"/>
    <d v="2019-09-18T05:00:00"/>
    <b v="0"/>
    <b v="0"/>
    <s v="journalism/audio"/>
    <x v="8"/>
    <x v="23"/>
    <n v="122.97938144329896"/>
    <n v="36.0392749244713"/>
  </r>
  <r>
    <n v="451"/>
    <s v="Padilla-Porter"/>
    <s v="Innovative exuding matrix"/>
    <n v="148400"/>
    <n v="182302"/>
    <x v="0"/>
    <n v="6286"/>
    <x v="0"/>
    <s v="USD"/>
    <n v="1500440400"/>
    <x v="455"/>
    <n v="1503118800"/>
    <d v="2017-08-19T05:00:00"/>
    <b v="0"/>
    <b v="0"/>
    <s v="music/rock"/>
    <x v="2"/>
    <x v="8"/>
    <n v="122.84501347708894"/>
    <n v="29.001272669424118"/>
  </r>
  <r>
    <n v="337"/>
    <s v="Hayden Ltd"/>
    <s v="Innovative didactic analyzer"/>
    <n v="94500"/>
    <n v="116064"/>
    <x v="0"/>
    <n v="1095"/>
    <x v="0"/>
    <s v="USD"/>
    <n v="1573452000"/>
    <x v="456"/>
    <n v="1573538400"/>
    <d v="2019-11-12T06:00:00"/>
    <b v="0"/>
    <b v="0"/>
    <s v="theater/plays"/>
    <x v="1"/>
    <x v="1"/>
    <n v="122.81904761904762"/>
    <n v="105.9945205479452"/>
  </r>
  <r>
    <n v="704"/>
    <s v="Haynes-Williams"/>
    <s v="Seamless clear-thinking artificial intelligence"/>
    <n v="8700"/>
    <n v="10682"/>
    <x v="0"/>
    <n v="116"/>
    <x v="0"/>
    <s v="USD"/>
    <n v="1467608400"/>
    <x v="457"/>
    <n v="1468904400"/>
    <d v="2016-07-19T05:00:00"/>
    <b v="0"/>
    <b v="0"/>
    <s v="film &amp; video/animation"/>
    <x v="3"/>
    <x v="13"/>
    <n v="122.78160919540231"/>
    <n v="92.08620689655173"/>
  </r>
  <r>
    <n v="194"/>
    <s v="Sandoval Group"/>
    <s v="Assimilated multi-tasking archive"/>
    <n v="7100"/>
    <n v="8716"/>
    <x v="0"/>
    <n v="126"/>
    <x v="0"/>
    <s v="USD"/>
    <n v="1442206800"/>
    <x v="458"/>
    <n v="1443589200"/>
    <d v="2015-09-30T05:00:00"/>
    <b v="0"/>
    <b v="0"/>
    <s v="music/metal"/>
    <x v="2"/>
    <x v="16"/>
    <n v="122.7605633802817"/>
    <n v="69.174603174603178"/>
  </r>
  <r>
    <n v="74"/>
    <s v="Davis-Michael"/>
    <s v="Progressive tertiary framework"/>
    <n v="3900"/>
    <n v="4776"/>
    <x v="0"/>
    <n v="85"/>
    <x v="2"/>
    <s v="GBP"/>
    <n v="1459054800"/>
    <x v="459"/>
    <n v="1459141200"/>
    <d v="2016-03-28T05:00:00"/>
    <b v="0"/>
    <b v="0"/>
    <s v="music/metal"/>
    <x v="2"/>
    <x v="16"/>
    <n v="122.46153846153847"/>
    <n v="56.188235294117646"/>
  </r>
  <r>
    <n v="389"/>
    <s v="Knox-Garner"/>
    <s v="Automated systemic hierarchy"/>
    <n v="83000"/>
    <n v="101352"/>
    <x v="0"/>
    <n v="1152"/>
    <x v="0"/>
    <s v="USD"/>
    <n v="1288242000"/>
    <x v="460"/>
    <n v="1290578400"/>
    <d v="2010-11-24T06:00:00"/>
    <b v="0"/>
    <b v="0"/>
    <s v="theater/plays"/>
    <x v="1"/>
    <x v="1"/>
    <n v="122.11084337349398"/>
    <n v="87.979166666666671"/>
  </r>
  <r>
    <n v="671"/>
    <s v="Robinson-Kelly"/>
    <s v="Monitored bi-directional standardization"/>
    <n v="97600"/>
    <n v="119127"/>
    <x v="0"/>
    <n v="1073"/>
    <x v="0"/>
    <s v="USD"/>
    <n v="1280552400"/>
    <x v="461"/>
    <n v="1280898000"/>
    <d v="2010-08-04T05:00:00"/>
    <b v="0"/>
    <b v="1"/>
    <s v="theater/plays"/>
    <x v="1"/>
    <x v="1"/>
    <n v="122.05635245901641"/>
    <n v="111.02236719478098"/>
  </r>
  <r>
    <n v="165"/>
    <s v="Cordova Ltd"/>
    <s v="Synergized radical product"/>
    <n v="90400"/>
    <n v="110279"/>
    <x v="0"/>
    <n v="2506"/>
    <x v="0"/>
    <s v="USD"/>
    <n v="1501563600"/>
    <x v="462"/>
    <n v="1504328400"/>
    <d v="2017-09-02T05:00:00"/>
    <b v="0"/>
    <b v="0"/>
    <s v="technology/web"/>
    <x v="0"/>
    <x v="0"/>
    <n v="121.99004424778761"/>
    <n v="44.005985634477256"/>
  </r>
  <r>
    <n v="148"/>
    <s v="White, Larson and Wright"/>
    <s v="Upgradable hybrid capability"/>
    <n v="9300"/>
    <n v="11255"/>
    <x v="0"/>
    <n v="107"/>
    <x v="0"/>
    <s v="USD"/>
    <n v="1500958800"/>
    <x v="123"/>
    <n v="1501736400"/>
    <d v="2017-08-03T05:00:00"/>
    <b v="0"/>
    <b v="0"/>
    <s v="technology/wearables"/>
    <x v="0"/>
    <x v="12"/>
    <n v="121.02150537634408"/>
    <n v="105.18691588785046"/>
  </r>
  <r>
    <n v="609"/>
    <s v="Rose-Fuller"/>
    <s v="Upgradable holistic system engine"/>
    <n v="10000"/>
    <n v="12042"/>
    <x v="0"/>
    <n v="117"/>
    <x v="0"/>
    <s v="USD"/>
    <n v="1547618400"/>
    <x v="463"/>
    <n v="1549087200"/>
    <d v="2019-02-02T06:00:00"/>
    <b v="0"/>
    <b v="0"/>
    <s v="film &amp; video/science fiction"/>
    <x v="3"/>
    <x v="19"/>
    <n v="120.41999999999999"/>
    <n v="102.92307692307692"/>
  </r>
  <r>
    <n v="255"/>
    <s v="Rosales, Branch and Harmon"/>
    <s v="Upgradable grid-enabled superstructure"/>
    <n v="80500"/>
    <n v="96735"/>
    <x v="0"/>
    <n v="1697"/>
    <x v="0"/>
    <s v="USD"/>
    <n v="1297836000"/>
    <x v="274"/>
    <n v="1298268000"/>
    <d v="2011-02-21T06:00:00"/>
    <b v="0"/>
    <b v="1"/>
    <s v="music/rock"/>
    <x v="2"/>
    <x v="8"/>
    <n v="120.16770186335404"/>
    <n v="57.003535651149086"/>
  </r>
  <r>
    <n v="641"/>
    <s v="Hunt, Barker and Baker"/>
    <s v="Business-focused leadingedge instruction set"/>
    <n v="9400"/>
    <n v="11277"/>
    <x v="0"/>
    <n v="194"/>
    <x v="3"/>
    <s v="CHF"/>
    <n v="1487570400"/>
    <x v="464"/>
    <n v="1489986000"/>
    <d v="2017-03-20T05:00:00"/>
    <b v="0"/>
    <b v="0"/>
    <s v="theater/plays"/>
    <x v="1"/>
    <x v="1"/>
    <n v="119.96808510638297"/>
    <n v="58.128865979381445"/>
  </r>
  <r>
    <n v="111"/>
    <s v="Hart-Briggs"/>
    <s v="Re-engineered user-facing approach"/>
    <n v="61400"/>
    <n v="73653"/>
    <x v="0"/>
    <n v="676"/>
    <x v="0"/>
    <s v="USD"/>
    <n v="1348290000"/>
    <x v="136"/>
    <n v="1348808400"/>
    <d v="2012-09-28T05:00:00"/>
    <b v="0"/>
    <b v="0"/>
    <s v="publishing/radio &amp; podcasts"/>
    <x v="5"/>
    <x v="21"/>
    <n v="119.95602605863192"/>
    <n v="108.95414201183432"/>
  </r>
  <r>
    <n v="228"/>
    <s v="Pineda Group"/>
    <s v="Exclusive real-time protocol"/>
    <n v="137900"/>
    <n v="165352"/>
    <x v="0"/>
    <n v="2468"/>
    <x v="0"/>
    <s v="USD"/>
    <n v="1472619600"/>
    <x v="465"/>
    <n v="1474779600"/>
    <d v="2016-09-25T05:00:00"/>
    <b v="0"/>
    <b v="0"/>
    <s v="film &amp; video/animation"/>
    <x v="3"/>
    <x v="13"/>
    <n v="119.90717911530093"/>
    <n v="66.998379254457049"/>
  </r>
  <r>
    <n v="603"/>
    <s v="Christian, Yates and Greer"/>
    <s v="Vision-oriented 5thgeneration array"/>
    <n v="5300"/>
    <n v="6342"/>
    <x v="0"/>
    <n v="102"/>
    <x v="0"/>
    <s v="USD"/>
    <n v="1555563600"/>
    <x v="466"/>
    <n v="1557896400"/>
    <d v="2019-05-15T05:00:00"/>
    <b v="0"/>
    <b v="0"/>
    <s v="theater/plays"/>
    <x v="1"/>
    <x v="1"/>
    <n v="119.66037735849055"/>
    <n v="62.176470588235297"/>
  </r>
  <r>
    <n v="584"/>
    <s v="Nunez-Richards"/>
    <s v="De-engineered cohesive system engine"/>
    <n v="86400"/>
    <n v="103255"/>
    <x v="0"/>
    <n v="1613"/>
    <x v="0"/>
    <s v="USD"/>
    <n v="1335330000"/>
    <x v="467"/>
    <n v="1336539600"/>
    <d v="2012-05-09T05:00:00"/>
    <b v="0"/>
    <b v="0"/>
    <s v="technology/web"/>
    <x v="0"/>
    <x v="0"/>
    <n v="119.50810185185186"/>
    <n v="64.01425914445133"/>
  </r>
  <r>
    <n v="961"/>
    <s v="Mason, Case and May"/>
    <s v="Optimized content-based collaboration"/>
    <n v="5700"/>
    <n v="6800"/>
    <x v="0"/>
    <n v="155"/>
    <x v="0"/>
    <s v="USD"/>
    <n v="1297922400"/>
    <x v="468"/>
    <n v="1298268000"/>
    <d v="2011-02-21T06:00:00"/>
    <b v="0"/>
    <b v="0"/>
    <s v="publishing/translations"/>
    <x v="5"/>
    <x v="17"/>
    <n v="119.29824561403508"/>
    <n v="43.87096774193548"/>
  </r>
  <r>
    <n v="510"/>
    <s v="Best, Miller and Thomas"/>
    <s v="Re-engineered mobile task-force"/>
    <n v="7800"/>
    <n v="9289"/>
    <x v="0"/>
    <n v="131"/>
    <x v="5"/>
    <s v="AUD"/>
    <n v="1527742800"/>
    <x v="469"/>
    <n v="1529816400"/>
    <d v="2018-06-24T05:00:00"/>
    <b v="0"/>
    <b v="0"/>
    <s v="film &amp; video/drama"/>
    <x v="3"/>
    <x v="6"/>
    <n v="119.08974358974358"/>
    <n v="70.908396946564892"/>
  </r>
  <r>
    <n v="455"/>
    <s v="Villanueva, Wright and Richardson"/>
    <s v="Profit-focused global product"/>
    <n v="116500"/>
    <n v="137904"/>
    <x v="0"/>
    <n v="3727"/>
    <x v="0"/>
    <s v="USD"/>
    <n v="1316754000"/>
    <x v="470"/>
    <n v="1318741200"/>
    <d v="2011-10-16T05:00:00"/>
    <b v="0"/>
    <b v="0"/>
    <s v="theater/plays"/>
    <x v="1"/>
    <x v="1"/>
    <n v="118.37253218884121"/>
    <n v="37.001341561577675"/>
  </r>
  <r>
    <n v="885"/>
    <s v="Lynch Ltd"/>
    <s v="Virtual analyzing collaboration"/>
    <n v="1800"/>
    <n v="2129"/>
    <x v="0"/>
    <n v="52"/>
    <x v="0"/>
    <s v="USD"/>
    <n v="1275800400"/>
    <x v="471"/>
    <n v="1279083600"/>
    <d v="2010-07-14T05:00:00"/>
    <b v="0"/>
    <b v="0"/>
    <s v="theater/plays"/>
    <x v="1"/>
    <x v="1"/>
    <n v="118.27777777777777"/>
    <n v="40.942307692307693"/>
  </r>
  <r>
    <n v="118"/>
    <s v="Robinson, Lopez and Christensen"/>
    <s v="Organic next generation protocol"/>
    <n v="5400"/>
    <n v="6351"/>
    <x v="0"/>
    <n v="67"/>
    <x v="0"/>
    <s v="USD"/>
    <n v="1390716000"/>
    <x v="472"/>
    <n v="1391234400"/>
    <d v="2014-02-01T06:00:00"/>
    <b v="0"/>
    <b v="0"/>
    <s v="photography/photography books"/>
    <x v="7"/>
    <x v="14"/>
    <n v="117.61111111111111"/>
    <n v="94.791044776119406"/>
  </r>
  <r>
    <n v="928"/>
    <s v="Dawson Group"/>
    <s v="Triple-buffered bi-directional model"/>
    <n v="167400"/>
    <n v="196386"/>
    <x v="0"/>
    <n v="3777"/>
    <x v="6"/>
    <s v="EUR"/>
    <n v="1388296800"/>
    <x v="473"/>
    <n v="1389074400"/>
    <d v="2014-01-07T06:00:00"/>
    <b v="0"/>
    <b v="0"/>
    <s v="technology/web"/>
    <x v="0"/>
    <x v="0"/>
    <n v="117.31541218637993"/>
    <n v="51.995234312946785"/>
  </r>
  <r>
    <n v="537"/>
    <s v="Murillo-Mcfarland"/>
    <s v="Synchronized client-driven projection"/>
    <n v="84400"/>
    <n v="98935"/>
    <x v="0"/>
    <n v="1052"/>
    <x v="4"/>
    <s v="DKK"/>
    <n v="1535605200"/>
    <x v="474"/>
    <n v="1537592400"/>
    <d v="2018-09-22T05:00:00"/>
    <b v="1"/>
    <b v="1"/>
    <s v="film &amp; video/documentary"/>
    <x v="3"/>
    <x v="3"/>
    <n v="117.22156398104266"/>
    <n v="94.044676806083643"/>
  </r>
  <r>
    <n v="435"/>
    <s v="Spence, Jackson and Kelly"/>
    <s v="Advanced discrete leverage"/>
    <n v="152400"/>
    <n v="178120"/>
    <x v="0"/>
    <n v="1713"/>
    <x v="6"/>
    <s v="EUR"/>
    <n v="1418623200"/>
    <x v="475"/>
    <n v="1419660000"/>
    <d v="2014-12-27T06:00:00"/>
    <b v="0"/>
    <b v="1"/>
    <s v="theater/plays"/>
    <x v="1"/>
    <x v="1"/>
    <n v="116.87664041994749"/>
    <n v="103.98131932282546"/>
  </r>
  <r>
    <n v="132"/>
    <s v="Flowers and Sons"/>
    <s v="Virtual static core"/>
    <n v="3300"/>
    <n v="3834"/>
    <x v="0"/>
    <n v="89"/>
    <x v="0"/>
    <s v="USD"/>
    <n v="1515736800"/>
    <x v="476"/>
    <n v="1517119200"/>
    <d v="2018-01-28T06:00:00"/>
    <b v="0"/>
    <b v="1"/>
    <s v="theater/plays"/>
    <x v="1"/>
    <x v="1"/>
    <n v="116.18181818181819"/>
    <n v="43.078651685393261"/>
  </r>
  <r>
    <n v="890"/>
    <s v="Christian, Kim and Jimenez"/>
    <s v="Devolved foreground throughput"/>
    <n v="134400"/>
    <n v="155849"/>
    <x v="0"/>
    <n v="1470"/>
    <x v="0"/>
    <s v="USD"/>
    <n v="1561352400"/>
    <x v="477"/>
    <n v="1561438800"/>
    <d v="2019-06-25T05:00:00"/>
    <b v="0"/>
    <b v="0"/>
    <s v="music/indie rock"/>
    <x v="2"/>
    <x v="2"/>
    <n v="115.95907738095239"/>
    <n v="106.01972789115646"/>
  </r>
  <r>
    <n v="784"/>
    <s v="Byrd Group"/>
    <s v="Profound fault-tolerant model"/>
    <n v="88900"/>
    <n v="102535"/>
    <x v="0"/>
    <n v="3308"/>
    <x v="0"/>
    <s v="USD"/>
    <n v="1457244000"/>
    <x v="478"/>
    <n v="1458190800"/>
    <d v="2016-03-17T05:00:00"/>
    <b v="0"/>
    <b v="0"/>
    <s v="technology/web"/>
    <x v="0"/>
    <x v="0"/>
    <n v="115.33745781777279"/>
    <n v="30.996070133010882"/>
  </r>
  <r>
    <n v="46"/>
    <s v="Vaughn, Hunt and Caldwell"/>
    <s v="Virtual grid-enabled task-force"/>
    <n v="3700"/>
    <n v="4247"/>
    <x v="0"/>
    <n v="92"/>
    <x v="0"/>
    <s v="USD"/>
    <n v="1278565200"/>
    <x v="479"/>
    <n v="1280552400"/>
    <d v="2010-07-31T05:00:00"/>
    <b v="0"/>
    <b v="0"/>
    <s v="music/rock"/>
    <x v="2"/>
    <x v="8"/>
    <n v="114.78378378378378"/>
    <n v="46.163043478260867"/>
  </r>
  <r>
    <n v="335"/>
    <s v="Jordan-Acosta"/>
    <s v="Operative uniform hub"/>
    <n v="173800"/>
    <n v="198628"/>
    <x v="0"/>
    <n v="2283"/>
    <x v="0"/>
    <s v="USD"/>
    <n v="1573797600"/>
    <x v="480"/>
    <n v="1574920800"/>
    <d v="2019-11-28T06:00:00"/>
    <b v="0"/>
    <b v="0"/>
    <s v="music/rock"/>
    <x v="2"/>
    <x v="8"/>
    <n v="114.28538550057536"/>
    <n v="87.003066141042481"/>
  </r>
  <r>
    <n v="635"/>
    <s v="Mack Ltd"/>
    <s v="Reactive regional access"/>
    <n v="139000"/>
    <n v="158590"/>
    <x v="0"/>
    <n v="2266"/>
    <x v="0"/>
    <s v="USD"/>
    <n v="1360389600"/>
    <x v="481"/>
    <n v="1363150800"/>
    <d v="2013-03-13T05:00:00"/>
    <b v="0"/>
    <b v="0"/>
    <s v="film &amp; video/television"/>
    <x v="3"/>
    <x v="18"/>
    <n v="114.09352517985612"/>
    <n v="69.986760812003524"/>
  </r>
  <r>
    <n v="475"/>
    <s v="Nichols Ltd"/>
    <s v="Function-based attitude-oriented groupware"/>
    <n v="7400"/>
    <n v="8432"/>
    <x v="0"/>
    <n v="211"/>
    <x v="0"/>
    <s v="USD"/>
    <n v="1372136400"/>
    <x v="10"/>
    <n v="1372482000"/>
    <d v="2013-06-29T05:00:00"/>
    <b v="0"/>
    <b v="1"/>
    <s v="publishing/translations"/>
    <x v="5"/>
    <x v="17"/>
    <n v="113.94594594594594"/>
    <n v="39.962085308056871"/>
  </r>
  <r>
    <n v="854"/>
    <s v="Campbell, Thomas and Obrien"/>
    <s v="Multi-channeled secondary middleware"/>
    <n v="171000"/>
    <n v="194309"/>
    <x v="0"/>
    <n v="2662"/>
    <x v="1"/>
    <s v="CAD"/>
    <n v="1574056800"/>
    <x v="482"/>
    <n v="1576389600"/>
    <d v="2019-12-15T06:00:00"/>
    <b v="0"/>
    <b v="0"/>
    <s v="publishing/fiction"/>
    <x v="5"/>
    <x v="11"/>
    <n v="113.63099415204678"/>
    <n v="72.993613824192337"/>
  </r>
  <r>
    <n v="772"/>
    <s v="Johnson-Pace"/>
    <s v="Persistent 3rdgeneration moratorium"/>
    <n v="149600"/>
    <n v="169586"/>
    <x v="0"/>
    <n v="5139"/>
    <x v="0"/>
    <s v="USD"/>
    <n v="1549692000"/>
    <x v="483"/>
    <n v="1550037600"/>
    <d v="2019-02-13T06:00:00"/>
    <b v="0"/>
    <b v="0"/>
    <s v="music/indie rock"/>
    <x v="2"/>
    <x v="2"/>
    <n v="113.3596256684492"/>
    <n v="32.999805409612762"/>
  </r>
  <r>
    <n v="763"/>
    <s v="Rowland PLC"/>
    <s v="Inverse client-driven product"/>
    <n v="5600"/>
    <n v="6338"/>
    <x v="0"/>
    <n v="235"/>
    <x v="0"/>
    <s v="USD"/>
    <n v="1336453200"/>
    <x v="484"/>
    <n v="1339477200"/>
    <d v="2012-06-12T05:00:00"/>
    <b v="0"/>
    <b v="1"/>
    <s v="theater/plays"/>
    <x v="1"/>
    <x v="1"/>
    <n v="113.17857142857144"/>
    <n v="26.970212765957445"/>
  </r>
  <r>
    <n v="991"/>
    <s v="Ramirez LLC"/>
    <s v="Reduced reciprocal focus group"/>
    <n v="9800"/>
    <n v="11091"/>
    <x v="0"/>
    <n v="241"/>
    <x v="0"/>
    <s v="USD"/>
    <n v="1411621200"/>
    <x v="485"/>
    <n v="1411966800"/>
    <d v="2014-09-29T05:00:00"/>
    <b v="0"/>
    <b v="1"/>
    <s v="music/rock"/>
    <x v="2"/>
    <x v="8"/>
    <n v="113.17346938775511"/>
    <n v="46.020746887966808"/>
  </r>
  <r>
    <n v="95"/>
    <s v="Sanchez LLC"/>
    <s v="Stand-alone system-worthy standardization"/>
    <n v="900"/>
    <n v="1017"/>
    <x v="0"/>
    <n v="27"/>
    <x v="0"/>
    <s v="USD"/>
    <n v="1571029200"/>
    <x v="486"/>
    <n v="1571634000"/>
    <d v="2019-10-21T05:00:00"/>
    <b v="0"/>
    <b v="0"/>
    <s v="film &amp; video/documentary"/>
    <x v="3"/>
    <x v="3"/>
    <n v="112.99999999999999"/>
    <n v="37.666666666666664"/>
  </r>
  <r>
    <n v="427"/>
    <s v="Hicks, Wall and Webb"/>
    <s v="Managed discrete framework"/>
    <n v="174500"/>
    <n v="197018"/>
    <x v="0"/>
    <n v="2526"/>
    <x v="0"/>
    <s v="USD"/>
    <n v="1410584400"/>
    <x v="487"/>
    <n v="1413349200"/>
    <d v="2014-10-15T05:00:00"/>
    <b v="0"/>
    <b v="1"/>
    <s v="theater/plays"/>
    <x v="1"/>
    <x v="1"/>
    <n v="112.90429799426933"/>
    <n v="77.996041171813147"/>
  </r>
  <r>
    <n v="24"/>
    <s v="Scott, Wilson and Martin"/>
    <s v="Cross-platform intermediate frame"/>
    <n v="92400"/>
    <n v="104257"/>
    <x v="0"/>
    <n v="2673"/>
    <x v="0"/>
    <s v="USD"/>
    <n v="1403326800"/>
    <x v="488"/>
    <n v="1403499600"/>
    <d v="2014-06-23T05:00:00"/>
    <b v="0"/>
    <b v="0"/>
    <s v="technology/wearables"/>
    <x v="0"/>
    <x v="12"/>
    <n v="112.83225108225108"/>
    <n v="39.003741114852225"/>
  </r>
  <r>
    <n v="147"/>
    <s v="Moss, Norman and Dunlap"/>
    <s v="Upgradable upward-trending workforce"/>
    <n v="8300"/>
    <n v="9337"/>
    <x v="0"/>
    <n v="199"/>
    <x v="0"/>
    <s v="USD"/>
    <n v="1465794000"/>
    <x v="489"/>
    <n v="1466312400"/>
    <d v="2016-06-19T05:00:00"/>
    <b v="0"/>
    <b v="1"/>
    <s v="theater/plays"/>
    <x v="1"/>
    <x v="1"/>
    <n v="112.49397590361446"/>
    <n v="46.91959798994975"/>
  </r>
  <r>
    <n v="930"/>
    <s v="Hall, Buchanan and Benton"/>
    <s v="Configurable fault-tolerant structure"/>
    <n v="3500"/>
    <n v="3930"/>
    <x v="0"/>
    <n v="85"/>
    <x v="0"/>
    <s v="USD"/>
    <n v="1424844000"/>
    <x v="490"/>
    <n v="1425448800"/>
    <d v="2015-03-04T06:00:00"/>
    <b v="0"/>
    <b v="1"/>
    <s v="theater/plays"/>
    <x v="1"/>
    <x v="1"/>
    <n v="112.28571428571428"/>
    <n v="46.235294117647058"/>
  </r>
  <r>
    <n v="20"/>
    <s v="Reeves, Thompson and Richardson"/>
    <s v="Proactive composite alliance"/>
    <n v="131800"/>
    <n v="147936"/>
    <x v="0"/>
    <n v="1396"/>
    <x v="0"/>
    <s v="USD"/>
    <n v="1406523600"/>
    <x v="491"/>
    <n v="1406523600"/>
    <d v="2014-07-28T05:00:00"/>
    <b v="0"/>
    <b v="0"/>
    <s v="film &amp; video/drama"/>
    <x v="3"/>
    <x v="6"/>
    <n v="112.24279210925646"/>
    <n v="105.97134670487107"/>
  </r>
  <r>
    <n v="508"/>
    <s v="Roberts Group"/>
    <s v="Up-sized radical pricing structure"/>
    <n v="172700"/>
    <n v="193820"/>
    <x v="0"/>
    <n v="3657"/>
    <x v="0"/>
    <s v="USD"/>
    <n v="1532840400"/>
    <x v="34"/>
    <n v="1534654800"/>
    <d v="2018-08-19T05:00:00"/>
    <b v="0"/>
    <b v="0"/>
    <s v="theater/plays"/>
    <x v="1"/>
    <x v="1"/>
    <n v="112.22929936305732"/>
    <n v="52.999726551818434"/>
  </r>
  <r>
    <n v="517"/>
    <s v="Ramirez LLC"/>
    <s v="Multi-tiered maximized orchestration"/>
    <n v="5900"/>
    <n v="6608"/>
    <x v="0"/>
    <n v="78"/>
    <x v="0"/>
    <s v="USD"/>
    <n v="1493960400"/>
    <x v="492"/>
    <n v="1494392400"/>
    <d v="2017-05-10T05:00:00"/>
    <b v="0"/>
    <b v="0"/>
    <s v="food/food trucks"/>
    <x v="6"/>
    <x v="10"/>
    <n v="112.00000000000001"/>
    <n v="84.717948717948715"/>
  </r>
  <r>
    <n v="573"/>
    <s v="Valenzuela-Cook"/>
    <s v="Total incremental productivity"/>
    <n v="6700"/>
    <n v="7496"/>
    <x v="0"/>
    <n v="300"/>
    <x v="0"/>
    <s v="USD"/>
    <n v="1399006800"/>
    <x v="493"/>
    <n v="1399179600"/>
    <d v="2014-05-04T05:00:00"/>
    <b v="0"/>
    <b v="0"/>
    <s v="journalism/audio"/>
    <x v="8"/>
    <x v="23"/>
    <n v="111.88059701492537"/>
    <n v="24.986666666666668"/>
  </r>
  <r>
    <n v="938"/>
    <s v="Allen Inc"/>
    <s v="Total dedicated benchmark"/>
    <n v="9200"/>
    <n v="10093"/>
    <x v="0"/>
    <n v="96"/>
    <x v="0"/>
    <s v="USD"/>
    <n v="1528779600"/>
    <x v="494"/>
    <n v="1531890000"/>
    <d v="2018-07-18T05:00:00"/>
    <b v="0"/>
    <b v="1"/>
    <s v="publishing/fiction"/>
    <x v="5"/>
    <x v="11"/>
    <n v="109.70652173913042"/>
    <n v="105.13541666666667"/>
  </r>
  <r>
    <n v="797"/>
    <s v="Houston, Moore and Rogers"/>
    <s v="Optional tangible utilization"/>
    <n v="7600"/>
    <n v="8332"/>
    <x v="0"/>
    <n v="185"/>
    <x v="0"/>
    <s v="USD"/>
    <n v="1546149600"/>
    <x v="495"/>
    <n v="1548136800"/>
    <d v="2019-01-22T06:00:00"/>
    <b v="0"/>
    <b v="0"/>
    <s v="technology/web"/>
    <x v="0"/>
    <x v="0"/>
    <n v="109.63157894736841"/>
    <n v="45.037837837837834"/>
  </r>
  <r>
    <n v="234"/>
    <s v="Mendoza-Parker"/>
    <s v="Enterprise-wide motivating matrices"/>
    <n v="7500"/>
    <n v="8181"/>
    <x v="0"/>
    <n v="149"/>
    <x v="6"/>
    <s v="EUR"/>
    <n v="1503378000"/>
    <x v="496"/>
    <n v="1503982800"/>
    <d v="2017-08-29T05:00:00"/>
    <b v="0"/>
    <b v="1"/>
    <s v="games/video games"/>
    <x v="4"/>
    <x v="4"/>
    <n v="109.08"/>
    <n v="54.906040268456373"/>
  </r>
  <r>
    <n v="831"/>
    <s v="Ward PLC"/>
    <s v="Front-line bottom-line Graphic Interface"/>
    <n v="97100"/>
    <n v="105817"/>
    <x v="0"/>
    <n v="4233"/>
    <x v="0"/>
    <s v="USD"/>
    <n v="1332738000"/>
    <x v="497"/>
    <n v="1335675600"/>
    <d v="2012-04-29T05:00:00"/>
    <b v="0"/>
    <b v="0"/>
    <s v="photography/photography books"/>
    <x v="7"/>
    <x v="14"/>
    <n v="108.97734294541709"/>
    <n v="24.998110087408456"/>
  </r>
  <r>
    <n v="969"/>
    <s v="Lopez-King"/>
    <s v="Multi-lateral radical solution"/>
    <n v="7900"/>
    <n v="8550"/>
    <x v="0"/>
    <n v="93"/>
    <x v="0"/>
    <s v="USD"/>
    <n v="1576994400"/>
    <x v="498"/>
    <n v="1577599200"/>
    <d v="2019-12-29T06:00:00"/>
    <b v="0"/>
    <b v="0"/>
    <s v="theater/plays"/>
    <x v="1"/>
    <x v="1"/>
    <n v="108.22784810126582"/>
    <n v="91.935483870967744"/>
  </r>
  <r>
    <n v="463"/>
    <s v="Mckee-Hill"/>
    <s v="Cross-platform upward-trending parallelism"/>
    <n v="134300"/>
    <n v="145265"/>
    <x v="0"/>
    <n v="2105"/>
    <x v="0"/>
    <s v="USD"/>
    <n v="1388469600"/>
    <x v="499"/>
    <n v="1388815200"/>
    <d v="2014-01-04T06:00:00"/>
    <b v="0"/>
    <b v="0"/>
    <s v="film &amp; video/animation"/>
    <x v="3"/>
    <x v="13"/>
    <n v="108.16455696202532"/>
    <n v="69.009501187648453"/>
  </r>
  <r>
    <n v="71"/>
    <s v="Tate, Bass and House"/>
    <s v="Organic object-oriented budgetary management"/>
    <n v="6000"/>
    <n v="6484"/>
    <x v="0"/>
    <n v="76"/>
    <x v="0"/>
    <s v="USD"/>
    <n v="1575093600"/>
    <x v="500"/>
    <n v="1575439200"/>
    <d v="2019-12-04T06:00:00"/>
    <b v="0"/>
    <b v="0"/>
    <s v="theater/plays"/>
    <x v="1"/>
    <x v="1"/>
    <n v="108.06666666666666"/>
    <n v="85.315789473684205"/>
  </r>
  <r>
    <n v="282"/>
    <s v="Ross, Kelly and Brown"/>
    <s v="Virtual contextually-based circuit"/>
    <n v="8400"/>
    <n v="9076"/>
    <x v="0"/>
    <n v="133"/>
    <x v="0"/>
    <s v="USD"/>
    <n v="1480226400"/>
    <x v="59"/>
    <n v="1480744800"/>
    <d v="2016-12-03T06:00:00"/>
    <b v="0"/>
    <b v="1"/>
    <s v="film &amp; video/television"/>
    <x v="3"/>
    <x v="18"/>
    <n v="108.04761904761904"/>
    <n v="68.240601503759393"/>
  </r>
  <r>
    <n v="803"/>
    <s v="Perez, Brown and Meyers"/>
    <s v="Stand-alone background customer loyalty"/>
    <n v="6100"/>
    <n v="6527"/>
    <x v="0"/>
    <n v="233"/>
    <x v="0"/>
    <s v="USD"/>
    <n v="1548568800"/>
    <x v="501"/>
    <n v="1551506400"/>
    <d v="2019-03-02T06:00:00"/>
    <b v="0"/>
    <b v="0"/>
    <s v="theater/plays"/>
    <x v="1"/>
    <x v="1"/>
    <n v="107"/>
    <n v="28.012875536480685"/>
  </r>
  <r>
    <n v="780"/>
    <s v="Brooks-Rodriguez"/>
    <s v="Implemented intangible instruction set"/>
    <n v="5100"/>
    <n v="5421"/>
    <x v="0"/>
    <n v="164"/>
    <x v="0"/>
    <s v="USD"/>
    <n v="1469163600"/>
    <x v="502"/>
    <n v="1470805200"/>
    <d v="2016-08-10T05:00:00"/>
    <b v="0"/>
    <b v="1"/>
    <s v="film &amp; video/drama"/>
    <x v="3"/>
    <x v="6"/>
    <n v="106.29411764705883"/>
    <n v="33.054878048780488"/>
  </r>
  <r>
    <n v="861"/>
    <s v="Young, Ramsey and Powell"/>
    <s v="Devolved disintermediate analyzer"/>
    <n v="8800"/>
    <n v="9317"/>
    <x v="0"/>
    <n v="163"/>
    <x v="0"/>
    <s v="USD"/>
    <n v="1269147600"/>
    <x v="503"/>
    <n v="1269838800"/>
    <d v="2010-03-29T05:00:00"/>
    <b v="0"/>
    <b v="0"/>
    <s v="theater/plays"/>
    <x v="1"/>
    <x v="1"/>
    <n v="105.87500000000001"/>
    <n v="57.159509202453989"/>
  </r>
  <r>
    <n v="28"/>
    <s v="Campbell, Brown and Powell"/>
    <s v="Synchronized global task-force"/>
    <n v="130800"/>
    <n v="137635"/>
    <x v="0"/>
    <n v="2220"/>
    <x v="0"/>
    <s v="USD"/>
    <n v="1265695200"/>
    <x v="504"/>
    <n v="1267682400"/>
    <d v="2010-03-04T06:00:00"/>
    <b v="0"/>
    <b v="1"/>
    <s v="theater/plays"/>
    <x v="1"/>
    <x v="1"/>
    <n v="105.22553516819573"/>
    <n v="61.997747747747745"/>
  </r>
  <r>
    <n v="411"/>
    <s v="Beck, Thompson and Martinez"/>
    <s v="Down-sized maximized function"/>
    <n v="7800"/>
    <n v="8161"/>
    <x v="0"/>
    <n v="82"/>
    <x v="0"/>
    <s v="USD"/>
    <n v="1496034000"/>
    <x v="505"/>
    <n v="1496206800"/>
    <d v="2017-05-31T05:00:00"/>
    <b v="0"/>
    <b v="0"/>
    <s v="theater/plays"/>
    <x v="1"/>
    <x v="1"/>
    <n v="104.62820512820512"/>
    <n v="99.524390243902445"/>
  </r>
  <r>
    <n v="456"/>
    <s v="Wilson, Brooks and Clark"/>
    <s v="Operative well-modulated data-warehouse"/>
    <n v="146400"/>
    <n v="152438"/>
    <x v="0"/>
    <n v="1605"/>
    <x v="0"/>
    <s v="USD"/>
    <n v="1518242400"/>
    <x v="506"/>
    <n v="1518242400"/>
    <d v="2018-02-10T06:00:00"/>
    <b v="0"/>
    <b v="1"/>
    <s v="music/indie rock"/>
    <x v="2"/>
    <x v="2"/>
    <n v="104.1243169398907"/>
    <n v="94.976947040498445"/>
  </r>
  <r>
    <n v="855"/>
    <s v="Moses-Terry"/>
    <s v="Horizontal clear-thinking framework"/>
    <n v="23400"/>
    <n v="23956"/>
    <x v="0"/>
    <n v="452"/>
    <x v="5"/>
    <s v="AUD"/>
    <n v="1308373200"/>
    <x v="507"/>
    <n v="1311051600"/>
    <d v="2011-07-19T05:00:00"/>
    <b v="0"/>
    <b v="0"/>
    <s v="theater/plays"/>
    <x v="1"/>
    <x v="1"/>
    <n v="102.37606837606839"/>
    <n v="53"/>
  </r>
  <r>
    <n v="241"/>
    <s v="Gonzalez-Martinez"/>
    <s v="Vision-oriented actuating open system"/>
    <n v="168500"/>
    <n v="171729"/>
    <x v="0"/>
    <n v="1684"/>
    <x v="5"/>
    <s v="AUD"/>
    <n v="1397365200"/>
    <x v="508"/>
    <n v="1398229200"/>
    <d v="2014-04-23T05:00:00"/>
    <b v="0"/>
    <b v="1"/>
    <s v="publishing/nonfiction"/>
    <x v="5"/>
    <x v="5"/>
    <n v="101.91632047477745"/>
    <n v="101.97684085510689"/>
  </r>
  <r>
    <n v="519"/>
    <s v="Marsh-Coleman"/>
    <s v="Exclusive asymmetric analyzer"/>
    <n v="177700"/>
    <n v="180802"/>
    <x v="0"/>
    <n v="1773"/>
    <x v="0"/>
    <s v="USD"/>
    <n v="1420696800"/>
    <x v="4"/>
    <n v="1421906400"/>
    <d v="2015-01-22T06:00:00"/>
    <b v="0"/>
    <b v="1"/>
    <s v="music/rock"/>
    <x v="2"/>
    <x v="8"/>
    <n v="101.74563871693867"/>
    <n v="101.97518330513255"/>
  </r>
  <r>
    <n v="141"/>
    <s v="Jackson LLC"/>
    <s v="Distributed motivating algorithm"/>
    <n v="64300"/>
    <n v="65323"/>
    <x v="0"/>
    <n v="1071"/>
    <x v="0"/>
    <s v="USD"/>
    <n v="1434085200"/>
    <x v="509"/>
    <n v="1434603600"/>
    <d v="2015-06-18T05:00:00"/>
    <b v="0"/>
    <b v="0"/>
    <s v="technology/web"/>
    <x v="0"/>
    <x v="0"/>
    <n v="101.59097978227061"/>
    <n v="60.992530345471522"/>
  </r>
  <r>
    <n v="489"/>
    <s v="Clark Inc"/>
    <s v="Down-sized mobile time-frame"/>
    <n v="9200"/>
    <n v="9339"/>
    <x v="0"/>
    <n v="85"/>
    <x v="6"/>
    <s v="EUR"/>
    <n v="1281934800"/>
    <x v="510"/>
    <n v="1282366800"/>
    <d v="2010-08-21T05:00:00"/>
    <b v="0"/>
    <b v="0"/>
    <s v="technology/wearables"/>
    <x v="0"/>
    <x v="12"/>
    <n v="101.5108695652174"/>
    <n v="109.87058823529412"/>
  </r>
  <r>
    <n v="208"/>
    <s v="Jackson Inc"/>
    <s v="Mandatory multi-tasking encryption"/>
    <n v="196900"/>
    <n v="199110"/>
    <x v="0"/>
    <n v="2053"/>
    <x v="0"/>
    <s v="USD"/>
    <n v="1510207200"/>
    <x v="511"/>
    <n v="1512280800"/>
    <d v="2017-12-03T06:00:00"/>
    <b v="0"/>
    <b v="0"/>
    <s v="film &amp; video/documentary"/>
    <x v="3"/>
    <x v="3"/>
    <n v="101.12239715591672"/>
    <n v="96.984900146127615"/>
  </r>
  <r>
    <n v="579"/>
    <s v="Franklin Inc"/>
    <s v="Focused multimedia knowledgebase"/>
    <n v="6200"/>
    <n v="6269"/>
    <x v="0"/>
    <n v="87"/>
    <x v="0"/>
    <s v="USD"/>
    <n v="1312693200"/>
    <x v="512"/>
    <n v="1313730000"/>
    <d v="2011-08-19T05:00:00"/>
    <b v="0"/>
    <b v="0"/>
    <s v="music/jazz"/>
    <x v="2"/>
    <x v="9"/>
    <n v="101.11290322580646"/>
    <n v="72.05747126436782"/>
  </r>
  <r>
    <n v="559"/>
    <s v="Brown, Estrada and Jensen"/>
    <s v="Exclusive systematic productivity"/>
    <n v="105300"/>
    <n v="106321"/>
    <x v="0"/>
    <n v="1022"/>
    <x v="0"/>
    <s v="USD"/>
    <n v="1470114000"/>
    <x v="513"/>
    <n v="1470718800"/>
    <d v="2016-08-09T05:00:00"/>
    <b v="0"/>
    <b v="0"/>
    <s v="theater/plays"/>
    <x v="1"/>
    <x v="1"/>
    <n v="100.9696106362773"/>
    <n v="104.03228962818004"/>
  </r>
  <r>
    <n v="131"/>
    <s v="Fleming, Zhang and Henderson"/>
    <s v="Distributed 5thgeneration implementation"/>
    <n v="164700"/>
    <n v="166116"/>
    <x v="0"/>
    <n v="2443"/>
    <x v="2"/>
    <s v="GBP"/>
    <n v="1385704800"/>
    <x v="514"/>
    <n v="1386828000"/>
    <d v="2013-12-12T06:00:00"/>
    <b v="0"/>
    <b v="0"/>
    <s v="technology/web"/>
    <x v="0"/>
    <x v="0"/>
    <n v="100.85974499089254"/>
    <n v="67.996725337699544"/>
  </r>
  <r>
    <n v="689"/>
    <s v="Nguyen Inc"/>
    <s v="Seamless directional capacity"/>
    <n v="7300"/>
    <n v="7348"/>
    <x v="0"/>
    <n v="69"/>
    <x v="0"/>
    <s v="USD"/>
    <n v="1383022800"/>
    <x v="515"/>
    <n v="1384063200"/>
    <d v="2013-11-10T06:00:00"/>
    <b v="0"/>
    <b v="0"/>
    <s v="technology/web"/>
    <x v="0"/>
    <x v="0"/>
    <n v="100.65753424657535"/>
    <n v="106.49275362318841"/>
  </r>
  <r>
    <n v="480"/>
    <s v="Robles-Hudson"/>
    <s v="Balanced bifurcated leverage"/>
    <n v="8600"/>
    <n v="8656"/>
    <x v="0"/>
    <n v="87"/>
    <x v="0"/>
    <s v="USD"/>
    <n v="1268287200"/>
    <x v="516"/>
    <n v="1269061200"/>
    <d v="2010-03-20T05:00:00"/>
    <b v="0"/>
    <b v="1"/>
    <s v="photography/photography books"/>
    <x v="7"/>
    <x v="14"/>
    <n v="100.65116279069768"/>
    <n v="99.494252873563212"/>
  </r>
  <r>
    <n v="840"/>
    <s v="Howell and Sons"/>
    <s v="Enhanced regional moderator"/>
    <n v="116300"/>
    <n v="116583"/>
    <x v="0"/>
    <n v="3533"/>
    <x v="0"/>
    <s v="USD"/>
    <n v="1405486800"/>
    <x v="517"/>
    <n v="1405659600"/>
    <d v="2014-07-18T05:00:00"/>
    <b v="0"/>
    <b v="1"/>
    <s v="theater/plays"/>
    <x v="1"/>
    <x v="1"/>
    <n v="100.24333619948409"/>
    <n v="32.998301726577978"/>
  </r>
  <r>
    <n v="718"/>
    <s v="Reyes PLC"/>
    <s v="Expanded optimal pricing structure"/>
    <n v="8300"/>
    <n v="8317"/>
    <x v="0"/>
    <n v="297"/>
    <x v="0"/>
    <s v="USD"/>
    <n v="1371445200"/>
    <x v="518"/>
    <n v="1373691600"/>
    <d v="2013-07-13T05:00:00"/>
    <b v="0"/>
    <b v="0"/>
    <s v="technology/wearables"/>
    <x v="0"/>
    <x v="12"/>
    <n v="100.20481927710843"/>
    <n v="28.003367003367003"/>
  </r>
  <r>
    <n v="164"/>
    <s v="Lopez and Sons"/>
    <s v="Polarized human-resource protocol"/>
    <n v="150500"/>
    <n v="150755"/>
    <x v="0"/>
    <n v="1396"/>
    <x v="0"/>
    <s v="USD"/>
    <n v="1507438800"/>
    <x v="519"/>
    <n v="1507525200"/>
    <d v="2017-10-09T05:00:00"/>
    <b v="0"/>
    <b v="0"/>
    <s v="theater/plays"/>
    <x v="1"/>
    <x v="1"/>
    <n v="100.16943521594683"/>
    <n v="107.99068767908309"/>
  </r>
  <r>
    <n v="159"/>
    <s v="Clarke, Anderson and Lee"/>
    <s v="Robust explicit hardware"/>
    <n v="191200"/>
    <n v="191222"/>
    <x v="0"/>
    <n v="1821"/>
    <x v="0"/>
    <s v="USD"/>
    <n v="1553662800"/>
    <x v="520"/>
    <n v="1555218000"/>
    <d v="2019-04-14T05:00:00"/>
    <b v="0"/>
    <b v="1"/>
    <s v="theater/plays"/>
    <x v="1"/>
    <x v="1"/>
    <n v="100.01150627615063"/>
    <n v="105.00933552992861"/>
  </r>
  <r>
    <n v="596"/>
    <s v="Becker-Scott"/>
    <s v="Managed optimizing archive"/>
    <n v="7900"/>
    <n v="7875"/>
    <x v="1"/>
    <n v="183"/>
    <x v="0"/>
    <s v="USD"/>
    <n v="1457157600"/>
    <x v="521"/>
    <n v="1457762400"/>
    <d v="2016-03-12T06:00:00"/>
    <b v="0"/>
    <b v="1"/>
    <s v="film &amp; video/drama"/>
    <x v="3"/>
    <x v="6"/>
    <n v="99.683544303797461"/>
    <n v="43.032786885245905"/>
  </r>
  <r>
    <n v="787"/>
    <s v="Vance-Glover"/>
    <s v="Progressive coherent secured line"/>
    <n v="61200"/>
    <n v="60994"/>
    <x v="1"/>
    <n v="859"/>
    <x v="1"/>
    <s v="CAD"/>
    <n v="1305954000"/>
    <x v="522"/>
    <n v="1306731600"/>
    <d v="2011-05-30T05:00:00"/>
    <b v="0"/>
    <b v="0"/>
    <s v="music/rock"/>
    <x v="2"/>
    <x v="8"/>
    <n v="99.66339869281046"/>
    <n v="71.005820721769496"/>
  </r>
  <r>
    <n v="527"/>
    <s v="Rosario-Smith"/>
    <s v="Enterprise-wide intermediate portal"/>
    <n v="189200"/>
    <n v="188480"/>
    <x v="1"/>
    <n v="6080"/>
    <x v="1"/>
    <s v="CAD"/>
    <n v="1454652000"/>
    <x v="523"/>
    <n v="1457762400"/>
    <d v="2016-03-12T06:00:00"/>
    <b v="0"/>
    <b v="0"/>
    <s v="film &amp; video/animation"/>
    <x v="3"/>
    <x v="13"/>
    <n v="99.619450317124731"/>
    <n v="31"/>
  </r>
  <r>
    <n v="844"/>
    <s v="Rodriguez-Hansen"/>
    <s v="Intuitive cohesive groupware"/>
    <n v="8800"/>
    <n v="8747"/>
    <x v="2"/>
    <n v="94"/>
    <x v="0"/>
    <s v="USD"/>
    <n v="1327212000"/>
    <x v="524"/>
    <n v="1327471200"/>
    <d v="2012-01-25T06:00:00"/>
    <b v="0"/>
    <b v="0"/>
    <s v="film &amp; video/documentary"/>
    <x v="3"/>
    <x v="3"/>
    <n v="99.39772727272728"/>
    <n v="93.053191489361708"/>
  </r>
  <r>
    <n v="705"/>
    <s v="Ford LLC"/>
    <s v="Centralized tangible success"/>
    <n v="169700"/>
    <n v="168048"/>
    <x v="1"/>
    <n v="2025"/>
    <x v="2"/>
    <s v="GBP"/>
    <n v="1386741600"/>
    <x v="237"/>
    <n v="1387087200"/>
    <d v="2013-12-15T06:00:00"/>
    <b v="0"/>
    <b v="0"/>
    <s v="publishing/nonfiction"/>
    <x v="5"/>
    <x v="5"/>
    <n v="99.026517383618156"/>
    <n v="82.986666666666665"/>
  </r>
  <r>
    <n v="221"/>
    <s v="Huff LLC"/>
    <s v="Face-to-face clear-thinking Local Area Network"/>
    <n v="121500"/>
    <n v="119830"/>
    <x v="1"/>
    <n v="2179"/>
    <x v="0"/>
    <s v="USD"/>
    <n v="1340254800"/>
    <x v="525"/>
    <n v="1340427600"/>
    <d v="2012-06-23T05:00:00"/>
    <b v="1"/>
    <b v="0"/>
    <s v="food/food trucks"/>
    <x v="6"/>
    <x v="10"/>
    <n v="98.625514403292186"/>
    <n v="54.993116108306566"/>
  </r>
  <r>
    <n v="552"/>
    <s v="Mercer, Solomon and Singleton"/>
    <s v="Distributed human-resource policy"/>
    <n v="9000"/>
    <n v="8866"/>
    <x v="1"/>
    <n v="92"/>
    <x v="0"/>
    <s v="USD"/>
    <n v="1480140000"/>
    <x v="526"/>
    <n v="1480312800"/>
    <d v="2016-11-28T06:00:00"/>
    <b v="0"/>
    <b v="0"/>
    <s v="theater/plays"/>
    <x v="1"/>
    <x v="1"/>
    <n v="98.51111111111112"/>
    <n v="96.369565217391298"/>
  </r>
  <r>
    <n v="662"/>
    <s v="Murphy-Farrell"/>
    <s v="Implemented exuding software"/>
    <n v="9100"/>
    <n v="8906"/>
    <x v="1"/>
    <n v="131"/>
    <x v="0"/>
    <s v="USD"/>
    <n v="1544335200"/>
    <x v="326"/>
    <n v="1544680800"/>
    <d v="2018-12-13T06:00:00"/>
    <b v="0"/>
    <b v="0"/>
    <s v="theater/plays"/>
    <x v="1"/>
    <x v="1"/>
    <n v="97.868131868131869"/>
    <n v="67.984732824427482"/>
  </r>
  <r>
    <n v="288"/>
    <s v="Garcia Ltd"/>
    <s v="Secured global success"/>
    <n v="5600"/>
    <n v="5476"/>
    <x v="1"/>
    <n v="137"/>
    <x v="4"/>
    <s v="DKK"/>
    <n v="1331701200"/>
    <x v="527"/>
    <n v="1331787600"/>
    <d v="2012-03-15T05:00:00"/>
    <b v="0"/>
    <b v="1"/>
    <s v="music/metal"/>
    <x v="2"/>
    <x v="16"/>
    <n v="97.785714285714292"/>
    <n v="39.970802919708028"/>
  </r>
  <r>
    <n v="239"/>
    <s v="Mason-Sanders"/>
    <s v="Networked web-enabled instruction set"/>
    <n v="3200"/>
    <n v="3127"/>
    <x v="1"/>
    <n v="41"/>
    <x v="0"/>
    <s v="USD"/>
    <n v="1440824400"/>
    <x v="528"/>
    <n v="1441170000"/>
    <d v="2015-09-02T05:00:00"/>
    <b v="0"/>
    <b v="0"/>
    <s v="technology/wearables"/>
    <x v="0"/>
    <x v="12"/>
    <n v="97.71875"/>
    <n v="76.268292682926827"/>
  </r>
  <r>
    <n v="64"/>
    <s v="Mosley-Gilbert"/>
    <s v="Vision-oriented logistical intranet"/>
    <n v="2800"/>
    <n v="2734"/>
    <x v="1"/>
    <n v="38"/>
    <x v="0"/>
    <s v="USD"/>
    <n v="1530507600"/>
    <x v="529"/>
    <n v="1531803600"/>
    <d v="2018-07-17T05:00:00"/>
    <b v="0"/>
    <b v="1"/>
    <s v="technology/web"/>
    <x v="0"/>
    <x v="0"/>
    <n v="97.642857142857139"/>
    <n v="71.94736842105263"/>
  </r>
  <r>
    <n v="680"/>
    <s v="Nelson-Valdez"/>
    <s v="Open-source 4thgeneration open system"/>
    <n v="145600"/>
    <n v="141822"/>
    <x v="1"/>
    <n v="2955"/>
    <x v="0"/>
    <s v="USD"/>
    <n v="1576303200"/>
    <x v="530"/>
    <n v="1576476000"/>
    <d v="2019-12-16T06:00:00"/>
    <b v="0"/>
    <b v="1"/>
    <s v="games/mobile games"/>
    <x v="4"/>
    <x v="22"/>
    <n v="97.405219780219781"/>
    <n v="47.993908629441627"/>
  </r>
  <r>
    <n v="336"/>
    <s v="Nunez Inc"/>
    <s v="Customizable intangible capability"/>
    <n v="70700"/>
    <n v="68602"/>
    <x v="1"/>
    <n v="1072"/>
    <x v="0"/>
    <s v="USD"/>
    <n v="1292392800"/>
    <x v="531"/>
    <n v="1292479200"/>
    <d v="2010-12-16T06:00:00"/>
    <b v="0"/>
    <b v="1"/>
    <s v="music/rock"/>
    <x v="2"/>
    <x v="8"/>
    <n v="97.032531824611041"/>
    <n v="63.994402985074629"/>
  </r>
  <r>
    <n v="276"/>
    <s v="Fields Ltd"/>
    <s v="Front-line foreground project"/>
    <n v="5500"/>
    <n v="5324"/>
    <x v="1"/>
    <n v="133"/>
    <x v="0"/>
    <s v="USD"/>
    <n v="1334811600"/>
    <x v="405"/>
    <n v="1335243600"/>
    <d v="2012-04-24T05:00:00"/>
    <b v="0"/>
    <b v="1"/>
    <s v="games/video games"/>
    <x v="4"/>
    <x v="4"/>
    <n v="96.8"/>
    <n v="40.030075187969928"/>
  </r>
  <r>
    <n v="178"/>
    <s v="Alexander-Williams"/>
    <s v="Triple-buffered cohesive structure"/>
    <n v="7200"/>
    <n v="6927"/>
    <x v="1"/>
    <n v="210"/>
    <x v="0"/>
    <s v="USD"/>
    <n v="1505970000"/>
    <x v="532"/>
    <n v="1506747600"/>
    <d v="2017-09-30T05:00:00"/>
    <b v="0"/>
    <b v="0"/>
    <s v="food/food trucks"/>
    <x v="6"/>
    <x v="10"/>
    <n v="96.208333333333329"/>
    <n v="32.985714285714288"/>
  </r>
  <r>
    <n v="138"/>
    <s v="Hogan Ltd"/>
    <s v="Stand-alone mission-critical moratorium"/>
    <n v="9600"/>
    <n v="9216"/>
    <x v="1"/>
    <n v="115"/>
    <x v="0"/>
    <s v="USD"/>
    <n v="1348808400"/>
    <x v="368"/>
    <n v="1349326800"/>
    <d v="2012-10-04T05:00:00"/>
    <b v="0"/>
    <b v="0"/>
    <s v="games/mobile games"/>
    <x v="4"/>
    <x v="22"/>
    <n v="96"/>
    <n v="80.139130434782615"/>
  </r>
  <r>
    <n v="531"/>
    <s v="Berry-Richardson"/>
    <s v="Automated zero tolerance implementation"/>
    <n v="186700"/>
    <n v="178338"/>
    <x v="3"/>
    <n v="3640"/>
    <x v="3"/>
    <s v="CHF"/>
    <n v="1384149600"/>
    <x v="533"/>
    <n v="1388988000"/>
    <d v="2014-01-06T06:00:00"/>
    <b v="0"/>
    <b v="0"/>
    <s v="games/video games"/>
    <x v="4"/>
    <x v="4"/>
    <n v="95.521156936261391"/>
    <n v="48.993956043956047"/>
  </r>
  <r>
    <n v="211"/>
    <s v="Thompson LLC"/>
    <s v="Customer-focused impactful benchmark"/>
    <n v="104400"/>
    <n v="99100"/>
    <x v="1"/>
    <n v="1625"/>
    <x v="0"/>
    <s v="USD"/>
    <n v="1377579600"/>
    <x v="534"/>
    <n v="1379653200"/>
    <d v="2013-09-20T05:00:00"/>
    <b v="0"/>
    <b v="0"/>
    <s v="theater/plays"/>
    <x v="1"/>
    <x v="1"/>
    <n v="94.923371647509583"/>
    <n v="60.984615384615381"/>
  </r>
  <r>
    <n v="340"/>
    <s v="Butler, Henry and Espinoza"/>
    <s v="Switchable didactic matrices"/>
    <n v="37100"/>
    <n v="34964"/>
    <x v="1"/>
    <n v="393"/>
    <x v="0"/>
    <s v="USD"/>
    <n v="1323669600"/>
    <x v="535"/>
    <n v="1323756000"/>
    <d v="2011-12-13T06:00:00"/>
    <b v="0"/>
    <b v="0"/>
    <s v="photography/photography books"/>
    <x v="7"/>
    <x v="14"/>
    <n v="94.242587601078171"/>
    <n v="88.966921119592882"/>
  </r>
  <r>
    <n v="297"/>
    <s v="Brown, Herring and Bass"/>
    <s v="Organized client-driven capacity"/>
    <n v="7200"/>
    <n v="6785"/>
    <x v="1"/>
    <n v="104"/>
    <x v="5"/>
    <s v="AUD"/>
    <n v="1389679200"/>
    <x v="536"/>
    <n v="1390456800"/>
    <d v="2014-01-23T06:00:00"/>
    <b v="0"/>
    <b v="1"/>
    <s v="theater/plays"/>
    <x v="1"/>
    <x v="1"/>
    <n v="94.236111111111114"/>
    <n v="65.240384615384613"/>
  </r>
  <r>
    <n v="321"/>
    <s v="Mills, Frazier and Perez"/>
    <s v="Proactive attitude-oriented knowledge user"/>
    <n v="170400"/>
    <n v="160422"/>
    <x v="1"/>
    <n v="2468"/>
    <x v="0"/>
    <s v="USD"/>
    <n v="1301634000"/>
    <x v="537"/>
    <n v="1302325200"/>
    <d v="2011-04-09T05:00:00"/>
    <b v="0"/>
    <b v="0"/>
    <s v="film &amp; video/shorts"/>
    <x v="3"/>
    <x v="15"/>
    <n v="94.144366197183089"/>
    <n v="65.000810372771468"/>
  </r>
  <r>
    <n v="571"/>
    <s v="Wilson and Sons"/>
    <s v="Monitored grid-enabled model"/>
    <n v="3500"/>
    <n v="3295"/>
    <x v="1"/>
    <n v="35"/>
    <x v="6"/>
    <s v="EUR"/>
    <n v="1434690000"/>
    <x v="538"/>
    <n v="1438750800"/>
    <d v="2015-08-05T05:00:00"/>
    <b v="0"/>
    <b v="0"/>
    <s v="film &amp; video/shorts"/>
    <x v="3"/>
    <x v="15"/>
    <n v="94.142857142857139"/>
    <n v="94.142857142857139"/>
  </r>
  <r>
    <n v="223"/>
    <s v="Chavez, Garcia and Cantu"/>
    <s v="Synergistic explicit capability"/>
    <n v="87300"/>
    <n v="81897"/>
    <x v="1"/>
    <n v="931"/>
    <x v="0"/>
    <s v="USD"/>
    <n v="1458104400"/>
    <x v="539"/>
    <n v="1459314000"/>
    <d v="2016-03-30T05:00:00"/>
    <b v="0"/>
    <b v="0"/>
    <s v="theater/plays"/>
    <x v="1"/>
    <x v="1"/>
    <n v="93.81099656357388"/>
    <n v="87.966702470461868"/>
  </r>
  <r>
    <n v="153"/>
    <s v="Whitehead, Bell and Hughes"/>
    <s v="Multi-tiered radical definition"/>
    <n v="189400"/>
    <n v="176112"/>
    <x v="1"/>
    <n v="5681"/>
    <x v="0"/>
    <s v="USD"/>
    <n v="1350622800"/>
    <x v="540"/>
    <n v="1351141200"/>
    <d v="2012-10-25T05:00:00"/>
    <b v="0"/>
    <b v="0"/>
    <s v="theater/plays"/>
    <x v="1"/>
    <x v="1"/>
    <n v="92.984160506863773"/>
    <n v="31.000176025347649"/>
  </r>
  <r>
    <n v="645"/>
    <s v="Ferguson, Murphy and Bright"/>
    <s v="Multi-lateral heuristic throughput"/>
    <n v="192100"/>
    <n v="178483"/>
    <x v="1"/>
    <n v="4697"/>
    <x v="0"/>
    <s v="USD"/>
    <n v="1537938000"/>
    <x v="541"/>
    <n v="1539752400"/>
    <d v="2018-10-17T05:00:00"/>
    <b v="0"/>
    <b v="1"/>
    <s v="music/rock"/>
    <x v="2"/>
    <x v="8"/>
    <n v="92.911504424778755"/>
    <n v="37.999361294443261"/>
  </r>
  <r>
    <n v="61"/>
    <s v="Romero-Hoffman"/>
    <s v="Open-source zero administration complexity"/>
    <n v="199200"/>
    <n v="184750"/>
    <x v="1"/>
    <n v="2253"/>
    <x v="1"/>
    <s v="CAD"/>
    <n v="1298268000"/>
    <x v="542"/>
    <n v="1301720400"/>
    <d v="2011-04-02T05:00:00"/>
    <b v="0"/>
    <b v="0"/>
    <s v="theater/plays"/>
    <x v="1"/>
    <x v="1"/>
    <n v="92.74598393574297"/>
    <n v="82.001775410563695"/>
  </r>
  <r>
    <n v="752"/>
    <s v="Lowery Group"/>
    <s v="Sharable motivating emulation"/>
    <n v="5800"/>
    <n v="5362"/>
    <x v="2"/>
    <n v="114"/>
    <x v="0"/>
    <s v="USD"/>
    <n v="1280984400"/>
    <x v="543"/>
    <n v="1282539600"/>
    <d v="2010-08-23T05:00:00"/>
    <b v="0"/>
    <b v="1"/>
    <s v="theater/plays"/>
    <x v="1"/>
    <x v="1"/>
    <n v="92.448275862068968"/>
    <n v="47.035087719298247"/>
  </r>
  <r>
    <n v="504"/>
    <s v="Smith-Miller"/>
    <s v="De-engineered cohesive moderator"/>
    <n v="7500"/>
    <n v="6924"/>
    <x v="1"/>
    <n v="62"/>
    <x v="6"/>
    <s v="EUR"/>
    <n v="1431925200"/>
    <x v="312"/>
    <n v="1432011600"/>
    <d v="2015-05-19T05:00:00"/>
    <b v="0"/>
    <b v="0"/>
    <s v="music/rock"/>
    <x v="2"/>
    <x v="8"/>
    <n v="92.320000000000007"/>
    <n v="111.6774193548387"/>
  </r>
  <r>
    <n v="814"/>
    <s v="Vincent PLC"/>
    <s v="Visionary 24hour analyzer"/>
    <n v="3200"/>
    <n v="2950"/>
    <x v="1"/>
    <n v="36"/>
    <x v="4"/>
    <s v="DKK"/>
    <n v="1464325200"/>
    <x v="544"/>
    <n v="1464498000"/>
    <d v="2016-05-29T05:00:00"/>
    <b v="0"/>
    <b v="1"/>
    <s v="music/rock"/>
    <x v="2"/>
    <x v="8"/>
    <n v="92.1875"/>
    <n v="81.944444444444443"/>
  </r>
  <r>
    <n v="732"/>
    <s v="Glass, Baker and Jones"/>
    <s v="Business-focused 24hour access"/>
    <n v="117000"/>
    <n v="107622"/>
    <x v="1"/>
    <n v="1121"/>
    <x v="0"/>
    <s v="USD"/>
    <n v="1490158800"/>
    <x v="545"/>
    <n v="1492146000"/>
    <d v="2017-04-14T05:00:00"/>
    <b v="0"/>
    <b v="1"/>
    <s v="music/rock"/>
    <x v="2"/>
    <x v="8"/>
    <n v="91.984615384615381"/>
    <n v="96.005352363960753"/>
  </r>
  <r>
    <n v="51"/>
    <s v="Bradshaw, Gill and Donovan"/>
    <s v="Inverse secondary infrastructure"/>
    <n v="158100"/>
    <n v="145243"/>
    <x v="1"/>
    <n v="1467"/>
    <x v="2"/>
    <s v="GBP"/>
    <n v="1332824400"/>
    <x v="546"/>
    <n v="1334206800"/>
    <d v="2012-04-12T05:00:00"/>
    <b v="0"/>
    <b v="1"/>
    <s v="technology/wearables"/>
    <x v="0"/>
    <x v="12"/>
    <n v="91.867805186590772"/>
    <n v="99.006816632583508"/>
  </r>
  <r>
    <n v="530"/>
    <s v="Morrow, Santiago and Soto"/>
    <s v="Stand-alone human-resource workforce"/>
    <n v="105000"/>
    <n v="96328"/>
    <x v="1"/>
    <n v="1784"/>
    <x v="0"/>
    <s v="USD"/>
    <n v="1283230800"/>
    <x v="547"/>
    <n v="1284440400"/>
    <d v="2010-09-14T05:00:00"/>
    <b v="0"/>
    <b v="1"/>
    <s v="publishing/fiction"/>
    <x v="5"/>
    <x v="11"/>
    <n v="91.740952380952379"/>
    <n v="53.995515695067262"/>
  </r>
  <r>
    <n v="281"/>
    <s v="Drake PLC"/>
    <s v="Profound object-oriented paradigm"/>
    <n v="164500"/>
    <n v="150552"/>
    <x v="1"/>
    <n v="2062"/>
    <x v="0"/>
    <s v="USD"/>
    <n v="1331445600"/>
    <x v="548"/>
    <n v="1333256400"/>
    <d v="2012-04-01T05:00:00"/>
    <b v="0"/>
    <b v="1"/>
    <s v="theater/plays"/>
    <x v="1"/>
    <x v="1"/>
    <n v="91.520972644376897"/>
    <n v="73.012609117361791"/>
  </r>
  <r>
    <n v="325"/>
    <s v="Saunders Group"/>
    <s v="Programmable systemic implementation"/>
    <n v="6500"/>
    <n v="5897"/>
    <x v="1"/>
    <n v="73"/>
    <x v="0"/>
    <s v="USD"/>
    <n v="1529125200"/>
    <x v="549"/>
    <n v="1531112400"/>
    <d v="2018-07-09T05:00:00"/>
    <b v="0"/>
    <b v="1"/>
    <s v="theater/plays"/>
    <x v="1"/>
    <x v="1"/>
    <n v="90.723076923076931"/>
    <n v="80.780821917808225"/>
  </r>
  <r>
    <n v="429"/>
    <s v="Robles Ltd"/>
    <s v="Right-sized demand-driven adapter"/>
    <n v="191000"/>
    <n v="173191"/>
    <x v="2"/>
    <n v="2138"/>
    <x v="0"/>
    <s v="USD"/>
    <n v="1392012000"/>
    <x v="67"/>
    <n v="1394427600"/>
    <d v="2014-03-10T05:00:00"/>
    <b v="0"/>
    <b v="1"/>
    <s v="photography/photography books"/>
    <x v="7"/>
    <x v="14"/>
    <n v="90.675916230366497"/>
    <n v="81.006080449017773"/>
  </r>
  <r>
    <n v="692"/>
    <s v="Murray Ltd"/>
    <s v="Decentralized 4thgeneration challenge"/>
    <n v="6000"/>
    <n v="5438"/>
    <x v="1"/>
    <n v="77"/>
    <x v="2"/>
    <s v="GBP"/>
    <n v="1562648400"/>
    <x v="550"/>
    <n v="1564203600"/>
    <d v="2019-07-27T05:00:00"/>
    <b v="0"/>
    <b v="0"/>
    <s v="music/rock"/>
    <x v="2"/>
    <x v="8"/>
    <n v="90.633333333333326"/>
    <n v="70.623376623376629"/>
  </r>
  <r>
    <n v="731"/>
    <s v="Cruz, Hall and Mason"/>
    <s v="Synergized content-based hierarchy"/>
    <n v="8000"/>
    <n v="7220"/>
    <x v="2"/>
    <n v="219"/>
    <x v="0"/>
    <s v="USD"/>
    <n v="1500786000"/>
    <x v="551"/>
    <n v="1500872400"/>
    <d v="2017-07-24T05:00:00"/>
    <b v="0"/>
    <b v="0"/>
    <s v="technology/web"/>
    <x v="0"/>
    <x v="0"/>
    <n v="90.25"/>
    <n v="32.968036529680369"/>
  </r>
  <r>
    <n v="459"/>
    <s v="Lane, Ryan and Chapman"/>
    <s v="Switchable demand-driven help-desk"/>
    <n v="6300"/>
    <n v="5674"/>
    <x v="1"/>
    <n v="105"/>
    <x v="0"/>
    <s v="USD"/>
    <n v="1419746400"/>
    <x v="552"/>
    <n v="1421906400"/>
    <d v="2015-01-22T06:00:00"/>
    <b v="0"/>
    <b v="0"/>
    <s v="film &amp; video/documentary"/>
    <x v="3"/>
    <x v="3"/>
    <n v="90.063492063492063"/>
    <n v="54.038095238095238"/>
  </r>
  <r>
    <n v="870"/>
    <s v="Hansen-Austin"/>
    <s v="Adaptive demand-driven encryption"/>
    <n v="7700"/>
    <n v="6920"/>
    <x v="1"/>
    <n v="121"/>
    <x v="0"/>
    <s v="USD"/>
    <n v="1440392400"/>
    <x v="88"/>
    <n v="1442552400"/>
    <d v="2015-09-18T05:00:00"/>
    <b v="0"/>
    <b v="0"/>
    <s v="theater/plays"/>
    <x v="1"/>
    <x v="1"/>
    <n v="89.870129870129873"/>
    <n v="57.190082644628099"/>
  </r>
  <r>
    <n v="54"/>
    <s v="Roy PLC"/>
    <s v="Multi-channeled neutral customer loyalty"/>
    <n v="6000"/>
    <n v="5392"/>
    <x v="1"/>
    <n v="120"/>
    <x v="0"/>
    <s v="USD"/>
    <n v="1520748000"/>
    <x v="553"/>
    <n v="1521262800"/>
    <d v="2018-03-17T05:00:00"/>
    <b v="0"/>
    <b v="0"/>
    <s v="technology/wearables"/>
    <x v="0"/>
    <x v="12"/>
    <n v="89.86666666666666"/>
    <n v="44.93333333333333"/>
  </r>
  <r>
    <n v="835"/>
    <s v="Hodges, Smith and Kelly"/>
    <s v="Future-proofed 24hour model"/>
    <n v="86200"/>
    <n v="77355"/>
    <x v="1"/>
    <n v="1758"/>
    <x v="0"/>
    <s v="USD"/>
    <n v="1425103200"/>
    <x v="554"/>
    <n v="1425621600"/>
    <d v="2015-03-06T06:00:00"/>
    <b v="0"/>
    <b v="0"/>
    <s v="technology/web"/>
    <x v="0"/>
    <x v="0"/>
    <n v="89.738979118329468"/>
    <n v="44.001706484641637"/>
  </r>
  <r>
    <n v="134"/>
    <s v="Caldwell LLC"/>
    <s v="Secured executive concept"/>
    <n v="99500"/>
    <n v="89288"/>
    <x v="1"/>
    <n v="940"/>
    <x v="3"/>
    <s v="CHF"/>
    <n v="1308459600"/>
    <x v="555"/>
    <n v="1312693200"/>
    <d v="2011-08-07T05:00:00"/>
    <b v="0"/>
    <b v="1"/>
    <s v="film &amp; video/documentary"/>
    <x v="3"/>
    <x v="3"/>
    <n v="89.73668341708543"/>
    <n v="94.987234042553197"/>
  </r>
  <r>
    <n v="405"/>
    <s v="Lee LLC"/>
    <s v="Synchronized secondary analyzer"/>
    <n v="29600"/>
    <n v="26527"/>
    <x v="1"/>
    <n v="435"/>
    <x v="0"/>
    <s v="USD"/>
    <n v="1528088400"/>
    <x v="93"/>
    <n v="1532408400"/>
    <d v="2018-07-24T05:00:00"/>
    <b v="0"/>
    <b v="0"/>
    <s v="theater/plays"/>
    <x v="1"/>
    <x v="1"/>
    <n v="89.618243243243242"/>
    <n v="60.981609195402299"/>
  </r>
  <r>
    <n v="12"/>
    <s v="Kim Ltd"/>
    <s v="Assimilated hybrid intranet"/>
    <n v="6300"/>
    <n v="5629"/>
    <x v="1"/>
    <n v="55"/>
    <x v="0"/>
    <s v="USD"/>
    <n v="1571720400"/>
    <x v="556"/>
    <n v="1572411600"/>
    <d v="2019-10-30T05:00:00"/>
    <b v="0"/>
    <b v="0"/>
    <s v="film &amp; video/drama"/>
    <x v="3"/>
    <x v="6"/>
    <n v="89.349206349206341"/>
    <n v="102.34545454545454"/>
  </r>
  <r>
    <n v="253"/>
    <s v="Rogers, Jacobs and Jackson"/>
    <s v="Upgradable multi-state instruction set"/>
    <n v="121500"/>
    <n v="108161"/>
    <x v="1"/>
    <n v="1335"/>
    <x v="1"/>
    <s v="CAD"/>
    <n v="1302238800"/>
    <x v="557"/>
    <n v="1303275600"/>
    <d v="2011-04-20T05:00:00"/>
    <b v="0"/>
    <b v="0"/>
    <s v="film &amp; video/drama"/>
    <x v="3"/>
    <x v="6"/>
    <n v="89.021399176954731"/>
    <n v="81.019475655430711"/>
  </r>
  <r>
    <n v="726"/>
    <s v="Johns-Thomas"/>
    <s v="Realigned web-enabled functionalities"/>
    <n v="54300"/>
    <n v="48227"/>
    <x v="2"/>
    <n v="524"/>
    <x v="0"/>
    <s v="USD"/>
    <n v="1287982800"/>
    <x v="558"/>
    <n v="1288501200"/>
    <d v="2010-10-31T05:00:00"/>
    <b v="0"/>
    <b v="1"/>
    <s v="theater/plays"/>
    <x v="1"/>
    <x v="1"/>
    <n v="88.815837937384899"/>
    <n v="92.036259541984734"/>
  </r>
  <r>
    <n v="545"/>
    <s v="Deleon and Sons"/>
    <s v="Organized value-added access"/>
    <n v="184800"/>
    <n v="164109"/>
    <x v="1"/>
    <n v="2690"/>
    <x v="0"/>
    <s v="USD"/>
    <n v="1577253600"/>
    <x v="559"/>
    <n v="1578981600"/>
    <d v="2020-01-14T06:00:00"/>
    <b v="0"/>
    <b v="0"/>
    <s v="theater/plays"/>
    <x v="1"/>
    <x v="1"/>
    <n v="88.803571428571431"/>
    <n v="61.007063197026021"/>
  </r>
  <r>
    <n v="646"/>
    <s v="Robinson Group"/>
    <s v="Switchable reciprocal middleware"/>
    <n v="98700"/>
    <n v="87448"/>
    <x v="1"/>
    <n v="2915"/>
    <x v="0"/>
    <s v="USD"/>
    <n v="1363150800"/>
    <x v="560"/>
    <n v="1364101200"/>
    <d v="2013-03-24T05:00:00"/>
    <b v="0"/>
    <b v="0"/>
    <s v="games/video games"/>
    <x v="4"/>
    <x v="4"/>
    <n v="88.599797365754824"/>
    <n v="29.999313893653515"/>
  </r>
  <r>
    <n v="651"/>
    <s v="Wang, Koch and Weaver"/>
    <s v="Digitized analyzing capacity"/>
    <n v="196700"/>
    <n v="174039"/>
    <x v="1"/>
    <n v="3868"/>
    <x v="6"/>
    <s v="EUR"/>
    <n v="1393048800"/>
    <x v="561"/>
    <n v="1394344800"/>
    <d v="2014-03-09T06:00:00"/>
    <b v="0"/>
    <b v="0"/>
    <s v="film &amp; video/shorts"/>
    <x v="3"/>
    <x v="15"/>
    <n v="88.47941026944585"/>
    <n v="44.994570837642193"/>
  </r>
  <r>
    <n v="788"/>
    <s v="Joyce PLC"/>
    <s v="Synchronized directional capability"/>
    <n v="3600"/>
    <n v="3174"/>
    <x v="3"/>
    <n v="31"/>
    <x v="0"/>
    <s v="USD"/>
    <n v="1350709200"/>
    <x v="562"/>
    <n v="1352527200"/>
    <d v="2012-11-10T06:00:00"/>
    <b v="0"/>
    <b v="0"/>
    <s v="film &amp; video/animation"/>
    <x v="3"/>
    <x v="13"/>
    <n v="88.166666666666671"/>
    <n v="102.38709677419355"/>
  </r>
  <r>
    <n v="116"/>
    <s v="David-Clark"/>
    <s v="De-engineered motivating standardization"/>
    <n v="7200"/>
    <n v="6336"/>
    <x v="1"/>
    <n v="73"/>
    <x v="0"/>
    <s v="USD"/>
    <n v="1442552400"/>
    <x v="563"/>
    <n v="1442638800"/>
    <d v="2015-09-19T05:00:00"/>
    <b v="0"/>
    <b v="0"/>
    <s v="theater/plays"/>
    <x v="1"/>
    <x v="1"/>
    <n v="88"/>
    <n v="86.794520547945211"/>
  </r>
  <r>
    <n v="990"/>
    <s v="Ortiz-Roberts"/>
    <s v="Devolved foreground customer loyalty"/>
    <n v="7800"/>
    <n v="6839"/>
    <x v="1"/>
    <n v="64"/>
    <x v="0"/>
    <s v="USD"/>
    <n v="1456984800"/>
    <x v="564"/>
    <n v="1458882000"/>
    <d v="2016-03-25T05:00:00"/>
    <b v="0"/>
    <b v="1"/>
    <s v="film &amp; video/drama"/>
    <x v="3"/>
    <x v="6"/>
    <n v="87.679487179487182"/>
    <n v="106.859375"/>
  </r>
  <r>
    <n v="115"/>
    <s v="Barrett PLC"/>
    <s v="Team-oriented clear-thinking capacity"/>
    <n v="166700"/>
    <n v="145382"/>
    <x v="1"/>
    <n v="3304"/>
    <x v="6"/>
    <s v="EUR"/>
    <n v="1510898400"/>
    <x v="565"/>
    <n v="1513922400"/>
    <d v="2017-12-22T06:00:00"/>
    <b v="0"/>
    <b v="0"/>
    <s v="publishing/fiction"/>
    <x v="5"/>
    <x v="11"/>
    <n v="87.211757648470297"/>
    <n v="44.001815980629537"/>
  </r>
  <r>
    <n v="799"/>
    <s v="Reid-Day"/>
    <s v="Devolved tertiary time-frame"/>
    <n v="84500"/>
    <n v="73522"/>
    <x v="1"/>
    <n v="1225"/>
    <x v="2"/>
    <s v="GBP"/>
    <n v="1454133600"/>
    <x v="220"/>
    <n v="1454479200"/>
    <d v="2016-02-03T06:00:00"/>
    <b v="0"/>
    <b v="0"/>
    <s v="theater/plays"/>
    <x v="1"/>
    <x v="1"/>
    <n v="87.008284023668637"/>
    <n v="60.017959183673469"/>
  </r>
  <r>
    <n v="769"/>
    <s v="Johnson-Morales"/>
    <s v="Devolved 24hour forecast"/>
    <n v="125600"/>
    <n v="109106"/>
    <x v="1"/>
    <n v="3410"/>
    <x v="0"/>
    <s v="USD"/>
    <n v="1376542800"/>
    <x v="566"/>
    <n v="1378789200"/>
    <d v="2013-09-10T05:00:00"/>
    <b v="0"/>
    <b v="0"/>
    <s v="games/video games"/>
    <x v="4"/>
    <x v="4"/>
    <n v="86.867834394904463"/>
    <n v="31.995894428152493"/>
  </r>
  <r>
    <n v="32"/>
    <s v="Jackson PLC"/>
    <s v="Ergonomic 6thgeneration success"/>
    <n v="101000"/>
    <n v="87676"/>
    <x v="1"/>
    <n v="2307"/>
    <x v="6"/>
    <s v="EUR"/>
    <n v="1515564000"/>
    <x v="302"/>
    <n v="1517896800"/>
    <d v="2018-02-06T06:00:00"/>
    <b v="0"/>
    <b v="0"/>
    <s v="film &amp; video/documentary"/>
    <x v="3"/>
    <x v="3"/>
    <n v="86.807920792079202"/>
    <n v="38.004334633723452"/>
  </r>
  <r>
    <n v="681"/>
    <s v="Kelly PLC"/>
    <s v="Decentralized context-sensitive superstructure"/>
    <n v="184100"/>
    <n v="159037"/>
    <x v="1"/>
    <n v="1657"/>
    <x v="0"/>
    <s v="USD"/>
    <n v="1324447200"/>
    <x v="567"/>
    <n v="1324965600"/>
    <d v="2011-12-27T06:00:00"/>
    <b v="0"/>
    <b v="0"/>
    <s v="theater/plays"/>
    <x v="1"/>
    <x v="1"/>
    <n v="86.386203150461711"/>
    <n v="95.978877489438744"/>
  </r>
  <r>
    <n v="403"/>
    <s v="Leonard-Mcclain"/>
    <s v="Virtual foreground throughput"/>
    <n v="195800"/>
    <n v="168820"/>
    <x v="1"/>
    <n v="3015"/>
    <x v="1"/>
    <s v="CAD"/>
    <n v="1273640400"/>
    <x v="568"/>
    <n v="1276750800"/>
    <d v="2010-06-17T05:00:00"/>
    <b v="0"/>
    <b v="1"/>
    <s v="theater/plays"/>
    <x v="1"/>
    <x v="1"/>
    <n v="86.220633299284984"/>
    <n v="55.99336650082919"/>
  </r>
  <r>
    <n v="960"/>
    <s v="Robbins Group"/>
    <s v="Function-based interactive matrix"/>
    <n v="5500"/>
    <n v="4678"/>
    <x v="1"/>
    <n v="55"/>
    <x v="0"/>
    <s v="USD"/>
    <n v="1454911200"/>
    <x v="569"/>
    <n v="1458104400"/>
    <d v="2016-03-16T05:00:00"/>
    <b v="0"/>
    <b v="0"/>
    <s v="technology/web"/>
    <x v="0"/>
    <x v="0"/>
    <n v="85.054545454545448"/>
    <n v="85.054545454545448"/>
  </r>
  <r>
    <n v="982"/>
    <s v="Freeman-French"/>
    <s v="Multi-layered optimal application"/>
    <n v="7200"/>
    <n v="6115"/>
    <x v="1"/>
    <n v="75"/>
    <x v="0"/>
    <s v="USD"/>
    <n v="1311051600"/>
    <x v="570"/>
    <n v="1311224400"/>
    <d v="2011-07-21T05:00:00"/>
    <b v="0"/>
    <b v="1"/>
    <s v="film &amp; video/documentary"/>
    <x v="3"/>
    <x v="3"/>
    <n v="84.930555555555557"/>
    <n v="81.533333333333331"/>
  </r>
  <r>
    <n v="886"/>
    <s v="Sanders LLC"/>
    <s v="Multi-tiered explicit focus group"/>
    <n v="150600"/>
    <n v="127745"/>
    <x v="1"/>
    <n v="1825"/>
    <x v="0"/>
    <s v="USD"/>
    <n v="1282798800"/>
    <x v="571"/>
    <n v="1284354000"/>
    <d v="2010-09-13T05:00:00"/>
    <b v="0"/>
    <b v="0"/>
    <s v="music/indie rock"/>
    <x v="2"/>
    <x v="2"/>
    <n v="84.824037184594957"/>
    <n v="69.9972602739726"/>
  </r>
  <r>
    <n v="414"/>
    <s v="Davis and Sons"/>
    <s v="Innovative human-resource migration"/>
    <n v="188200"/>
    <n v="159405"/>
    <x v="1"/>
    <n v="5497"/>
    <x v="0"/>
    <s v="USD"/>
    <n v="1271739600"/>
    <x v="572"/>
    <n v="1272430800"/>
    <d v="2010-04-28T05:00:00"/>
    <b v="0"/>
    <b v="1"/>
    <s v="food/food trucks"/>
    <x v="6"/>
    <x v="10"/>
    <n v="84.699787460148784"/>
    <n v="28.998544660724033"/>
  </r>
  <r>
    <n v="963"/>
    <s v="Rodriguez-Robinson"/>
    <s v="Ergonomic methodical hub"/>
    <n v="5900"/>
    <n v="4997"/>
    <x v="1"/>
    <n v="114"/>
    <x v="6"/>
    <s v="EUR"/>
    <n v="1299304800"/>
    <x v="573"/>
    <n v="1299823200"/>
    <d v="2011-03-11T06:00:00"/>
    <b v="0"/>
    <b v="1"/>
    <s v="photography/photography books"/>
    <x v="7"/>
    <x v="14"/>
    <n v="84.694915254237287"/>
    <n v="43.833333333333336"/>
  </r>
  <r>
    <n v="341"/>
    <s v="Guzman Group"/>
    <s v="Ameliorated disintermediate utilization"/>
    <n v="114300"/>
    <n v="96777"/>
    <x v="1"/>
    <n v="1257"/>
    <x v="0"/>
    <s v="USD"/>
    <n v="1440738000"/>
    <x v="574"/>
    <n v="1441342800"/>
    <d v="2015-09-04T05:00:00"/>
    <b v="0"/>
    <b v="0"/>
    <s v="music/indie rock"/>
    <x v="2"/>
    <x v="2"/>
    <n v="84.669291338582681"/>
    <n v="76.990453460620529"/>
  </r>
  <r>
    <n v="699"/>
    <s v="King Inc"/>
    <s v="Ergonomic dedicated focus group"/>
    <n v="7400"/>
    <n v="6245"/>
    <x v="1"/>
    <n v="56"/>
    <x v="0"/>
    <s v="USD"/>
    <n v="1561438800"/>
    <x v="575"/>
    <n v="1561525200"/>
    <d v="2019-06-26T05:00:00"/>
    <b v="0"/>
    <b v="0"/>
    <s v="film &amp; video/drama"/>
    <x v="3"/>
    <x v="6"/>
    <n v="84.391891891891888"/>
    <n v="111.51785714285714"/>
  </r>
  <r>
    <n v="525"/>
    <s v="Greene, Lloyd and Sims"/>
    <s v="Balanced leadingedge data-warehouse"/>
    <n v="2100"/>
    <n v="1768"/>
    <x v="1"/>
    <n v="63"/>
    <x v="0"/>
    <s v="USD"/>
    <n v="1290492000"/>
    <x v="576"/>
    <n v="1290837600"/>
    <d v="2010-11-27T06:00:00"/>
    <b v="0"/>
    <b v="0"/>
    <s v="technology/wearables"/>
    <x v="0"/>
    <x v="12"/>
    <n v="84.19047619047619"/>
    <n v="28.063492063492063"/>
  </r>
  <r>
    <n v="694"/>
    <s v="Mora-Bradley"/>
    <s v="Programmable tangible ability"/>
    <n v="9100"/>
    <n v="7656"/>
    <x v="1"/>
    <n v="79"/>
    <x v="0"/>
    <s v="USD"/>
    <n v="1511762400"/>
    <x v="577"/>
    <n v="1514959200"/>
    <d v="2018-01-03T06:00:00"/>
    <b v="0"/>
    <b v="0"/>
    <s v="theater/plays"/>
    <x v="1"/>
    <x v="1"/>
    <n v="84.131868131868131"/>
    <n v="96.911392405063296"/>
  </r>
  <r>
    <n v="524"/>
    <s v="Johnson-Contreras"/>
    <s v="Diverse scalable superstructure"/>
    <n v="96700"/>
    <n v="81136"/>
    <x v="1"/>
    <n v="1979"/>
    <x v="0"/>
    <s v="USD"/>
    <n v="1272258000"/>
    <x v="578"/>
    <n v="1273381200"/>
    <d v="2010-05-09T05:00:00"/>
    <b v="0"/>
    <b v="0"/>
    <s v="theater/plays"/>
    <x v="1"/>
    <x v="1"/>
    <n v="83.904860392967933"/>
    <n v="40.998484082870135"/>
  </r>
  <r>
    <n v="564"/>
    <s v="Hernandez-Macdonald"/>
    <s v="Organic high-level implementation"/>
    <n v="168700"/>
    <n v="141393"/>
    <x v="1"/>
    <n v="1790"/>
    <x v="0"/>
    <s v="USD"/>
    <n v="1426395600"/>
    <x v="402"/>
    <n v="1427086800"/>
    <d v="2015-03-23T05:00:00"/>
    <b v="0"/>
    <b v="0"/>
    <s v="theater/plays"/>
    <x v="1"/>
    <x v="1"/>
    <n v="83.813278008298752"/>
    <n v="78.990502793296088"/>
  </r>
  <r>
    <n v="677"/>
    <s v="Murphy-Fox"/>
    <s v="Organic system-worthy orchestration"/>
    <n v="5300"/>
    <n v="4432"/>
    <x v="1"/>
    <n v="111"/>
    <x v="0"/>
    <s v="USD"/>
    <n v="1468126800"/>
    <x v="579"/>
    <n v="1472446800"/>
    <d v="2016-08-29T05:00:00"/>
    <b v="0"/>
    <b v="0"/>
    <s v="publishing/fiction"/>
    <x v="5"/>
    <x v="11"/>
    <n v="83.622641509433961"/>
    <n v="39.927927927927925"/>
  </r>
  <r>
    <n v="284"/>
    <s v="Tran LLC"/>
    <s v="Ameliorated fresh-thinking protocol"/>
    <n v="9800"/>
    <n v="8153"/>
    <x v="1"/>
    <n v="132"/>
    <x v="0"/>
    <s v="USD"/>
    <n v="1335848400"/>
    <x v="580"/>
    <n v="1336280400"/>
    <d v="2012-05-06T05:00:00"/>
    <b v="0"/>
    <b v="0"/>
    <s v="technology/web"/>
    <x v="0"/>
    <x v="0"/>
    <n v="83.193877551020407"/>
    <n v="61.765151515151516"/>
  </r>
  <r>
    <n v="633"/>
    <s v="Yu and Sons"/>
    <s v="Adaptive context-sensitive architecture"/>
    <n v="6700"/>
    <n v="5569"/>
    <x v="1"/>
    <n v="105"/>
    <x v="0"/>
    <s v="USD"/>
    <n v="1446876000"/>
    <x v="581"/>
    <n v="1447221600"/>
    <d v="2015-11-11T06:00:00"/>
    <b v="0"/>
    <b v="0"/>
    <s v="film &amp; video/animation"/>
    <x v="3"/>
    <x v="13"/>
    <n v="83.119402985074629"/>
    <n v="53.038095238095238"/>
  </r>
  <r>
    <n v="172"/>
    <s v="Nixon Inc"/>
    <s v="Centralized national firmware"/>
    <n v="800"/>
    <n v="663"/>
    <x v="1"/>
    <n v="26"/>
    <x v="0"/>
    <s v="USD"/>
    <n v="1405746000"/>
    <x v="582"/>
    <n v="1407042000"/>
    <d v="2014-08-03T05:00:00"/>
    <b v="0"/>
    <b v="1"/>
    <s v="film &amp; video/documentary"/>
    <x v="3"/>
    <x v="3"/>
    <n v="82.875"/>
    <n v="25.5"/>
  </r>
  <r>
    <n v="432"/>
    <s v="Harper-Bryan"/>
    <s v="Re-contextualized dedicated hardware"/>
    <n v="7700"/>
    <n v="6369"/>
    <x v="1"/>
    <n v="91"/>
    <x v="0"/>
    <s v="USD"/>
    <n v="1399006800"/>
    <x v="493"/>
    <n v="1400734800"/>
    <d v="2014-05-22T05:00:00"/>
    <b v="0"/>
    <b v="0"/>
    <s v="theater/plays"/>
    <x v="1"/>
    <x v="1"/>
    <n v="82.714285714285722"/>
    <n v="69.989010989010993"/>
  </r>
  <r>
    <n v="303"/>
    <s v="Guerrero, Flores and Jenkins"/>
    <s v="Networked optimal architecture"/>
    <n v="3400"/>
    <n v="2809"/>
    <x v="1"/>
    <n v="32"/>
    <x v="0"/>
    <s v="USD"/>
    <n v="1452146400"/>
    <x v="583"/>
    <n v="1452578400"/>
    <d v="2016-01-12T06:00:00"/>
    <b v="0"/>
    <b v="0"/>
    <s v="music/indie rock"/>
    <x v="2"/>
    <x v="2"/>
    <n v="82.617647058823536"/>
    <n v="87.78125"/>
  </r>
  <r>
    <n v="446"/>
    <s v="Martin, Martin and Solis"/>
    <s v="Assimilated uniform methodology"/>
    <n v="6800"/>
    <n v="5579"/>
    <x v="1"/>
    <n v="186"/>
    <x v="0"/>
    <s v="USD"/>
    <n v="1355810400"/>
    <x v="584"/>
    <n v="1355983200"/>
    <d v="2012-12-20T06:00:00"/>
    <b v="0"/>
    <b v="0"/>
    <s v="technology/wearables"/>
    <x v="0"/>
    <x v="12"/>
    <n v="82.044117647058826"/>
    <n v="29.99462365591398"/>
  </r>
  <r>
    <n v="590"/>
    <s v="Cox Group"/>
    <s v="Synergized analyzing process improvement"/>
    <n v="7100"/>
    <n v="5824"/>
    <x v="1"/>
    <n v="86"/>
    <x v="5"/>
    <s v="AUD"/>
    <n v="1419141600"/>
    <x v="585"/>
    <n v="1420092000"/>
    <d v="2015-01-01T06:00:00"/>
    <b v="0"/>
    <b v="0"/>
    <s v="publishing/radio &amp; podcasts"/>
    <x v="5"/>
    <x v="21"/>
    <n v="82.028169014084511"/>
    <n v="67.720930232558146"/>
  </r>
  <r>
    <n v="660"/>
    <s v="Jensen-Brown"/>
    <s v="Fundamental disintermediate matrix"/>
    <n v="9100"/>
    <n v="7438"/>
    <x v="1"/>
    <n v="77"/>
    <x v="0"/>
    <s v="USD"/>
    <n v="1440133200"/>
    <x v="586"/>
    <n v="1440910800"/>
    <d v="2015-08-30T05:00:00"/>
    <b v="1"/>
    <b v="0"/>
    <s v="theater/plays"/>
    <x v="1"/>
    <x v="1"/>
    <n v="81.736263736263737"/>
    <n v="96.597402597402592"/>
  </r>
  <r>
    <n v="944"/>
    <s v="Walter Inc"/>
    <s v="Streamlined 5thgeneration intranet"/>
    <n v="10000"/>
    <n v="8142"/>
    <x v="1"/>
    <n v="263"/>
    <x v="5"/>
    <s v="AUD"/>
    <n v="1486706400"/>
    <x v="332"/>
    <n v="1488348000"/>
    <d v="2017-03-01T06:00:00"/>
    <b v="0"/>
    <b v="0"/>
    <s v="photography/photography books"/>
    <x v="7"/>
    <x v="14"/>
    <n v="81.42"/>
    <n v="30.958174904942965"/>
  </r>
  <r>
    <n v="481"/>
    <s v="Mcclure LLC"/>
    <s v="Sharable discrete budgetary management"/>
    <n v="196600"/>
    <n v="159931"/>
    <x v="1"/>
    <n v="1538"/>
    <x v="0"/>
    <s v="USD"/>
    <n v="1412139600"/>
    <x v="587"/>
    <n v="1415772000"/>
    <d v="2014-11-12T06:00:00"/>
    <b v="0"/>
    <b v="1"/>
    <s v="theater/plays"/>
    <x v="1"/>
    <x v="1"/>
    <n v="81.348423194303152"/>
    <n v="103.98634590377114"/>
  </r>
  <r>
    <n v="779"/>
    <s v="Webb Group"/>
    <s v="Public-key actuating projection"/>
    <n v="108700"/>
    <n v="87293"/>
    <x v="1"/>
    <n v="831"/>
    <x v="0"/>
    <s v="USD"/>
    <n v="1439528400"/>
    <x v="588"/>
    <n v="1440306000"/>
    <d v="2015-08-23T05:00:00"/>
    <b v="0"/>
    <b v="1"/>
    <s v="theater/plays"/>
    <x v="1"/>
    <x v="1"/>
    <n v="80.306347746090154"/>
    <n v="105.04572803850782"/>
  </r>
  <r>
    <n v="528"/>
    <s v="Avila, Ford and Welch"/>
    <s v="Focused leadingedge matrix"/>
    <n v="9000"/>
    <n v="7227"/>
    <x v="1"/>
    <n v="80"/>
    <x v="2"/>
    <s v="GBP"/>
    <n v="1385186400"/>
    <x v="589"/>
    <n v="1389074400"/>
    <d v="2014-01-07T06:00:00"/>
    <b v="0"/>
    <b v="0"/>
    <s v="music/indie rock"/>
    <x v="2"/>
    <x v="2"/>
    <n v="80.300000000000011"/>
    <n v="90.337500000000006"/>
  </r>
  <r>
    <n v="339"/>
    <s v="Lewis, Taylor and Rivers"/>
    <s v="Front-line transitional algorithm"/>
    <n v="136300"/>
    <n v="108974"/>
    <x v="2"/>
    <n v="1297"/>
    <x v="1"/>
    <s v="CAD"/>
    <n v="1501650000"/>
    <x v="590"/>
    <n v="1502859600"/>
    <d v="2017-08-16T05:00:00"/>
    <b v="0"/>
    <b v="0"/>
    <s v="theater/plays"/>
    <x v="1"/>
    <x v="1"/>
    <n v="79.951577402787962"/>
    <n v="84.02004626060139"/>
  </r>
  <r>
    <n v="27"/>
    <s v="Best, Carr and Williams"/>
    <s v="Diverse transitional migration"/>
    <n v="2000"/>
    <n v="1599"/>
    <x v="1"/>
    <n v="15"/>
    <x v="0"/>
    <s v="USD"/>
    <n v="1443848400"/>
    <x v="301"/>
    <n v="1444539600"/>
    <d v="2015-10-11T05:00:00"/>
    <b v="0"/>
    <b v="0"/>
    <s v="music/rock"/>
    <x v="2"/>
    <x v="8"/>
    <n v="79.95"/>
    <n v="106.6"/>
  </r>
  <r>
    <n v="637"/>
    <s v="Williams-Ramirez"/>
    <s v="Open-architected 24/7 throughput"/>
    <n v="8500"/>
    <n v="6750"/>
    <x v="1"/>
    <n v="65"/>
    <x v="0"/>
    <s v="USD"/>
    <n v="1479103200"/>
    <x v="591"/>
    <n v="1479794400"/>
    <d v="2016-11-22T06:00:00"/>
    <b v="0"/>
    <b v="0"/>
    <s v="theater/plays"/>
    <x v="1"/>
    <x v="1"/>
    <n v="79.411764705882348"/>
    <n v="103.84615384615384"/>
  </r>
  <r>
    <n v="588"/>
    <s v="Weber Inc"/>
    <s v="Up-sized discrete firmware"/>
    <n v="157600"/>
    <n v="124517"/>
    <x v="1"/>
    <n v="1368"/>
    <x v="2"/>
    <s v="GBP"/>
    <n v="1269493200"/>
    <x v="592"/>
    <n v="1272171600"/>
    <d v="2010-04-25T05:00:00"/>
    <b v="0"/>
    <b v="0"/>
    <s v="theater/plays"/>
    <x v="1"/>
    <x v="1"/>
    <n v="79.008248730964468"/>
    <n v="91.021198830409361"/>
  </r>
  <r>
    <n v="202"/>
    <s v="Mcknight-Freeman"/>
    <s v="Upgradable scalable methodology"/>
    <n v="8300"/>
    <n v="6543"/>
    <x v="2"/>
    <n v="82"/>
    <x v="0"/>
    <s v="USD"/>
    <n v="1317531600"/>
    <x v="593"/>
    <n v="1317877200"/>
    <d v="2011-10-06T05:00:00"/>
    <b v="0"/>
    <b v="0"/>
    <s v="food/food trucks"/>
    <x v="6"/>
    <x v="10"/>
    <n v="78.831325301204828"/>
    <n v="79.792682926829272"/>
  </r>
  <r>
    <n v="90"/>
    <s v="Kramer Group"/>
    <s v="Synergistic explicit parallelism"/>
    <n v="7800"/>
    <n v="6132"/>
    <x v="1"/>
    <n v="106"/>
    <x v="0"/>
    <s v="USD"/>
    <n v="1456380000"/>
    <x v="96"/>
    <n v="1456380000"/>
    <d v="2016-02-25T06:00:00"/>
    <b v="0"/>
    <b v="1"/>
    <s v="theater/plays"/>
    <x v="1"/>
    <x v="1"/>
    <n v="78.615384615384613"/>
    <n v="57.849056603773583"/>
  </r>
  <r>
    <n v="634"/>
    <s v="Taylor, Johnson and Hernandez"/>
    <s v="Polarized incremental portal"/>
    <n v="118200"/>
    <n v="92824"/>
    <x v="2"/>
    <n v="1658"/>
    <x v="0"/>
    <s v="USD"/>
    <n v="1490418000"/>
    <x v="594"/>
    <n v="1491627600"/>
    <d v="2017-04-08T05:00:00"/>
    <b v="0"/>
    <b v="0"/>
    <s v="film &amp; video/television"/>
    <x v="3"/>
    <x v="18"/>
    <n v="78.531302876480552"/>
    <n v="55.985524728588658"/>
  </r>
  <r>
    <n v="161"/>
    <s v="Bruce Group"/>
    <s v="Cross-platform methodical process improvement"/>
    <n v="5500"/>
    <n v="4300"/>
    <x v="1"/>
    <n v="75"/>
    <x v="0"/>
    <s v="USD"/>
    <n v="1442984400"/>
    <x v="595"/>
    <n v="1443502800"/>
    <d v="2015-09-29T05:00:00"/>
    <b v="0"/>
    <b v="1"/>
    <s v="technology/web"/>
    <x v="0"/>
    <x v="0"/>
    <n v="78.181818181818187"/>
    <n v="57.333333333333336"/>
  </r>
  <r>
    <n v="76"/>
    <s v="Martin, Conway and Larsen"/>
    <s v="Horizontal next generation function"/>
    <n v="122900"/>
    <n v="95993"/>
    <x v="1"/>
    <n v="1684"/>
    <x v="0"/>
    <s v="USD"/>
    <n v="1421992800"/>
    <x v="596"/>
    <n v="1426222800"/>
    <d v="2015-03-13T05:00:00"/>
    <b v="1"/>
    <b v="1"/>
    <s v="theater/plays"/>
    <x v="1"/>
    <x v="1"/>
    <n v="78.106590724165997"/>
    <n v="57.00296912114014"/>
  </r>
  <r>
    <n v="993"/>
    <s v="Erickson-Rogers"/>
    <s v="De-engineered even-keeled definition"/>
    <n v="9800"/>
    <n v="7608"/>
    <x v="2"/>
    <n v="75"/>
    <x v="6"/>
    <s v="EUR"/>
    <n v="1450936800"/>
    <x v="597"/>
    <n v="1452405600"/>
    <d v="2016-01-10T06:00:00"/>
    <b v="0"/>
    <b v="1"/>
    <s v="photography/photography books"/>
    <x v="7"/>
    <x v="14"/>
    <n v="77.632653061224488"/>
    <n v="101.44"/>
  </r>
  <r>
    <n v="877"/>
    <s v="Estrada Group"/>
    <s v="Multi-lateral uniform collaboration"/>
    <n v="163600"/>
    <n v="126628"/>
    <x v="1"/>
    <n v="1229"/>
    <x v="0"/>
    <s v="USD"/>
    <n v="1469509200"/>
    <x v="598"/>
    <n v="1469595600"/>
    <d v="2016-07-27T05:00:00"/>
    <b v="0"/>
    <b v="0"/>
    <s v="food/food trucks"/>
    <x v="6"/>
    <x v="10"/>
    <n v="77.400977995110026"/>
    <n v="103.033360455655"/>
  </r>
  <r>
    <n v="625"/>
    <s v="Martinez Inc"/>
    <s v="Organic upward-trending Graphical User Interface"/>
    <n v="7500"/>
    <n v="5803"/>
    <x v="1"/>
    <n v="62"/>
    <x v="0"/>
    <s v="USD"/>
    <n v="1580104800"/>
    <x v="599"/>
    <n v="1581314400"/>
    <d v="2020-02-10T06:00:00"/>
    <b v="0"/>
    <b v="0"/>
    <s v="theater/plays"/>
    <x v="1"/>
    <x v="1"/>
    <n v="77.373333333333335"/>
    <n v="93.596774193548384"/>
  </r>
  <r>
    <n v="663"/>
    <s v="Everett-Wolfe"/>
    <s v="Total optimizing software"/>
    <n v="10000"/>
    <n v="7724"/>
    <x v="1"/>
    <n v="87"/>
    <x v="0"/>
    <s v="USD"/>
    <n v="1286427600"/>
    <x v="600"/>
    <n v="1288414800"/>
    <d v="2010-10-30T05:00:00"/>
    <b v="0"/>
    <b v="0"/>
    <s v="theater/plays"/>
    <x v="1"/>
    <x v="1"/>
    <n v="77.239999999999995"/>
    <n v="88.781609195402297"/>
  </r>
  <r>
    <n v="811"/>
    <s v="Page, Holt and Mack"/>
    <s v="Fundamental methodical emulation"/>
    <n v="92500"/>
    <n v="71320"/>
    <x v="1"/>
    <n v="679"/>
    <x v="0"/>
    <s v="USD"/>
    <n v="1452319200"/>
    <x v="601"/>
    <n v="1452492000"/>
    <d v="2016-01-11T06:00:00"/>
    <b v="0"/>
    <b v="1"/>
    <s v="games/video games"/>
    <x v="4"/>
    <x v="4"/>
    <n v="77.102702702702715"/>
    <n v="105.03681885125184"/>
  </r>
  <r>
    <n v="266"/>
    <s v="Cole LLC"/>
    <s v="Proactive responsive emulation"/>
    <n v="111900"/>
    <n v="85902"/>
    <x v="1"/>
    <n v="3182"/>
    <x v="6"/>
    <s v="EUR"/>
    <n v="1415340000"/>
    <x v="602"/>
    <n v="1418191200"/>
    <d v="2014-12-10T06:00:00"/>
    <b v="0"/>
    <b v="1"/>
    <s v="music/jazz"/>
    <x v="2"/>
    <x v="9"/>
    <n v="76.766756032171585"/>
    <n v="26.996228786926462"/>
  </r>
  <r>
    <n v="231"/>
    <s v="Williams, Carter and Gonzalez"/>
    <s v="Cross-platform uniform hardware"/>
    <n v="7200"/>
    <n v="5523"/>
    <x v="2"/>
    <n v="67"/>
    <x v="0"/>
    <s v="USD"/>
    <n v="1369112400"/>
    <x v="603"/>
    <n v="1374123600"/>
    <d v="2013-07-18T05:00:00"/>
    <b v="0"/>
    <b v="0"/>
    <s v="theater/plays"/>
    <x v="1"/>
    <x v="1"/>
    <n v="76.708333333333329"/>
    <n v="82.432835820895519"/>
  </r>
  <r>
    <n v="386"/>
    <s v="Gardner Group"/>
    <s v="Progressive 5thgeneration customer loyalty"/>
    <n v="135500"/>
    <n v="103554"/>
    <x v="1"/>
    <n v="1068"/>
    <x v="0"/>
    <s v="USD"/>
    <n v="1277528400"/>
    <x v="604"/>
    <n v="1278565200"/>
    <d v="2010-07-08T05:00:00"/>
    <b v="0"/>
    <b v="0"/>
    <s v="theater/plays"/>
    <x v="1"/>
    <x v="1"/>
    <n v="76.42361623616236"/>
    <n v="96.960674157303373"/>
  </r>
  <r>
    <n v="309"/>
    <s v="Harris-Perry"/>
    <s v="User-centric 6thgeneration attitude"/>
    <n v="4100"/>
    <n v="3087"/>
    <x v="2"/>
    <n v="75"/>
    <x v="0"/>
    <s v="USD"/>
    <n v="1316581200"/>
    <x v="605"/>
    <n v="1318309200"/>
    <d v="2011-10-11T05:00:00"/>
    <b v="0"/>
    <b v="1"/>
    <s v="music/indie rock"/>
    <x v="2"/>
    <x v="2"/>
    <n v="75.292682926829272"/>
    <n v="41.16"/>
  </r>
  <r>
    <n v="836"/>
    <s v="Macias Inc"/>
    <s v="Optimized didactic intranet"/>
    <n v="8100"/>
    <n v="6086"/>
    <x v="1"/>
    <n v="94"/>
    <x v="0"/>
    <s v="USD"/>
    <n v="1265349600"/>
    <x v="606"/>
    <n v="1266300000"/>
    <d v="2010-02-16T06:00:00"/>
    <b v="0"/>
    <b v="0"/>
    <s v="music/indie rock"/>
    <x v="2"/>
    <x v="2"/>
    <n v="75.135802469135797"/>
    <n v="64.744680851063833"/>
  </r>
  <r>
    <n v="176"/>
    <s v="Stone-Orozco"/>
    <s v="Proactive scalable Graphical User Interface"/>
    <n v="115000"/>
    <n v="86060"/>
    <x v="1"/>
    <n v="782"/>
    <x v="0"/>
    <s v="USD"/>
    <n v="1472878800"/>
    <x v="607"/>
    <n v="1473656400"/>
    <d v="2016-09-12T05:00:00"/>
    <b v="0"/>
    <b v="0"/>
    <s v="theater/plays"/>
    <x v="1"/>
    <x v="1"/>
    <n v="74.834782608695647"/>
    <n v="110.05115089514067"/>
  </r>
  <r>
    <n v="308"/>
    <s v="Davis Ltd"/>
    <s v="Grass-roots optimizing projection"/>
    <n v="118200"/>
    <n v="87560"/>
    <x v="1"/>
    <n v="803"/>
    <x v="0"/>
    <s v="USD"/>
    <n v="1303102800"/>
    <x v="608"/>
    <n v="1303189200"/>
    <d v="2011-04-19T05:00:00"/>
    <b v="0"/>
    <b v="0"/>
    <s v="theater/plays"/>
    <x v="1"/>
    <x v="1"/>
    <n v="74.077834179357026"/>
    <n v="109.04109589041096"/>
  </r>
  <r>
    <n v="977"/>
    <s v="Johnson Group"/>
    <s v="Vision-oriented interactive solution"/>
    <n v="7000"/>
    <n v="5177"/>
    <x v="1"/>
    <n v="67"/>
    <x v="0"/>
    <s v="USD"/>
    <n v="1517983200"/>
    <x v="609"/>
    <n v="1520748000"/>
    <d v="2018-03-11T06:00:00"/>
    <b v="0"/>
    <b v="0"/>
    <s v="food/food trucks"/>
    <x v="6"/>
    <x v="10"/>
    <n v="73.957142857142856"/>
    <n v="77.268656716417908"/>
  </r>
  <r>
    <n v="156"/>
    <s v="Meza-Rogers"/>
    <s v="Streamlined encompassing encryption"/>
    <n v="36400"/>
    <n v="26914"/>
    <x v="2"/>
    <n v="379"/>
    <x v="5"/>
    <s v="AUD"/>
    <n v="1570251600"/>
    <x v="610"/>
    <n v="1572325200"/>
    <d v="2019-10-29T05:00:00"/>
    <b v="0"/>
    <b v="0"/>
    <s v="music/rock"/>
    <x v="2"/>
    <x v="8"/>
    <n v="73.939560439560438"/>
    <n v="71.013192612137203"/>
  </r>
  <r>
    <n v="996"/>
    <s v="Butler LLC"/>
    <s v="Future-proofed upward-trending migration"/>
    <n v="6600"/>
    <n v="4814"/>
    <x v="1"/>
    <n v="112"/>
    <x v="0"/>
    <s v="USD"/>
    <n v="1357106400"/>
    <x v="611"/>
    <n v="1359698400"/>
    <d v="2013-02-01T06:00:00"/>
    <b v="0"/>
    <b v="0"/>
    <s v="theater/plays"/>
    <x v="1"/>
    <x v="1"/>
    <n v="72.939393939393938"/>
    <n v="42.982142857142854"/>
  </r>
  <r>
    <n v="587"/>
    <s v="Williams-Santos"/>
    <s v="Open-source analyzing monitoring"/>
    <n v="9400"/>
    <n v="6852"/>
    <x v="1"/>
    <n v="156"/>
    <x v="1"/>
    <s v="CAD"/>
    <n v="1547877600"/>
    <x v="388"/>
    <n v="1552366800"/>
    <d v="2019-03-12T05:00:00"/>
    <b v="0"/>
    <b v="1"/>
    <s v="food/food trucks"/>
    <x v="6"/>
    <x v="10"/>
    <n v="72.893617021276597"/>
    <n v="43.92307692307692"/>
  </r>
  <r>
    <n v="539"/>
    <s v="Thomas, Welch and Santana"/>
    <s v="Assimilated exuding toolset"/>
    <n v="9800"/>
    <n v="7120"/>
    <x v="1"/>
    <n v="77"/>
    <x v="0"/>
    <s v="USD"/>
    <n v="1561957200"/>
    <x v="612"/>
    <n v="1562475600"/>
    <d v="2019-07-07T05:00:00"/>
    <b v="0"/>
    <b v="1"/>
    <s v="food/food trucks"/>
    <x v="6"/>
    <x v="10"/>
    <n v="72.653061224489804"/>
    <n v="92.467532467532465"/>
  </r>
  <r>
    <n v="931"/>
    <s v="Lowery, Hayden and Cruz"/>
    <s v="Digitized 24/7 budgetary management"/>
    <n v="7900"/>
    <n v="5729"/>
    <x v="1"/>
    <n v="112"/>
    <x v="0"/>
    <s v="USD"/>
    <n v="1403931600"/>
    <x v="613"/>
    <n v="1404104400"/>
    <d v="2014-06-30T05:00:00"/>
    <b v="0"/>
    <b v="1"/>
    <s v="theater/plays"/>
    <x v="1"/>
    <x v="1"/>
    <n v="72.51898734177216"/>
    <n v="51.151785714285715"/>
  </r>
  <r>
    <n v="185"/>
    <s v="Bailey PLC"/>
    <s v="Innovative actuating conglomeration"/>
    <n v="1000"/>
    <n v="718"/>
    <x v="1"/>
    <n v="19"/>
    <x v="0"/>
    <s v="USD"/>
    <n v="1526187600"/>
    <x v="614"/>
    <n v="1527138000"/>
    <d v="2018-05-24T05:00:00"/>
    <b v="0"/>
    <b v="0"/>
    <s v="film &amp; video/television"/>
    <x v="3"/>
    <x v="18"/>
    <n v="71.8"/>
    <n v="37.789473684210527"/>
  </r>
  <r>
    <n v="348"/>
    <s v="Hensley Ltd"/>
    <s v="Versatile cohesive open system"/>
    <n v="199000"/>
    <n v="142823"/>
    <x v="1"/>
    <n v="3483"/>
    <x v="0"/>
    <s v="USD"/>
    <n v="1487224800"/>
    <x v="615"/>
    <n v="1488348000"/>
    <d v="2017-03-01T06:00:00"/>
    <b v="0"/>
    <b v="0"/>
    <s v="food/food trucks"/>
    <x v="6"/>
    <x v="10"/>
    <n v="71.770351758793964"/>
    <n v="41.005742176284812"/>
  </r>
  <r>
    <n v="135"/>
    <s v="Le, Burton and Evans"/>
    <s v="Balanced zero-defect software"/>
    <n v="7700"/>
    <n v="5488"/>
    <x v="1"/>
    <n v="117"/>
    <x v="0"/>
    <s v="USD"/>
    <n v="1362636000"/>
    <x v="616"/>
    <n v="1363064400"/>
    <d v="2013-03-12T05:00:00"/>
    <b v="0"/>
    <b v="1"/>
    <s v="theater/plays"/>
    <x v="1"/>
    <x v="1"/>
    <n v="71.27272727272728"/>
    <n v="46.905982905982903"/>
  </r>
  <r>
    <n v="509"/>
    <s v="White LLC"/>
    <s v="Robust zero-defect project"/>
    <n v="168500"/>
    <n v="119510"/>
    <x v="1"/>
    <n v="1258"/>
    <x v="0"/>
    <s v="USD"/>
    <n v="1336194000"/>
    <x v="617"/>
    <n v="1337058000"/>
    <d v="2012-05-15T05:00:00"/>
    <b v="0"/>
    <b v="0"/>
    <s v="theater/plays"/>
    <x v="1"/>
    <x v="1"/>
    <n v="70.925816023738875"/>
    <n v="95"/>
  </r>
  <r>
    <n v="501"/>
    <s v="Mccann-Le"/>
    <s v="Focused coherent methodology"/>
    <n v="153600"/>
    <n v="107743"/>
    <x v="1"/>
    <n v="1796"/>
    <x v="0"/>
    <s v="USD"/>
    <n v="1363064400"/>
    <x v="618"/>
    <n v="1363237200"/>
    <d v="2013-03-14T05:00:00"/>
    <b v="0"/>
    <b v="0"/>
    <s v="film &amp; video/documentary"/>
    <x v="3"/>
    <x v="3"/>
    <n v="70.145182291666657"/>
    <n v="59.990534521158132"/>
  </r>
  <r>
    <n v="952"/>
    <s v="Cummings-Hayes"/>
    <s v="Virtual multi-tasking core"/>
    <n v="145500"/>
    <n v="101987"/>
    <x v="2"/>
    <n v="2266"/>
    <x v="0"/>
    <s v="USD"/>
    <n v="1470718800"/>
    <x v="619"/>
    <n v="1471928400"/>
    <d v="2016-08-23T05:00:00"/>
    <b v="0"/>
    <b v="0"/>
    <s v="film &amp; video/documentary"/>
    <x v="3"/>
    <x v="3"/>
    <n v="70.094158075601371"/>
    <n v="45.007502206531335"/>
  </r>
  <r>
    <n v="79"/>
    <s v="Soto LLC"/>
    <s v="Triple-buffered reciprocal project"/>
    <n v="57800"/>
    <n v="40228"/>
    <x v="1"/>
    <n v="838"/>
    <x v="0"/>
    <s v="USD"/>
    <n v="1529125200"/>
    <x v="549"/>
    <n v="1529557200"/>
    <d v="2018-06-21T05:00:00"/>
    <b v="0"/>
    <b v="0"/>
    <s v="theater/plays"/>
    <x v="1"/>
    <x v="1"/>
    <n v="69.598615916955026"/>
    <n v="48.004773269689736"/>
  </r>
  <r>
    <n v="858"/>
    <s v="Ayala, Crawford and Taylor"/>
    <s v="Realigned 5thgeneration knowledge user"/>
    <n v="4000"/>
    <n v="2778"/>
    <x v="1"/>
    <n v="35"/>
    <x v="0"/>
    <s v="USD"/>
    <n v="1524286800"/>
    <x v="620"/>
    <n v="1524891600"/>
    <d v="2018-04-28T05:00:00"/>
    <b v="1"/>
    <b v="0"/>
    <s v="food/food trucks"/>
    <x v="6"/>
    <x v="10"/>
    <n v="69.45"/>
    <n v="79.371428571428567"/>
  </r>
  <r>
    <n v="4"/>
    <s v="Larson-Little"/>
    <s v="Proactive foreground core"/>
    <n v="7600"/>
    <n v="5265"/>
    <x v="1"/>
    <n v="53"/>
    <x v="0"/>
    <s v="USD"/>
    <n v="1547964000"/>
    <x v="346"/>
    <n v="1548309600"/>
    <d v="2019-01-24T06:00:00"/>
    <b v="0"/>
    <b v="0"/>
    <s v="theater/plays"/>
    <x v="1"/>
    <x v="1"/>
    <n v="69.276315789473685"/>
    <n v="99.339622641509436"/>
  </r>
  <r>
    <n v="875"/>
    <s v="Mueller-Harmon"/>
    <s v="Implemented tangible approach"/>
    <n v="7900"/>
    <n v="5465"/>
    <x v="1"/>
    <n v="67"/>
    <x v="0"/>
    <s v="USD"/>
    <n v="1294898400"/>
    <x v="621"/>
    <n v="1294984800"/>
    <d v="2011-01-14T06:00:00"/>
    <b v="0"/>
    <b v="0"/>
    <s v="music/rock"/>
    <x v="2"/>
    <x v="8"/>
    <n v="69.177215189873422"/>
    <n v="81.567164179104481"/>
  </r>
  <r>
    <n v="183"/>
    <s v="Rogers, Huerta and Medina"/>
    <s v="Pre-emptive bandwidth-monitored instruction set"/>
    <n v="5100"/>
    <n v="3525"/>
    <x v="1"/>
    <n v="86"/>
    <x v="1"/>
    <s v="CAD"/>
    <n v="1284008400"/>
    <x v="622"/>
    <n v="1285131600"/>
    <d v="2010-09-22T05:00:00"/>
    <b v="0"/>
    <b v="0"/>
    <s v="music/rock"/>
    <x v="2"/>
    <x v="8"/>
    <n v="69.117647058823522"/>
    <n v="40.988372093023258"/>
  </r>
  <r>
    <n v="828"/>
    <s v="Munoz, Cherry and Bell"/>
    <s v="Cross-platform reciprocal budgetary management"/>
    <n v="7100"/>
    <n v="4899"/>
    <x v="1"/>
    <n v="70"/>
    <x v="0"/>
    <s v="USD"/>
    <n v="1535432400"/>
    <x v="107"/>
    <n v="1537592400"/>
    <d v="2018-09-22T05:00:00"/>
    <b v="0"/>
    <b v="0"/>
    <s v="theater/plays"/>
    <x v="1"/>
    <x v="1"/>
    <n v="69"/>
    <n v="69.98571428571428"/>
  </r>
  <r>
    <n v="190"/>
    <s v="Cook LLC"/>
    <s v="Up-sized dynamic throughput"/>
    <n v="3700"/>
    <n v="2538"/>
    <x v="1"/>
    <n v="24"/>
    <x v="0"/>
    <s v="USD"/>
    <n v="1370322000"/>
    <x v="623"/>
    <n v="1370408400"/>
    <d v="2013-06-05T05:00:00"/>
    <b v="0"/>
    <b v="1"/>
    <s v="theater/plays"/>
    <x v="1"/>
    <x v="1"/>
    <n v="68.594594594594597"/>
    <n v="105.75"/>
  </r>
  <r>
    <n v="759"/>
    <s v="Rodriguez PLC"/>
    <s v="Grass-roots upward-trending installation"/>
    <n v="167500"/>
    <n v="114615"/>
    <x v="1"/>
    <n v="1274"/>
    <x v="0"/>
    <s v="USD"/>
    <n v="1517810400"/>
    <x v="624"/>
    <n v="1520402400"/>
    <d v="2018-03-07T06:00:00"/>
    <b v="0"/>
    <b v="0"/>
    <s v="music/electric music"/>
    <x v="2"/>
    <x v="7"/>
    <n v="68.426865671641792"/>
    <n v="89.964678178963894"/>
  </r>
  <r>
    <n v="371"/>
    <s v="Nolan, Smith and Sanchez"/>
    <s v="Multi-channeled logistical matrices"/>
    <n v="189200"/>
    <n v="128410"/>
    <x v="1"/>
    <n v="2176"/>
    <x v="0"/>
    <s v="USD"/>
    <n v="1423375200"/>
    <x v="625"/>
    <n v="1427778000"/>
    <d v="2015-03-31T05:00:00"/>
    <b v="0"/>
    <b v="0"/>
    <s v="theater/plays"/>
    <x v="1"/>
    <x v="1"/>
    <n v="67.869978858350947"/>
    <n v="59.011948529411768"/>
  </r>
  <r>
    <n v="430"/>
    <s v="Cochran Ltd"/>
    <s v="Re-engineered attitude-oriented frame"/>
    <n v="8100"/>
    <n v="5487"/>
    <x v="1"/>
    <n v="84"/>
    <x v="0"/>
    <s v="USD"/>
    <n v="1569733200"/>
    <x v="626"/>
    <n v="1572670800"/>
    <d v="2019-11-02T05:00:00"/>
    <b v="0"/>
    <b v="0"/>
    <s v="theater/plays"/>
    <x v="1"/>
    <x v="1"/>
    <n v="67.740740740740748"/>
    <n v="65.321428571428569"/>
  </r>
  <r>
    <n v="685"/>
    <s v="Lee-Cobb"/>
    <s v="Customizable homogeneous firmware"/>
    <n v="140000"/>
    <n v="94501"/>
    <x v="1"/>
    <n v="926"/>
    <x v="1"/>
    <s v="CAD"/>
    <n v="1440306000"/>
    <x v="627"/>
    <n v="1442379600"/>
    <d v="2015-09-16T05:00:00"/>
    <b v="0"/>
    <b v="0"/>
    <s v="theater/plays"/>
    <x v="1"/>
    <x v="1"/>
    <n v="67.500714285714281"/>
    <n v="102.05291576673866"/>
  </r>
  <r>
    <n v="210"/>
    <s v="Schultz Inc"/>
    <s v="Synergistic tertiary time-frame"/>
    <n v="9400"/>
    <n v="6338"/>
    <x v="1"/>
    <n v="226"/>
    <x v="4"/>
    <s v="DKK"/>
    <n v="1488520800"/>
    <x v="628"/>
    <n v="1490850000"/>
    <d v="2017-03-30T05:00:00"/>
    <b v="0"/>
    <b v="0"/>
    <s v="film &amp; video/science fiction"/>
    <x v="3"/>
    <x v="19"/>
    <n v="67.425531914893625"/>
    <n v="28.044247787610619"/>
  </r>
  <r>
    <n v="985"/>
    <s v="Logan-Curtis"/>
    <s v="Enhanced optimal ability"/>
    <n v="170600"/>
    <n v="114523"/>
    <x v="1"/>
    <n v="4405"/>
    <x v="0"/>
    <s v="USD"/>
    <n v="1386309600"/>
    <x v="629"/>
    <n v="1388556000"/>
    <d v="2014-01-01T06:00:00"/>
    <b v="0"/>
    <b v="1"/>
    <s v="music/rock"/>
    <x v="2"/>
    <x v="8"/>
    <n v="67.129542790152414"/>
    <n v="25.998410896708286"/>
  </r>
  <r>
    <n v="18"/>
    <s v="Johnson-Gould"/>
    <s v="Exclusive needs-based adapter"/>
    <n v="9100"/>
    <n v="6089"/>
    <x v="2"/>
    <n v="135"/>
    <x v="0"/>
    <s v="USD"/>
    <n v="1536382800"/>
    <x v="630"/>
    <n v="1537074000"/>
    <d v="2018-09-16T05:00:00"/>
    <b v="0"/>
    <b v="0"/>
    <s v="theater/plays"/>
    <x v="1"/>
    <x v="1"/>
    <n v="66.912087912087912"/>
    <n v="45.103703703703701"/>
  </r>
  <r>
    <n v="14"/>
    <s v="Rodriguez, Rose and Stewart"/>
    <s v="Cloned directional synergy"/>
    <n v="28200"/>
    <n v="18829"/>
    <x v="1"/>
    <n v="200"/>
    <x v="0"/>
    <s v="USD"/>
    <n v="1331013600"/>
    <x v="631"/>
    <n v="1333342800"/>
    <d v="2012-04-02T05:00:00"/>
    <b v="0"/>
    <b v="0"/>
    <s v="music/indie rock"/>
    <x v="2"/>
    <x v="2"/>
    <n v="66.769503546099301"/>
    <n v="94.144999999999996"/>
  </r>
  <r>
    <n v="316"/>
    <s v="Martin-Marshall"/>
    <s v="Configurable demand-driven matrix"/>
    <n v="9600"/>
    <n v="6401"/>
    <x v="1"/>
    <n v="108"/>
    <x v="6"/>
    <s v="EUR"/>
    <n v="1574143200"/>
    <x v="632"/>
    <n v="1574229600"/>
    <d v="2019-11-20T06:00:00"/>
    <b v="0"/>
    <b v="1"/>
    <s v="food/food trucks"/>
    <x v="6"/>
    <x v="10"/>
    <n v="66.677083333333329"/>
    <n v="59.268518518518519"/>
  </r>
  <r>
    <n v="342"/>
    <s v="Gibson-Hernandez"/>
    <s v="Visionary foreground middleware"/>
    <n v="47900"/>
    <n v="31864"/>
    <x v="1"/>
    <n v="328"/>
    <x v="0"/>
    <s v="USD"/>
    <n v="1374296400"/>
    <x v="633"/>
    <n v="1375333200"/>
    <d v="2013-08-01T05:00:00"/>
    <b v="0"/>
    <b v="0"/>
    <s v="theater/plays"/>
    <x v="1"/>
    <x v="1"/>
    <n v="66.521920668058456"/>
    <n v="97.146341463414629"/>
  </r>
  <r>
    <n v="392"/>
    <s v="Hernandez-Grimes"/>
    <s v="Profit-focused zero administration forecast"/>
    <n v="102900"/>
    <n v="67546"/>
    <x v="1"/>
    <n v="1608"/>
    <x v="0"/>
    <s v="USD"/>
    <n v="1294293600"/>
    <x v="634"/>
    <n v="1294466400"/>
    <d v="2011-01-08T06:00:00"/>
    <b v="0"/>
    <b v="0"/>
    <s v="technology/wearables"/>
    <x v="0"/>
    <x v="12"/>
    <n v="65.642371234207957"/>
    <n v="42.006218905472636"/>
  </r>
  <r>
    <n v="776"/>
    <s v="Taylor-Rowe"/>
    <s v="Synchronized multimedia frame"/>
    <n v="110800"/>
    <n v="72623"/>
    <x v="1"/>
    <n v="2201"/>
    <x v="0"/>
    <s v="USD"/>
    <n v="1562216400"/>
    <x v="282"/>
    <n v="1563771600"/>
    <d v="2019-07-22T05:00:00"/>
    <b v="0"/>
    <b v="0"/>
    <s v="theater/plays"/>
    <x v="1"/>
    <x v="1"/>
    <n v="65.544223826714799"/>
    <n v="32.995456610631528"/>
  </r>
  <r>
    <n v="155"/>
    <s v="Hall-Schaefer"/>
    <s v="Distributed eco-centric methodology"/>
    <n v="139500"/>
    <n v="90706"/>
    <x v="1"/>
    <n v="1194"/>
    <x v="0"/>
    <s v="USD"/>
    <n v="1269493200"/>
    <x v="592"/>
    <n v="1270789200"/>
    <d v="2010-04-09T05:00:00"/>
    <b v="0"/>
    <b v="0"/>
    <s v="theater/plays"/>
    <x v="1"/>
    <x v="1"/>
    <n v="65.022222222222226"/>
    <n v="75.968174204355108"/>
  </r>
  <r>
    <n v="576"/>
    <s v="Moran and Sons"/>
    <s v="Object-based bottom-line superstructure"/>
    <n v="9700"/>
    <n v="6298"/>
    <x v="1"/>
    <n v="64"/>
    <x v="0"/>
    <s v="USD"/>
    <n v="1509512400"/>
    <x v="199"/>
    <n v="1510984800"/>
    <d v="2017-11-18T06:00:00"/>
    <b v="0"/>
    <b v="0"/>
    <s v="theater/plays"/>
    <x v="1"/>
    <x v="1"/>
    <n v="64.927835051546396"/>
    <n v="98.40625"/>
  </r>
  <r>
    <n v="589"/>
    <s v="Avery, Brown and Parker"/>
    <s v="Exclusive intangible extranet"/>
    <n v="7900"/>
    <n v="5113"/>
    <x v="1"/>
    <n v="102"/>
    <x v="0"/>
    <s v="USD"/>
    <n v="1436072400"/>
    <x v="635"/>
    <n v="1436677200"/>
    <d v="2015-07-12T05:00:00"/>
    <b v="0"/>
    <b v="0"/>
    <s v="film &amp; video/documentary"/>
    <x v="3"/>
    <x v="3"/>
    <n v="64.721518987341781"/>
    <n v="50.127450980392155"/>
  </r>
  <r>
    <n v="942"/>
    <s v="Allen Inc"/>
    <s v="Horizontal optimizing model"/>
    <n v="9600"/>
    <n v="6205"/>
    <x v="1"/>
    <n v="67"/>
    <x v="5"/>
    <s v="AUD"/>
    <n v="1295935200"/>
    <x v="636"/>
    <n v="1296194400"/>
    <d v="2011-01-28T06:00:00"/>
    <b v="0"/>
    <b v="0"/>
    <s v="theater/plays"/>
    <x v="1"/>
    <x v="1"/>
    <n v="64.635416666666671"/>
    <n v="92.611940298507463"/>
  </r>
  <r>
    <n v="629"/>
    <s v="Jackson, Martinez and Ray"/>
    <s v="Multi-tiered executive toolset"/>
    <n v="85900"/>
    <n v="55476"/>
    <x v="1"/>
    <n v="750"/>
    <x v="0"/>
    <s v="USD"/>
    <n v="1467781200"/>
    <x v="637"/>
    <n v="1467954000"/>
    <d v="2016-07-08T05:00:00"/>
    <b v="0"/>
    <b v="1"/>
    <s v="theater/plays"/>
    <x v="1"/>
    <x v="1"/>
    <n v="64.58207217694995"/>
    <n v="73.968000000000004"/>
  </r>
  <r>
    <n v="636"/>
    <s v="Lamb-Sanders"/>
    <s v="Stand-alone reciprocal frame"/>
    <n v="197700"/>
    <n v="127591"/>
    <x v="1"/>
    <n v="2604"/>
    <x v="4"/>
    <s v="DKK"/>
    <n v="1326866400"/>
    <x v="638"/>
    <n v="1330754400"/>
    <d v="2012-03-03T06:00:00"/>
    <b v="0"/>
    <b v="1"/>
    <s v="film &amp; video/animation"/>
    <x v="3"/>
    <x v="13"/>
    <n v="64.537683358624179"/>
    <n v="48.998079877112133"/>
  </r>
  <r>
    <n v="122"/>
    <s v="Taylor PLC"/>
    <s v="Seamless zero-defect solution"/>
    <n v="136800"/>
    <n v="88055"/>
    <x v="1"/>
    <n v="3387"/>
    <x v="0"/>
    <s v="USD"/>
    <n v="1417068000"/>
    <x v="639"/>
    <n v="1419400800"/>
    <d v="2014-12-24T06:00:00"/>
    <b v="0"/>
    <b v="0"/>
    <s v="publishing/fiction"/>
    <x v="5"/>
    <x v="11"/>
    <n v="64.367690058479525"/>
    <n v="25.997933274284026"/>
  </r>
  <r>
    <n v="151"/>
    <s v="Parker LLC"/>
    <s v="Customizable intermediate extranet"/>
    <n v="137200"/>
    <n v="88037"/>
    <x v="1"/>
    <n v="1467"/>
    <x v="0"/>
    <s v="USD"/>
    <n v="1402290000"/>
    <x v="640"/>
    <n v="1406696400"/>
    <d v="2014-07-30T05:00:00"/>
    <b v="0"/>
    <b v="0"/>
    <s v="music/electric music"/>
    <x v="2"/>
    <x v="7"/>
    <n v="64.166909620991248"/>
    <n v="60.011588275391958"/>
  </r>
  <r>
    <n v="884"/>
    <s v="Strickland Group"/>
    <s v="Horizontal secondary interface"/>
    <n v="170800"/>
    <n v="109374"/>
    <x v="1"/>
    <n v="1886"/>
    <x v="0"/>
    <s v="USD"/>
    <n v="1399179600"/>
    <x v="641"/>
    <n v="1399352400"/>
    <d v="2014-05-06T05:00:00"/>
    <b v="0"/>
    <b v="1"/>
    <s v="theater/plays"/>
    <x v="1"/>
    <x v="1"/>
    <n v="64.036299765807954"/>
    <n v="57.992576882290564"/>
  </r>
  <r>
    <n v="666"/>
    <s v="York, Barr and Grant"/>
    <s v="Cloned bottom-line success"/>
    <n v="3100"/>
    <n v="1985"/>
    <x v="2"/>
    <n v="25"/>
    <x v="0"/>
    <s v="USD"/>
    <n v="1377838800"/>
    <x v="642"/>
    <n v="1378357200"/>
    <d v="2013-09-05T05:00:00"/>
    <b v="0"/>
    <b v="1"/>
    <s v="theater/plays"/>
    <x v="1"/>
    <x v="1"/>
    <n v="64.032258064516128"/>
    <n v="79.400000000000006"/>
  </r>
  <r>
    <n v="581"/>
    <s v="Sanchez, Cross and Savage"/>
    <s v="Sharable mobile knowledgebase"/>
    <n v="6000"/>
    <n v="3841"/>
    <x v="1"/>
    <n v="71"/>
    <x v="0"/>
    <s v="USD"/>
    <n v="1304053200"/>
    <x v="643"/>
    <n v="1305349200"/>
    <d v="2011-05-14T05:00:00"/>
    <b v="0"/>
    <b v="0"/>
    <s v="technology/web"/>
    <x v="0"/>
    <x v="0"/>
    <n v="64.016666666666666"/>
    <n v="54.098591549295776"/>
  </r>
  <r>
    <n v="421"/>
    <s v="Thomas-Lopez"/>
    <s v="User-centric fault-tolerant archive"/>
    <n v="9400"/>
    <n v="6015"/>
    <x v="1"/>
    <n v="118"/>
    <x v="0"/>
    <s v="USD"/>
    <n v="1498712400"/>
    <x v="644"/>
    <n v="1501304400"/>
    <d v="2017-07-29T05:00:00"/>
    <b v="0"/>
    <b v="1"/>
    <s v="technology/wearables"/>
    <x v="0"/>
    <x v="12"/>
    <n v="63.989361702127653"/>
    <n v="50.974576271186443"/>
  </r>
  <r>
    <n v="693"/>
    <s v="Bradford-Silva"/>
    <s v="Reverse-engineered composite hierarchy"/>
    <n v="180400"/>
    <n v="115396"/>
    <x v="1"/>
    <n v="1748"/>
    <x v="0"/>
    <s v="USD"/>
    <n v="1508216400"/>
    <x v="645"/>
    <n v="1509685200"/>
    <d v="2017-11-03T05:00:00"/>
    <b v="0"/>
    <b v="0"/>
    <s v="theater/plays"/>
    <x v="1"/>
    <x v="1"/>
    <n v="63.966740576496676"/>
    <n v="66.016018306636155"/>
  </r>
  <r>
    <n v="399"/>
    <s v="Acosta, Mullins and Morris"/>
    <s v="Pre-emptive interactive model"/>
    <n v="97300"/>
    <n v="62127"/>
    <x v="1"/>
    <n v="941"/>
    <x v="0"/>
    <s v="USD"/>
    <n v="1296626400"/>
    <x v="646"/>
    <n v="1297231200"/>
    <d v="2011-02-09T06:00:00"/>
    <b v="0"/>
    <b v="0"/>
    <s v="music/indie rock"/>
    <x v="2"/>
    <x v="2"/>
    <n v="63.850976361767728"/>
    <n v="66.022316684378325"/>
  </r>
  <r>
    <n v="382"/>
    <s v="King Ltd"/>
    <s v="Visionary systemic process improvement"/>
    <n v="9100"/>
    <n v="5803"/>
    <x v="1"/>
    <n v="67"/>
    <x v="0"/>
    <s v="USD"/>
    <n v="1508130000"/>
    <x v="647"/>
    <n v="1509771600"/>
    <d v="2017-11-04T05:00:00"/>
    <b v="0"/>
    <b v="0"/>
    <s v="photography/photography books"/>
    <x v="7"/>
    <x v="14"/>
    <n v="63.769230769230766"/>
    <n v="86.611940298507463"/>
  </r>
  <r>
    <n v="452"/>
    <s v="Morris Group"/>
    <s v="Realigned impactful artificial intelligence"/>
    <n v="4800"/>
    <n v="3045"/>
    <x v="1"/>
    <n v="31"/>
    <x v="0"/>
    <s v="USD"/>
    <n v="1278392400"/>
    <x v="648"/>
    <n v="1278478800"/>
    <d v="2010-07-07T05:00:00"/>
    <b v="0"/>
    <b v="0"/>
    <s v="film &amp; video/drama"/>
    <x v="3"/>
    <x v="6"/>
    <n v="63.4375"/>
    <n v="98.225806451612897"/>
  </r>
  <r>
    <n v="196"/>
    <s v="King Inc"/>
    <s v="Organic bandwidth-monitored frame"/>
    <n v="8200"/>
    <n v="5178"/>
    <x v="1"/>
    <n v="100"/>
    <x v="4"/>
    <s v="DKK"/>
    <n v="1472878800"/>
    <x v="607"/>
    <n v="1474520400"/>
    <d v="2016-09-22T05:00:00"/>
    <b v="0"/>
    <b v="0"/>
    <s v="technology/wearables"/>
    <x v="0"/>
    <x v="12"/>
    <n v="63.146341463414636"/>
    <n v="51.78"/>
  </r>
  <r>
    <n v="648"/>
    <s v="Vargas-Cox"/>
    <s v="Vision-oriented local contingency"/>
    <n v="98600"/>
    <n v="62174"/>
    <x v="2"/>
    <n v="723"/>
    <x v="0"/>
    <s v="USD"/>
    <n v="1499317200"/>
    <x v="649"/>
    <n v="1500872400"/>
    <d v="2017-07-24T05:00:00"/>
    <b v="1"/>
    <b v="0"/>
    <s v="food/food trucks"/>
    <x v="6"/>
    <x v="10"/>
    <n v="63.056795131845846"/>
    <n v="85.994467496542185"/>
  </r>
  <r>
    <n v="948"/>
    <s v="Smith-Hill"/>
    <s v="Integrated holistic paradigm"/>
    <n v="9400"/>
    <n v="5918"/>
    <x v="2"/>
    <n v="160"/>
    <x v="0"/>
    <s v="USD"/>
    <n v="1418364000"/>
    <x v="650"/>
    <n v="1419228000"/>
    <d v="2014-12-22T06:00:00"/>
    <b v="1"/>
    <b v="1"/>
    <s v="film &amp; video/documentary"/>
    <x v="3"/>
    <x v="3"/>
    <n v="62.957446808510639"/>
    <n v="36.987499999999997"/>
  </r>
  <r>
    <n v="575"/>
    <s v="Fuentes LLC"/>
    <s v="Universal zero-defect concept"/>
    <n v="83300"/>
    <n v="52421"/>
    <x v="1"/>
    <n v="558"/>
    <x v="0"/>
    <s v="USD"/>
    <n v="1400562000"/>
    <x v="409"/>
    <n v="1400821200"/>
    <d v="2014-05-23T05:00:00"/>
    <b v="0"/>
    <b v="1"/>
    <s v="theater/plays"/>
    <x v="1"/>
    <x v="1"/>
    <n v="62.930372148859547"/>
    <n v="93.944444444444443"/>
  </r>
  <r>
    <n v="809"/>
    <s v="Williams and Sons"/>
    <s v="Public-key bottom-line algorithm"/>
    <n v="140800"/>
    <n v="88536"/>
    <x v="1"/>
    <n v="2108"/>
    <x v="3"/>
    <s v="CHF"/>
    <n v="1344920400"/>
    <x v="651"/>
    <n v="1345006800"/>
    <d v="2012-08-15T05:00:00"/>
    <b v="0"/>
    <b v="0"/>
    <s v="film &amp; video/documentary"/>
    <x v="3"/>
    <x v="3"/>
    <n v="62.880681818181813"/>
    <n v="42"/>
  </r>
  <r>
    <n v="630"/>
    <s v="Patterson-Johnson"/>
    <s v="Grass-roots directional workforce"/>
    <n v="9500"/>
    <n v="5973"/>
    <x v="2"/>
    <n v="87"/>
    <x v="0"/>
    <s v="USD"/>
    <n v="1556686800"/>
    <x v="652"/>
    <n v="1557637200"/>
    <d v="2019-05-12T05:00:00"/>
    <b v="0"/>
    <b v="1"/>
    <s v="theater/plays"/>
    <x v="1"/>
    <x v="1"/>
    <n v="62.873684210526314"/>
    <n v="68.65517241379311"/>
  </r>
  <r>
    <n v="940"/>
    <s v="Wiggins Ltd"/>
    <s v="Upgradable analyzing core"/>
    <n v="9900"/>
    <n v="6161"/>
    <x v="3"/>
    <n v="66"/>
    <x v="1"/>
    <s v="CAD"/>
    <n v="1354341600"/>
    <x v="653"/>
    <n v="1356242400"/>
    <d v="2012-12-23T06:00:00"/>
    <b v="0"/>
    <b v="0"/>
    <s v="technology/web"/>
    <x v="0"/>
    <x v="0"/>
    <n v="62.232323232323225"/>
    <n v="93.348484848484844"/>
  </r>
  <r>
    <n v="413"/>
    <s v="Rush-Bowers"/>
    <s v="Persevering analyzing extranet"/>
    <n v="189500"/>
    <n v="117628"/>
    <x v="3"/>
    <n v="1089"/>
    <x v="0"/>
    <s v="USD"/>
    <n v="1543298400"/>
    <x v="654"/>
    <n v="1545631200"/>
    <d v="2018-12-24T06:00:00"/>
    <b v="0"/>
    <b v="0"/>
    <s v="film &amp; video/animation"/>
    <x v="3"/>
    <x v="13"/>
    <n v="62.072823218997364"/>
    <n v="108.01469237832875"/>
  </r>
  <r>
    <n v="87"/>
    <s v="Farrell and Sons"/>
    <s v="Synergized 4thgeneration conglomeration"/>
    <n v="198500"/>
    <n v="123040"/>
    <x v="1"/>
    <n v="1482"/>
    <x v="5"/>
    <s v="AUD"/>
    <n v="1299564000"/>
    <x v="655"/>
    <n v="1300510800"/>
    <d v="2011-03-19T05:00:00"/>
    <b v="0"/>
    <b v="1"/>
    <s v="music/rock"/>
    <x v="2"/>
    <x v="8"/>
    <n v="61.984886649874063"/>
    <n v="83.022941970310384"/>
  </r>
  <r>
    <n v="181"/>
    <s v="Daniels, Rose and Tyler"/>
    <s v="Centralized global approach"/>
    <n v="8600"/>
    <n v="5315"/>
    <x v="1"/>
    <n v="136"/>
    <x v="0"/>
    <s v="USD"/>
    <n v="1507093200"/>
    <x v="656"/>
    <n v="1508648400"/>
    <d v="2017-10-22T05:00:00"/>
    <b v="0"/>
    <b v="0"/>
    <s v="technology/web"/>
    <x v="0"/>
    <x v="0"/>
    <n v="61.802325581395344"/>
    <n v="39.080882352941174"/>
  </r>
  <r>
    <n v="739"/>
    <s v="Meyer-Avila"/>
    <s v="Multi-tiered discrete support"/>
    <n v="10000"/>
    <n v="6100"/>
    <x v="1"/>
    <n v="191"/>
    <x v="0"/>
    <s v="USD"/>
    <n v="1340946000"/>
    <x v="657"/>
    <n v="1341032400"/>
    <d v="2012-06-30T05:00:00"/>
    <b v="0"/>
    <b v="0"/>
    <s v="music/indie rock"/>
    <x v="2"/>
    <x v="2"/>
    <n v="61"/>
    <n v="31.937172774869111"/>
  </r>
  <r>
    <n v="970"/>
    <s v="Glover-Nelson"/>
    <s v="Inverse context-sensitive info-mediaries"/>
    <n v="94900"/>
    <n v="57659"/>
    <x v="1"/>
    <n v="594"/>
    <x v="0"/>
    <s v="USD"/>
    <n v="1304917200"/>
    <x v="658"/>
    <n v="1305003600"/>
    <d v="2011-05-10T05:00:00"/>
    <b v="0"/>
    <b v="0"/>
    <s v="theater/plays"/>
    <x v="1"/>
    <x v="1"/>
    <n v="60.757639620653315"/>
    <n v="97.069023569023571"/>
  </r>
  <r>
    <n v="997"/>
    <s v="Ball LLC"/>
    <s v="Right-sized full-range throughput"/>
    <n v="7600"/>
    <n v="4603"/>
    <x v="2"/>
    <n v="139"/>
    <x v="6"/>
    <s v="EUR"/>
    <n v="1390197600"/>
    <x v="659"/>
    <n v="1390629600"/>
    <d v="2014-01-25T06:00:00"/>
    <b v="0"/>
    <b v="0"/>
    <s v="theater/plays"/>
    <x v="1"/>
    <x v="1"/>
    <n v="60.565789473684205"/>
    <n v="33.115107913669064"/>
  </r>
  <r>
    <n v="93"/>
    <s v="Hall and Sons"/>
    <s v="Pre-emptive radical architecture"/>
    <n v="108800"/>
    <n v="65877"/>
    <x v="2"/>
    <n v="610"/>
    <x v="0"/>
    <s v="USD"/>
    <n v="1350709200"/>
    <x v="562"/>
    <n v="1351054800"/>
    <d v="2012-10-24T05:00:00"/>
    <b v="0"/>
    <b v="1"/>
    <s v="theater/plays"/>
    <x v="1"/>
    <x v="1"/>
    <n v="60.548713235294116"/>
    <n v="107.99508196721311"/>
  </r>
  <r>
    <n v="128"/>
    <s v="Allen-Curtis"/>
    <s v="Phased human-resource core"/>
    <n v="70600"/>
    <n v="42596"/>
    <x v="2"/>
    <n v="532"/>
    <x v="0"/>
    <s v="USD"/>
    <n v="1282885200"/>
    <x v="660"/>
    <n v="1284008400"/>
    <d v="2010-09-09T05:00:00"/>
    <b v="0"/>
    <b v="0"/>
    <s v="music/rock"/>
    <x v="2"/>
    <x v="8"/>
    <n v="60.334277620396605"/>
    <n v="80.067669172932327"/>
  </r>
  <r>
    <n v="658"/>
    <s v="Howell, Myers and Olson"/>
    <s v="Self-enabling mission-critical success"/>
    <n v="52600"/>
    <n v="31594"/>
    <x v="2"/>
    <n v="390"/>
    <x v="0"/>
    <s v="USD"/>
    <n v="1440910800"/>
    <x v="661"/>
    <n v="1442898000"/>
    <d v="2015-09-22T05:00:00"/>
    <b v="0"/>
    <b v="0"/>
    <s v="music/rock"/>
    <x v="2"/>
    <x v="8"/>
    <n v="60.064638783269963"/>
    <n v="81.010256410256417"/>
  </r>
  <r>
    <n v="953"/>
    <s v="Boyle Ltd"/>
    <s v="Streamlined fault-tolerant conglomeration"/>
    <n v="3300"/>
    <n v="1980"/>
    <x v="1"/>
    <n v="21"/>
    <x v="0"/>
    <s v="USD"/>
    <n v="1450591200"/>
    <x v="662"/>
    <n v="1453701600"/>
    <d v="2016-01-25T06:00:00"/>
    <b v="0"/>
    <b v="1"/>
    <s v="film &amp; video/science fiction"/>
    <x v="3"/>
    <x v="19"/>
    <n v="60"/>
    <n v="94.285714285714292"/>
  </r>
  <r>
    <n v="109"/>
    <s v="Romero and Sons"/>
    <s v="Object-based client-server application"/>
    <n v="5200"/>
    <n v="3079"/>
    <x v="1"/>
    <n v="60"/>
    <x v="0"/>
    <s v="USD"/>
    <n v="1389506400"/>
    <x v="663"/>
    <n v="1389679200"/>
    <d v="2014-01-14T06:00:00"/>
    <b v="0"/>
    <b v="0"/>
    <s v="film &amp; video/television"/>
    <x v="3"/>
    <x v="18"/>
    <n v="59.21153846153846"/>
    <n v="51.31666666666667"/>
  </r>
  <r>
    <n v="696"/>
    <s v="Lopez, Reid and Johnson"/>
    <s v="Total real-time hardware"/>
    <n v="164100"/>
    <n v="96888"/>
    <x v="1"/>
    <n v="889"/>
    <x v="0"/>
    <s v="USD"/>
    <n v="1429506000"/>
    <x v="664"/>
    <n v="1429592400"/>
    <d v="2015-04-21T05:00:00"/>
    <b v="0"/>
    <b v="1"/>
    <s v="theater/plays"/>
    <x v="1"/>
    <x v="1"/>
    <n v="59.042047531992694"/>
    <n v="108.98537682789652"/>
  </r>
  <r>
    <n v="3"/>
    <s v="Mcdonald, Gonzalez and Ross"/>
    <s v="Vision-oriented fresh-thinking conglomeration"/>
    <n v="4200"/>
    <n v="2477"/>
    <x v="1"/>
    <n v="24"/>
    <x v="0"/>
    <s v="USD"/>
    <n v="1565499600"/>
    <x v="665"/>
    <n v="1568955600"/>
    <d v="2019-09-20T05:00:00"/>
    <b v="0"/>
    <b v="0"/>
    <s v="music/rock"/>
    <x v="2"/>
    <x v="8"/>
    <n v="58.976190476190467"/>
    <n v="103.20833333333333"/>
  </r>
  <r>
    <n v="355"/>
    <s v="Burns-Burnett"/>
    <s v="Front-line scalable definition"/>
    <n v="3800"/>
    <n v="2241"/>
    <x v="3"/>
    <n v="86"/>
    <x v="0"/>
    <s v="USD"/>
    <n v="1485064800"/>
    <x v="666"/>
    <n v="1488520800"/>
    <d v="2017-03-03T06:00:00"/>
    <b v="0"/>
    <b v="0"/>
    <s v="technology/wearables"/>
    <x v="0"/>
    <x v="12"/>
    <n v="58.973684210526315"/>
    <n v="26.058139534883722"/>
  </r>
  <r>
    <n v="154"/>
    <s v="Rodriguez-Brown"/>
    <s v="Devolved foreground benchmark"/>
    <n v="171300"/>
    <n v="100650"/>
    <x v="1"/>
    <n v="1059"/>
    <x v="0"/>
    <s v="USD"/>
    <n v="1463029200"/>
    <x v="667"/>
    <n v="1465016400"/>
    <d v="2016-06-04T05:00:00"/>
    <b v="0"/>
    <b v="1"/>
    <s v="music/indie rock"/>
    <x v="2"/>
    <x v="2"/>
    <n v="58.756567425569173"/>
    <n v="95.042492917847028"/>
  </r>
  <r>
    <n v="919"/>
    <s v="Fox Ltd"/>
    <s v="Extended multimedia firmware"/>
    <n v="35600"/>
    <n v="20915"/>
    <x v="1"/>
    <n v="225"/>
    <x v="5"/>
    <s v="AUD"/>
    <n v="1507957200"/>
    <x v="668"/>
    <n v="1510725600"/>
    <d v="2017-11-15T06:00:00"/>
    <b v="0"/>
    <b v="1"/>
    <s v="theater/plays"/>
    <x v="1"/>
    <x v="1"/>
    <n v="58.75"/>
    <n v="92.955555555555549"/>
  </r>
  <r>
    <n v="551"/>
    <s v="Martin-James"/>
    <s v="Streamlined upward-trending analyzer"/>
    <n v="180100"/>
    <n v="105598"/>
    <x v="1"/>
    <n v="2779"/>
    <x v="5"/>
    <s v="AUD"/>
    <n v="1419055200"/>
    <x v="178"/>
    <n v="1422511200"/>
    <d v="2015-01-29T06:00:00"/>
    <b v="0"/>
    <b v="1"/>
    <s v="technology/web"/>
    <x v="0"/>
    <x v="0"/>
    <n v="58.6329816768462"/>
    <n v="37.99856063332134"/>
  </r>
  <r>
    <n v="917"/>
    <s v="Cooper Inc"/>
    <s v="Polarized discrete product"/>
    <n v="3600"/>
    <n v="2097"/>
    <x v="3"/>
    <n v="27"/>
    <x v="2"/>
    <s v="GBP"/>
    <n v="1309237200"/>
    <x v="669"/>
    <n v="1311310800"/>
    <d v="2011-07-22T05:00:00"/>
    <b v="0"/>
    <b v="1"/>
    <s v="film &amp; video/shorts"/>
    <x v="3"/>
    <x v="15"/>
    <n v="58.25"/>
    <n v="77.666666666666671"/>
  </r>
  <r>
    <n v="914"/>
    <s v="Ramirez, Padilla and Barrera"/>
    <s v="Diverse client-driven conglomeration"/>
    <n v="6400"/>
    <n v="3676"/>
    <x v="1"/>
    <n v="141"/>
    <x v="2"/>
    <s v="GBP"/>
    <n v="1375592400"/>
    <x v="670"/>
    <n v="1376629200"/>
    <d v="2013-08-16T05:00:00"/>
    <b v="0"/>
    <b v="0"/>
    <s v="theater/plays"/>
    <x v="1"/>
    <x v="1"/>
    <n v="57.4375"/>
    <n v="26.070921985815602"/>
  </r>
  <r>
    <n v="418"/>
    <s v="Jackson PLC"/>
    <s v="Quality-focused client-server core"/>
    <n v="163700"/>
    <n v="93963"/>
    <x v="1"/>
    <n v="1999"/>
    <x v="1"/>
    <s v="CAD"/>
    <n v="1336280400"/>
    <x v="671"/>
    <n v="1336366800"/>
    <d v="2012-05-07T05:00:00"/>
    <b v="0"/>
    <b v="0"/>
    <s v="film &amp; video/documentary"/>
    <x v="3"/>
    <x v="3"/>
    <n v="57.399511301160658"/>
    <n v="47.005002501250623"/>
  </r>
  <r>
    <n v="767"/>
    <s v="Hale, Pearson and Jenkins"/>
    <s v="Upgradable attitude-oriented project"/>
    <n v="97200"/>
    <n v="55372"/>
    <x v="1"/>
    <n v="513"/>
    <x v="0"/>
    <s v="USD"/>
    <n v="1444107600"/>
    <x v="672"/>
    <n v="1447999200"/>
    <d v="2015-11-20T06:00:00"/>
    <b v="0"/>
    <b v="0"/>
    <s v="publishing/translations"/>
    <x v="5"/>
    <x v="17"/>
    <n v="56.967078189300416"/>
    <n v="107.93762183235867"/>
  </r>
  <r>
    <n v="998"/>
    <s v="Taylor, Santiago and Flores"/>
    <s v="Polarized composite customer loyalty"/>
    <n v="66600"/>
    <n v="37823"/>
    <x v="1"/>
    <n v="374"/>
    <x v="0"/>
    <s v="USD"/>
    <n v="1265868000"/>
    <x v="673"/>
    <n v="1267077600"/>
    <d v="2010-02-25T06:00:00"/>
    <b v="0"/>
    <b v="1"/>
    <s v="music/indie rock"/>
    <x v="2"/>
    <x v="2"/>
    <n v="56.791291291291287"/>
    <n v="101.13101604278074"/>
  </r>
  <r>
    <n v="999"/>
    <s v="Hernandez, Norton and Kelley"/>
    <s v="Expanded eco-centric policy"/>
    <n v="111100"/>
    <n v="62819"/>
    <x v="2"/>
    <n v="1122"/>
    <x v="0"/>
    <s v="USD"/>
    <n v="1467176400"/>
    <x v="674"/>
    <n v="1467781200"/>
    <d v="2016-07-06T05:00:00"/>
    <b v="0"/>
    <b v="0"/>
    <s v="food/food trucks"/>
    <x v="6"/>
    <x v="10"/>
    <n v="56.542754275427541"/>
    <n v="55.98841354723708"/>
  </r>
  <r>
    <n v="453"/>
    <s v="Saunders Ltd"/>
    <s v="Multi-layered multi-tasking secured line"/>
    <n v="182400"/>
    <n v="102749"/>
    <x v="1"/>
    <n v="1181"/>
    <x v="0"/>
    <s v="USD"/>
    <n v="1480572000"/>
    <x v="675"/>
    <n v="1484114400"/>
    <d v="2017-01-11T06:00:00"/>
    <b v="0"/>
    <b v="0"/>
    <s v="film &amp; video/science fiction"/>
    <x v="3"/>
    <x v="19"/>
    <n v="56.331688596491226"/>
    <n v="87.001693480101608"/>
  </r>
  <r>
    <n v="639"/>
    <s v="Barnes-Williams"/>
    <s v="Upgradable explicit forecast"/>
    <n v="8600"/>
    <n v="4832"/>
    <x v="3"/>
    <n v="45"/>
    <x v="0"/>
    <s v="USD"/>
    <n v="1532754000"/>
    <x v="676"/>
    <n v="1532754000"/>
    <d v="2018-07-28T05:00:00"/>
    <b v="0"/>
    <b v="1"/>
    <s v="film &amp; video/drama"/>
    <x v="3"/>
    <x v="6"/>
    <n v="56.186046511627907"/>
    <n v="107.37777777777778"/>
  </r>
  <r>
    <n v="672"/>
    <s v="Kelly-Colon"/>
    <s v="Stand-alone grid-enabled leverage"/>
    <n v="197900"/>
    <n v="110689"/>
    <x v="1"/>
    <n v="4428"/>
    <x v="5"/>
    <s v="AUD"/>
    <n v="1521608400"/>
    <x v="677"/>
    <n v="1522472400"/>
    <d v="2018-03-31T05:00:00"/>
    <b v="0"/>
    <b v="0"/>
    <s v="theater/plays"/>
    <x v="1"/>
    <x v="1"/>
    <n v="55.931783729156137"/>
    <n v="24.997515808491418"/>
  </r>
  <r>
    <n v="515"/>
    <s v="Cox LLC"/>
    <s v="Phased 24hour flexibility"/>
    <n v="8600"/>
    <n v="4797"/>
    <x v="1"/>
    <n v="133"/>
    <x v="1"/>
    <s v="CAD"/>
    <n v="1324620000"/>
    <x v="678"/>
    <n v="1324792800"/>
    <d v="2011-12-25T06:00:00"/>
    <b v="0"/>
    <b v="1"/>
    <s v="theater/plays"/>
    <x v="1"/>
    <x v="1"/>
    <n v="55.779069767441861"/>
    <n v="36.067669172932334"/>
  </r>
  <r>
    <n v="417"/>
    <s v="Bradshaw, Smith and Ryan"/>
    <s v="Upgradable 24/7 emulation"/>
    <n v="1700"/>
    <n v="943"/>
    <x v="1"/>
    <n v="15"/>
    <x v="0"/>
    <s v="USD"/>
    <n v="1541221200"/>
    <x v="679"/>
    <n v="1543298400"/>
    <d v="2018-11-27T06:00:00"/>
    <b v="0"/>
    <b v="0"/>
    <s v="theater/plays"/>
    <x v="1"/>
    <x v="1"/>
    <n v="55.470588235294116"/>
    <n v="62.866666666666667"/>
  </r>
  <r>
    <n v="296"/>
    <s v="Smith-Hess"/>
    <s v="Grass-roots real-time Local Area Network"/>
    <n v="6100"/>
    <n v="3352"/>
    <x v="1"/>
    <n v="38"/>
    <x v="5"/>
    <s v="AUD"/>
    <n v="1548655200"/>
    <x v="680"/>
    <n v="1550556000"/>
    <d v="2019-02-19T06:00:00"/>
    <b v="0"/>
    <b v="0"/>
    <s v="theater/plays"/>
    <x v="1"/>
    <x v="1"/>
    <n v="54.950819672131146"/>
    <n v="88.21052631578948"/>
  </r>
  <r>
    <n v="796"/>
    <s v="Freeman-Ferguson"/>
    <s v="Profound full-range open system"/>
    <n v="7800"/>
    <n v="4275"/>
    <x v="1"/>
    <n v="78"/>
    <x v="0"/>
    <s v="USD"/>
    <n v="1407474000"/>
    <x v="681"/>
    <n v="1408078800"/>
    <d v="2014-08-15T05:00:00"/>
    <b v="0"/>
    <b v="1"/>
    <s v="games/mobile games"/>
    <x v="4"/>
    <x v="22"/>
    <n v="54.807692307692314"/>
    <n v="54.807692307692307"/>
  </r>
  <r>
    <n v="375"/>
    <s v="Leblanc-Pineda"/>
    <s v="Future-proofed upward-trending contingency"/>
    <n v="2700"/>
    <n v="1479"/>
    <x v="1"/>
    <n v="25"/>
    <x v="0"/>
    <s v="USD"/>
    <n v="1444971600"/>
    <x v="682"/>
    <n v="1449900000"/>
    <d v="2015-12-12T06:00:00"/>
    <b v="0"/>
    <b v="0"/>
    <s v="music/indie rock"/>
    <x v="2"/>
    <x v="2"/>
    <n v="54.777777777777779"/>
    <n v="59.16"/>
  </r>
  <r>
    <n v="290"/>
    <s v="Wilson, Hall and Osborne"/>
    <s v="Advanced global data-warehouse"/>
    <n v="168600"/>
    <n v="91722"/>
    <x v="1"/>
    <n v="908"/>
    <x v="0"/>
    <s v="USD"/>
    <n v="1368162000"/>
    <x v="683"/>
    <n v="1370926800"/>
    <d v="2013-06-11T05:00:00"/>
    <b v="0"/>
    <b v="1"/>
    <s v="film &amp; video/documentary"/>
    <x v="3"/>
    <x v="3"/>
    <n v="54.402135231316727"/>
    <n v="101.01541850220265"/>
  </r>
  <r>
    <n v="572"/>
    <s v="Clements Group"/>
    <s v="Assimilated actuating policy"/>
    <n v="9000"/>
    <n v="4896"/>
    <x v="2"/>
    <n v="94"/>
    <x v="0"/>
    <s v="USD"/>
    <n v="1443416400"/>
    <x v="684"/>
    <n v="1444798800"/>
    <d v="2015-10-14T05:00:00"/>
    <b v="0"/>
    <b v="1"/>
    <s v="music/rock"/>
    <x v="2"/>
    <x v="8"/>
    <n v="54.400000000000006"/>
    <n v="52.085106382978722"/>
  </r>
  <r>
    <n v="477"/>
    <s v="Hogan, Porter and Rivera"/>
    <s v="Organic object-oriented core"/>
    <n v="8500"/>
    <n v="4613"/>
    <x v="1"/>
    <n v="113"/>
    <x v="0"/>
    <s v="USD"/>
    <n v="1309064400"/>
    <x v="685"/>
    <n v="1311397200"/>
    <d v="2011-07-23T05:00:00"/>
    <b v="0"/>
    <b v="0"/>
    <s v="film &amp; video/science fiction"/>
    <x v="3"/>
    <x v="19"/>
    <n v="54.270588235294113"/>
    <n v="40.823008849557525"/>
  </r>
  <r>
    <n v="661"/>
    <s v="Smith Group"/>
    <s v="Right-sized secondary challenge"/>
    <n v="106800"/>
    <n v="57872"/>
    <x v="1"/>
    <n v="752"/>
    <x v="4"/>
    <s v="DKK"/>
    <n v="1332910800"/>
    <x v="686"/>
    <n v="1335502800"/>
    <d v="2012-04-27T05:00:00"/>
    <b v="0"/>
    <b v="0"/>
    <s v="music/jazz"/>
    <x v="2"/>
    <x v="9"/>
    <n v="54.187265917603"/>
    <n v="76.957446808510639"/>
  </r>
  <r>
    <n v="433"/>
    <s v="Potter, Harper and Everett"/>
    <s v="Decentralized composite paradigm"/>
    <n v="121400"/>
    <n v="65755"/>
    <x v="1"/>
    <n v="792"/>
    <x v="0"/>
    <s v="USD"/>
    <n v="1385359200"/>
    <x v="687"/>
    <n v="1386741600"/>
    <d v="2013-12-11T06:00:00"/>
    <b v="0"/>
    <b v="1"/>
    <s v="film &amp; video/documentary"/>
    <x v="3"/>
    <x v="3"/>
    <n v="54.163920922570021"/>
    <n v="83.023989898989896"/>
  </r>
  <r>
    <n v="702"/>
    <s v="Sims-Gross"/>
    <s v="Object-based attitude-oriented analyzer"/>
    <n v="8700"/>
    <n v="4710"/>
    <x v="1"/>
    <n v="83"/>
    <x v="0"/>
    <s v="USD"/>
    <n v="1374469200"/>
    <x v="688"/>
    <n v="1374901200"/>
    <d v="2013-07-27T05:00:00"/>
    <b v="0"/>
    <b v="0"/>
    <s v="technology/wearables"/>
    <x v="0"/>
    <x v="12"/>
    <n v="54.137931034482754"/>
    <n v="56.746987951807228"/>
  </r>
  <r>
    <n v="251"/>
    <s v="Singleton Ltd"/>
    <s v="Enhanced user-facing function"/>
    <n v="7100"/>
    <n v="3840"/>
    <x v="1"/>
    <n v="101"/>
    <x v="0"/>
    <s v="USD"/>
    <n v="1355032800"/>
    <x v="689"/>
    <n v="1355205600"/>
    <d v="2012-12-11T06:00:00"/>
    <b v="0"/>
    <b v="0"/>
    <s v="theater/plays"/>
    <x v="1"/>
    <x v="1"/>
    <n v="54.084507042253513"/>
    <n v="38.019801980198018"/>
  </r>
  <r>
    <n v="343"/>
    <s v="Spencer-Weber"/>
    <s v="Optional zero-defect task-force"/>
    <n v="9000"/>
    <n v="4853"/>
    <x v="1"/>
    <n v="147"/>
    <x v="0"/>
    <s v="USD"/>
    <n v="1384840800"/>
    <x v="690"/>
    <n v="1389420000"/>
    <d v="2014-01-11T06:00:00"/>
    <b v="0"/>
    <b v="0"/>
    <s v="theater/plays"/>
    <x v="1"/>
    <x v="1"/>
    <n v="53.922222222222224"/>
    <n v="33.013605442176868"/>
  </r>
  <r>
    <n v="199"/>
    <s v="Hull, Baker and Martinez"/>
    <s v="Digitized reciprocal infrastructure"/>
    <n v="1800"/>
    <n v="968"/>
    <x v="1"/>
    <n v="13"/>
    <x v="0"/>
    <s v="USD"/>
    <n v="1436245200"/>
    <x v="691"/>
    <n v="1436590800"/>
    <d v="2015-07-11T05:00:00"/>
    <b v="0"/>
    <b v="0"/>
    <s v="music/rock"/>
    <x v="2"/>
    <x v="8"/>
    <n v="53.777777777777779"/>
    <n v="74.461538461538467"/>
  </r>
  <r>
    <n v="349"/>
    <s v="Navarro and Sons"/>
    <s v="Multi-layered bottom-line frame"/>
    <n v="180800"/>
    <n v="95958"/>
    <x v="1"/>
    <n v="923"/>
    <x v="0"/>
    <s v="USD"/>
    <n v="1500008400"/>
    <x v="692"/>
    <n v="1502600400"/>
    <d v="2017-08-13T05:00:00"/>
    <b v="0"/>
    <b v="0"/>
    <s v="theater/plays"/>
    <x v="1"/>
    <x v="1"/>
    <n v="53.074115044247783"/>
    <n v="103.96316359696641"/>
  </r>
  <r>
    <n v="483"/>
    <s v="Rice-Parker"/>
    <s v="Down-sized actuating infrastructure"/>
    <n v="91400"/>
    <n v="48236"/>
    <x v="1"/>
    <n v="554"/>
    <x v="0"/>
    <s v="USD"/>
    <n v="1576130400"/>
    <x v="693"/>
    <n v="1576735200"/>
    <d v="2019-12-19T06:00:00"/>
    <b v="0"/>
    <b v="0"/>
    <s v="theater/plays"/>
    <x v="1"/>
    <x v="1"/>
    <n v="52.774617067833695"/>
    <n v="87.068592057761734"/>
  </r>
  <r>
    <n v="157"/>
    <s v="Curtis-Curtis"/>
    <s v="User-friendly reciprocal initiative"/>
    <n v="4200"/>
    <n v="2212"/>
    <x v="1"/>
    <n v="30"/>
    <x v="5"/>
    <s v="AUD"/>
    <n v="1388383200"/>
    <x v="694"/>
    <n v="1389420000"/>
    <d v="2014-01-11T06:00:00"/>
    <b v="0"/>
    <b v="0"/>
    <s v="photography/photography books"/>
    <x v="7"/>
    <x v="14"/>
    <n v="52.666666666666664"/>
    <n v="73.733333333333334"/>
  </r>
  <r>
    <n v="994"/>
    <s v="Leach, Rich and Price"/>
    <s v="Implemented bi-directional flexibility"/>
    <n v="141100"/>
    <n v="74073"/>
    <x v="1"/>
    <n v="842"/>
    <x v="0"/>
    <s v="USD"/>
    <n v="1413522000"/>
    <x v="695"/>
    <n v="1414040400"/>
    <d v="2014-10-23T05:00:00"/>
    <b v="0"/>
    <b v="1"/>
    <s v="publishing/translations"/>
    <x v="5"/>
    <x v="17"/>
    <n v="52.496810772501767"/>
    <n v="87.972684085510693"/>
  </r>
  <r>
    <n v="898"/>
    <s v="Davis-Gonzalez"/>
    <s v="Balanced regional flexibility"/>
    <n v="179100"/>
    <n v="93991"/>
    <x v="1"/>
    <n v="1221"/>
    <x v="0"/>
    <s v="USD"/>
    <n v="1576476000"/>
    <x v="696"/>
    <n v="1576994400"/>
    <d v="2019-12-22T06:00:00"/>
    <b v="0"/>
    <b v="0"/>
    <s v="film &amp; video/documentary"/>
    <x v="3"/>
    <x v="3"/>
    <n v="52.479620323841424"/>
    <n v="76.978705978705975"/>
  </r>
  <r>
    <n v="988"/>
    <s v="Gardner, Ryan and Gutierrez"/>
    <s v="Triple-buffered multi-tasking matrices"/>
    <n v="9400"/>
    <n v="4899"/>
    <x v="1"/>
    <n v="64"/>
    <x v="0"/>
    <s v="USD"/>
    <n v="1478930400"/>
    <x v="32"/>
    <n v="1480744800"/>
    <d v="2016-12-03T06:00:00"/>
    <b v="0"/>
    <b v="0"/>
    <s v="publishing/radio &amp; podcasts"/>
    <x v="5"/>
    <x v="21"/>
    <n v="52.117021276595743"/>
    <n v="76.546875"/>
  </r>
  <r>
    <n v="582"/>
    <s v="Pineda Ltd"/>
    <s v="Cross-group global system engine"/>
    <n v="8700"/>
    <n v="4531"/>
    <x v="1"/>
    <n v="42"/>
    <x v="0"/>
    <s v="USD"/>
    <n v="1433912400"/>
    <x v="697"/>
    <n v="1434344400"/>
    <d v="2015-06-15T05:00:00"/>
    <b v="0"/>
    <b v="1"/>
    <s v="games/video games"/>
    <x v="4"/>
    <x v="4"/>
    <n v="52.080459770114942"/>
    <n v="107.88095238095238"/>
  </r>
  <r>
    <n v="9"/>
    <s v="Rangel, Holt and Jones"/>
    <s v="Open-source fresh-thinking model"/>
    <n v="6200"/>
    <n v="3208"/>
    <x v="1"/>
    <n v="44"/>
    <x v="0"/>
    <s v="USD"/>
    <n v="1379566800"/>
    <x v="349"/>
    <n v="1383804000"/>
    <d v="2013-11-07T06:00:00"/>
    <b v="0"/>
    <b v="0"/>
    <s v="music/electric music"/>
    <x v="2"/>
    <x v="7"/>
    <n v="51.741935483870968"/>
    <n v="72.909090909090907"/>
  </r>
  <r>
    <n v="127"/>
    <s v="Martinez, Gomez and Dalton"/>
    <s v="Team-oriented 6thgeneration matrix"/>
    <n v="103200"/>
    <n v="53067"/>
    <x v="1"/>
    <n v="672"/>
    <x v="1"/>
    <s v="CAD"/>
    <n v="1273640400"/>
    <x v="568"/>
    <n v="1273899600"/>
    <d v="2010-05-15T05:00:00"/>
    <b v="0"/>
    <b v="0"/>
    <s v="theater/plays"/>
    <x v="1"/>
    <x v="1"/>
    <n v="51.42151162790698"/>
    <n v="78.96875"/>
  </r>
  <r>
    <n v="299"/>
    <s v="Ramsey and Sons"/>
    <s v="Grass-roots contextually-based algorithm"/>
    <n v="3800"/>
    <n v="1954"/>
    <x v="1"/>
    <n v="49"/>
    <x v="0"/>
    <s v="USD"/>
    <n v="1456984800"/>
    <x v="564"/>
    <n v="1461819600"/>
    <d v="2016-04-28T05:00:00"/>
    <b v="0"/>
    <b v="0"/>
    <s v="food/food trucks"/>
    <x v="6"/>
    <x v="10"/>
    <n v="51.421052631578945"/>
    <n v="39.877551020408163"/>
  </r>
  <r>
    <n v="829"/>
    <s v="Baker-Higgins"/>
    <s v="Vision-oriented scalable portal"/>
    <n v="9600"/>
    <n v="4929"/>
    <x v="1"/>
    <n v="154"/>
    <x v="0"/>
    <s v="USD"/>
    <n v="1433826000"/>
    <x v="698"/>
    <n v="1435122000"/>
    <d v="2015-06-24T05:00:00"/>
    <b v="0"/>
    <b v="0"/>
    <s v="theater/plays"/>
    <x v="1"/>
    <x v="1"/>
    <n v="51.34375"/>
    <n v="32.006493506493506"/>
  </r>
  <r>
    <n v="852"/>
    <s v="Brady Ltd"/>
    <s v="Open-source reciprocal standardization"/>
    <n v="4900"/>
    <n v="2505"/>
    <x v="1"/>
    <n v="31"/>
    <x v="0"/>
    <s v="USD"/>
    <n v="1310792400"/>
    <x v="699"/>
    <n v="1311656400"/>
    <d v="2011-07-26T05:00:00"/>
    <b v="0"/>
    <b v="1"/>
    <s v="games/video games"/>
    <x v="4"/>
    <x v="4"/>
    <n v="51.122448979591837"/>
    <n v="80.806451612903231"/>
  </r>
  <r>
    <n v="805"/>
    <s v="Smith-Nguyen"/>
    <s v="Advanced intermediate Graphic Interface"/>
    <n v="9700"/>
    <n v="4932"/>
    <x v="1"/>
    <n v="67"/>
    <x v="5"/>
    <s v="AUD"/>
    <n v="1416031200"/>
    <x v="700"/>
    <n v="1420437600"/>
    <d v="2015-01-05T06:00:00"/>
    <b v="0"/>
    <b v="0"/>
    <s v="film &amp; video/documentary"/>
    <x v="3"/>
    <x v="3"/>
    <n v="50.845360824742272"/>
    <n v="73.611940298507463"/>
  </r>
  <r>
    <n v="39"/>
    <s v="Kim-Rice"/>
    <s v="Organized bi-directional function"/>
    <n v="9900"/>
    <n v="5027"/>
    <x v="1"/>
    <n v="88"/>
    <x v="4"/>
    <s v="DKK"/>
    <n v="1361772000"/>
    <x v="701"/>
    <n v="1362978000"/>
    <d v="2013-03-11T05:00:00"/>
    <b v="0"/>
    <b v="0"/>
    <s v="theater/plays"/>
    <x v="1"/>
    <x v="1"/>
    <n v="50.777777777777779"/>
    <n v="57.125"/>
  </r>
  <r>
    <n v="781"/>
    <s v="Thomas Ltd"/>
    <s v="Cross-group interactive architecture"/>
    <n v="8700"/>
    <n v="4414"/>
    <x v="2"/>
    <n v="56"/>
    <x v="3"/>
    <s v="CHF"/>
    <n v="1288501200"/>
    <x v="702"/>
    <n v="1292911200"/>
    <d v="2010-12-21T06:00:00"/>
    <b v="0"/>
    <b v="0"/>
    <s v="theater/plays"/>
    <x v="1"/>
    <x v="1"/>
    <n v="50.735632183908038"/>
    <n v="78.821428571428569"/>
  </r>
  <r>
    <n v="819"/>
    <s v="Buck-Khan"/>
    <s v="Integrated bandwidth-monitored alliance"/>
    <n v="8900"/>
    <n v="4509"/>
    <x v="1"/>
    <n v="47"/>
    <x v="0"/>
    <s v="USD"/>
    <n v="1353736800"/>
    <x v="703"/>
    <n v="1355032800"/>
    <d v="2012-12-09T06:00:00"/>
    <b v="1"/>
    <b v="0"/>
    <s v="games/video games"/>
    <x v="4"/>
    <x v="4"/>
    <n v="50.662921348314605"/>
    <n v="95.936170212765958"/>
  </r>
  <r>
    <n v="913"/>
    <s v="Rivera-Pearson"/>
    <s v="Re-engineered asymmetric challenge"/>
    <n v="70200"/>
    <n v="35536"/>
    <x v="1"/>
    <n v="523"/>
    <x v="5"/>
    <s v="AUD"/>
    <n v="1557637200"/>
    <x v="704"/>
    <n v="1558760400"/>
    <d v="2019-05-25T05:00:00"/>
    <b v="0"/>
    <b v="0"/>
    <s v="film &amp; video/drama"/>
    <x v="3"/>
    <x v="6"/>
    <n v="50.621082621082621"/>
    <n v="67.946462715105156"/>
  </r>
  <r>
    <n v="448"/>
    <s v="Price and Sons"/>
    <s v="Object-based demand-driven strategy"/>
    <n v="89900"/>
    <n v="45384"/>
    <x v="1"/>
    <n v="605"/>
    <x v="0"/>
    <s v="USD"/>
    <n v="1365915600"/>
    <x v="705"/>
    <n v="1366088400"/>
    <d v="2013-04-16T05:00:00"/>
    <b v="0"/>
    <b v="1"/>
    <s v="games/video games"/>
    <x v="4"/>
    <x v="4"/>
    <n v="50.482758620689658"/>
    <n v="75.014876033057845"/>
  </r>
  <r>
    <n v="725"/>
    <s v="Dawson-Tyler"/>
    <s v="Optional 6thgeneration access"/>
    <n v="193200"/>
    <n v="97369"/>
    <x v="1"/>
    <n v="1596"/>
    <x v="0"/>
    <s v="USD"/>
    <n v="1416031200"/>
    <x v="700"/>
    <n v="1416204000"/>
    <d v="2014-11-17T06:00:00"/>
    <b v="0"/>
    <b v="0"/>
    <s v="games/mobile games"/>
    <x v="4"/>
    <x v="22"/>
    <n v="50.398033126293996"/>
    <n v="61.008145363408524"/>
  </r>
  <r>
    <n v="937"/>
    <s v="Tapia, Sandoval and Hurley"/>
    <s v="Cloned fresh-thinking model"/>
    <n v="171000"/>
    <n v="84891"/>
    <x v="2"/>
    <n v="976"/>
    <x v="0"/>
    <s v="USD"/>
    <n v="1448517600"/>
    <x v="706"/>
    <n v="1449295200"/>
    <d v="2015-12-05T06:00:00"/>
    <b v="0"/>
    <b v="0"/>
    <s v="film &amp; video/documentary"/>
    <x v="3"/>
    <x v="3"/>
    <n v="49.64385964912281"/>
    <n v="86.978483606557376"/>
  </r>
  <r>
    <n v="771"/>
    <s v="Smith, Mack and Williams"/>
    <s v="Self-enabling 5thgeneration paradigm"/>
    <n v="5600"/>
    <n v="2769"/>
    <x v="2"/>
    <n v="26"/>
    <x v="0"/>
    <s v="USD"/>
    <n v="1548482400"/>
    <x v="707"/>
    <n v="1550815200"/>
    <d v="2019-02-22T06:00:00"/>
    <b v="0"/>
    <b v="0"/>
    <s v="theater/plays"/>
    <x v="1"/>
    <x v="1"/>
    <n v="49.446428571428569"/>
    <n v="106.5"/>
  </r>
  <r>
    <n v="939"/>
    <s v="Williams, Johnson and Campbell"/>
    <s v="Streamlined human-resource Graphic Interface"/>
    <n v="7800"/>
    <n v="3839"/>
    <x v="1"/>
    <n v="67"/>
    <x v="0"/>
    <s v="USD"/>
    <n v="1304744400"/>
    <x v="708"/>
    <n v="1306213200"/>
    <d v="2011-05-24T05:00:00"/>
    <b v="0"/>
    <b v="1"/>
    <s v="games/video games"/>
    <x v="4"/>
    <x v="4"/>
    <n v="49.217948717948715"/>
    <n v="57.298507462686565"/>
  </r>
  <r>
    <n v="777"/>
    <s v="Henderson Ltd"/>
    <s v="Open-architected stable algorithm"/>
    <n v="93800"/>
    <n v="45987"/>
    <x v="1"/>
    <n v="676"/>
    <x v="0"/>
    <s v="USD"/>
    <n v="1316754000"/>
    <x v="470"/>
    <n v="1319259600"/>
    <d v="2011-10-22T05:00:00"/>
    <b v="0"/>
    <b v="0"/>
    <s v="theater/plays"/>
    <x v="1"/>
    <x v="1"/>
    <n v="49.026652452025587"/>
    <n v="68.028106508875737"/>
  </r>
  <r>
    <n v="618"/>
    <s v="Miller Ltd"/>
    <s v="Open-architected mobile emulation"/>
    <n v="198600"/>
    <n v="97037"/>
    <x v="1"/>
    <n v="1198"/>
    <x v="0"/>
    <s v="USD"/>
    <n v="1367470800"/>
    <x v="709"/>
    <n v="1369285200"/>
    <d v="2013-05-23T05:00:00"/>
    <b v="0"/>
    <b v="0"/>
    <s v="publishing/nonfiction"/>
    <x v="5"/>
    <x v="5"/>
    <n v="48.860523665659613"/>
    <n v="80.999165275459092"/>
  </r>
  <r>
    <n v="19"/>
    <s v="Perez-Hess"/>
    <s v="Down-sized cohesive archive"/>
    <n v="62500"/>
    <n v="30331"/>
    <x v="1"/>
    <n v="674"/>
    <x v="0"/>
    <s v="USD"/>
    <n v="1551679200"/>
    <x v="710"/>
    <n v="1553490000"/>
    <d v="2019-03-25T05:00:00"/>
    <b v="0"/>
    <b v="1"/>
    <s v="theater/plays"/>
    <x v="1"/>
    <x v="1"/>
    <n v="48.529600000000002"/>
    <n v="45.001483679525222"/>
  </r>
  <r>
    <n v="649"/>
    <s v="Yang and Sons"/>
    <s v="Reactive 6thgeneration hub"/>
    <n v="121700"/>
    <n v="59003"/>
    <x v="1"/>
    <n v="602"/>
    <x v="3"/>
    <s v="CHF"/>
    <n v="1287550800"/>
    <x v="711"/>
    <n v="1288501200"/>
    <d v="2010-10-31T05:00:00"/>
    <b v="1"/>
    <b v="1"/>
    <s v="theater/plays"/>
    <x v="1"/>
    <x v="1"/>
    <n v="48.482333607230892"/>
    <n v="98.011627906976742"/>
  </r>
  <r>
    <n v="91"/>
    <s v="Frazier, Patrick and Smith"/>
    <s v="Enhanced systemic analyzer"/>
    <n v="154300"/>
    <n v="74688"/>
    <x v="1"/>
    <n v="679"/>
    <x v="6"/>
    <s v="EUR"/>
    <n v="1470459600"/>
    <x v="712"/>
    <n v="1472878800"/>
    <d v="2016-09-03T05:00:00"/>
    <b v="0"/>
    <b v="0"/>
    <s v="publishing/translations"/>
    <x v="5"/>
    <x v="17"/>
    <n v="48.404406999351913"/>
    <n v="109.99705449189985"/>
  </r>
  <r>
    <n v="644"/>
    <s v="Peters-Nelson"/>
    <s v="Distributed real-time algorithm"/>
    <n v="169400"/>
    <n v="81984"/>
    <x v="1"/>
    <n v="2928"/>
    <x v="1"/>
    <s v="CAD"/>
    <n v="1545112800"/>
    <x v="713"/>
    <n v="1546495200"/>
    <d v="2019-01-03T06:00:00"/>
    <b v="0"/>
    <b v="0"/>
    <s v="theater/plays"/>
    <x v="1"/>
    <x v="1"/>
    <n v="48.396694214876035"/>
    <n v="28"/>
  </r>
  <r>
    <n v="26"/>
    <s v="Spencer-Bates"/>
    <s v="Optional responsive customer loyalty"/>
    <n v="107500"/>
    <n v="51814"/>
    <x v="2"/>
    <n v="1480"/>
    <x v="0"/>
    <s v="USD"/>
    <n v="1533013200"/>
    <x v="714"/>
    <n v="1535346000"/>
    <d v="2018-08-27T05:00:00"/>
    <b v="0"/>
    <b v="0"/>
    <s v="theater/plays"/>
    <x v="1"/>
    <x v="1"/>
    <n v="48.199069767441863"/>
    <n v="35.009459459459457"/>
  </r>
  <r>
    <n v="11"/>
    <s v="Perez, Johnson and Gardner"/>
    <s v="Grass-roots zero administration system engine"/>
    <n v="6300"/>
    <n v="3030"/>
    <x v="1"/>
    <n v="27"/>
    <x v="0"/>
    <s v="USD"/>
    <n v="1285045200"/>
    <x v="715"/>
    <n v="1285563600"/>
    <d v="2010-09-27T05:00:00"/>
    <b v="0"/>
    <b v="1"/>
    <s v="theater/plays"/>
    <x v="1"/>
    <x v="1"/>
    <n v="48.095238095238095"/>
    <n v="112.22222222222223"/>
  </r>
  <r>
    <n v="499"/>
    <s v="Hunt Group"/>
    <s v="Reverse-engineered executive emulation"/>
    <n v="163800"/>
    <n v="78743"/>
    <x v="1"/>
    <n v="2072"/>
    <x v="0"/>
    <s v="USD"/>
    <n v="1458018000"/>
    <x v="716"/>
    <n v="1458450000"/>
    <d v="2016-03-20T05:00:00"/>
    <b v="0"/>
    <b v="1"/>
    <s v="film &amp; video/documentary"/>
    <x v="3"/>
    <x v="3"/>
    <n v="48.072649572649574"/>
    <n v="38.003378378378379"/>
  </r>
  <r>
    <n v="45"/>
    <s v="Woods-Clark"/>
    <s v="Networked tertiary Graphical User Interface"/>
    <n v="9500"/>
    <n v="4530"/>
    <x v="1"/>
    <n v="48"/>
    <x v="0"/>
    <s v="USD"/>
    <n v="1478062800"/>
    <x v="717"/>
    <n v="1479362400"/>
    <d v="2016-11-17T06:00:00"/>
    <b v="0"/>
    <b v="1"/>
    <s v="theater/plays"/>
    <x v="1"/>
    <x v="1"/>
    <n v="47.684210526315788"/>
    <n v="94.375"/>
  </r>
  <r>
    <n v="15"/>
    <s v="Wright, Hunt and Rowe"/>
    <s v="Extended eco-centric pricing structure"/>
    <n v="81200"/>
    <n v="38414"/>
    <x v="1"/>
    <n v="452"/>
    <x v="0"/>
    <s v="USD"/>
    <n v="1575957600"/>
    <x v="718"/>
    <n v="1576303200"/>
    <d v="2019-12-14T06:00:00"/>
    <b v="0"/>
    <b v="0"/>
    <s v="technology/wearables"/>
    <x v="0"/>
    <x v="12"/>
    <n v="47.307881773399011"/>
    <n v="84.986725663716811"/>
  </r>
  <r>
    <n v="659"/>
    <s v="Bailey and Sons"/>
    <s v="Grass-roots dynamic emulation"/>
    <n v="120700"/>
    <n v="57010"/>
    <x v="1"/>
    <n v="750"/>
    <x v="2"/>
    <s v="GBP"/>
    <n v="1296108000"/>
    <x v="129"/>
    <n v="1296194400"/>
    <d v="2011-01-28T06:00:00"/>
    <b v="0"/>
    <b v="0"/>
    <s v="film &amp; video/documentary"/>
    <x v="3"/>
    <x v="3"/>
    <n v="47.232808616404313"/>
    <n v="76.013333333333335"/>
  </r>
  <r>
    <n v="77"/>
    <s v="Acevedo-Huffman"/>
    <s v="Pre-emptive impactful model"/>
    <n v="9500"/>
    <n v="4460"/>
    <x v="1"/>
    <n v="56"/>
    <x v="0"/>
    <s v="USD"/>
    <n v="1285563600"/>
    <x v="719"/>
    <n v="1286773200"/>
    <d v="2010-10-11T05:00:00"/>
    <b v="0"/>
    <b v="1"/>
    <s v="film &amp; video/animation"/>
    <x v="3"/>
    <x v="13"/>
    <n v="46.94736842105263"/>
    <n v="79.642857142857139"/>
  </r>
  <r>
    <n v="428"/>
    <s v="Mayer-Richmond"/>
    <s v="Progressive zero-defect capability"/>
    <n v="101400"/>
    <n v="47037"/>
    <x v="1"/>
    <n v="747"/>
    <x v="0"/>
    <s v="USD"/>
    <n v="1297404000"/>
    <x v="720"/>
    <n v="1298008800"/>
    <d v="2011-02-18T06:00:00"/>
    <b v="0"/>
    <b v="0"/>
    <s v="film &amp; video/animation"/>
    <x v="3"/>
    <x v="13"/>
    <n v="46.387573964497044"/>
    <n v="62.967871485943775"/>
  </r>
  <r>
    <n v="409"/>
    <s v="Stewart LLC"/>
    <s v="Secured asymmetric projection"/>
    <n v="135600"/>
    <n v="62804"/>
    <x v="1"/>
    <n v="714"/>
    <x v="0"/>
    <s v="USD"/>
    <n v="1492491600"/>
    <x v="721"/>
    <n v="1492837200"/>
    <d v="2017-04-22T05:00:00"/>
    <b v="0"/>
    <b v="0"/>
    <s v="music/rock"/>
    <x v="2"/>
    <x v="8"/>
    <n v="46.315634218289084"/>
    <n v="87.960784313725483"/>
  </r>
  <r>
    <n v="326"/>
    <s v="Pham, Avila and Nash"/>
    <s v="Multi-channeled next generation architecture"/>
    <n v="7200"/>
    <n v="3326"/>
    <x v="1"/>
    <n v="128"/>
    <x v="0"/>
    <s v="USD"/>
    <n v="1451109600"/>
    <x v="375"/>
    <n v="1451628000"/>
    <d v="2016-01-01T06:00:00"/>
    <b v="0"/>
    <b v="0"/>
    <s v="film &amp; video/animation"/>
    <x v="3"/>
    <x v="13"/>
    <n v="46.194444444444443"/>
    <n v="25.984375"/>
  </r>
  <r>
    <n v="927"/>
    <s v="Davis-Gardner"/>
    <s v="Synergistic dynamic utilization"/>
    <n v="7200"/>
    <n v="3301"/>
    <x v="1"/>
    <n v="37"/>
    <x v="0"/>
    <s v="USD"/>
    <n v="1342069200"/>
    <x v="722"/>
    <n v="1344574800"/>
    <d v="2012-08-10T05:00:00"/>
    <b v="0"/>
    <b v="0"/>
    <s v="theater/plays"/>
    <x v="1"/>
    <x v="1"/>
    <n v="45.847222222222221"/>
    <n v="89.21621621621621"/>
  </r>
  <r>
    <n v="193"/>
    <s v="Calhoun, Rogers and Long"/>
    <s v="Progressive discrete hub"/>
    <n v="6600"/>
    <n v="3012"/>
    <x v="1"/>
    <n v="65"/>
    <x v="0"/>
    <s v="USD"/>
    <n v="1523163600"/>
    <x v="723"/>
    <n v="1523509200"/>
    <d v="2018-04-12T05:00:00"/>
    <b v="1"/>
    <b v="0"/>
    <s v="music/indie rock"/>
    <x v="2"/>
    <x v="2"/>
    <n v="45.636363636363633"/>
    <n v="46.338461538461537"/>
  </r>
  <r>
    <n v="66"/>
    <s v="Sanders-Allen"/>
    <s v="Grass-roots needs-based encryption"/>
    <n v="2900"/>
    <n v="1307"/>
    <x v="1"/>
    <n v="12"/>
    <x v="0"/>
    <s v="USD"/>
    <n v="1428469200"/>
    <x v="724"/>
    <n v="1428901200"/>
    <d v="2015-04-13T05:00:00"/>
    <b v="0"/>
    <b v="1"/>
    <s v="theater/plays"/>
    <x v="1"/>
    <x v="1"/>
    <n v="45.068965517241381"/>
    <n v="108.91666666666667"/>
  </r>
  <r>
    <n v="217"/>
    <s v="Moore, Dudley and Navarro"/>
    <s v="Organic multi-tasking focus group"/>
    <n v="129400"/>
    <n v="57911"/>
    <x v="1"/>
    <n v="934"/>
    <x v="0"/>
    <s v="USD"/>
    <n v="1556427600"/>
    <x v="725"/>
    <n v="1557205200"/>
    <d v="2019-05-07T05:00:00"/>
    <b v="0"/>
    <b v="0"/>
    <s v="film &amp; video/science fiction"/>
    <x v="3"/>
    <x v="19"/>
    <n v="44.753477588871718"/>
    <n v="62.003211991434689"/>
  </r>
  <r>
    <n v="566"/>
    <s v="Webb-Smith"/>
    <s v="Advanced content-based installation"/>
    <n v="9300"/>
    <n v="4124"/>
    <x v="1"/>
    <n v="37"/>
    <x v="0"/>
    <s v="USD"/>
    <n v="1456293600"/>
    <x v="417"/>
    <n v="1458277200"/>
    <d v="2016-03-18T05:00:00"/>
    <b v="0"/>
    <b v="1"/>
    <s v="music/electric music"/>
    <x v="2"/>
    <x v="7"/>
    <n v="44.344086021505376"/>
    <n v="111.45945945945945"/>
  </r>
  <r>
    <n v="454"/>
    <s v="Woods Inc"/>
    <s v="Upgradable upward-trending portal"/>
    <n v="4000"/>
    <n v="1763"/>
    <x v="1"/>
    <n v="39"/>
    <x v="0"/>
    <s v="USD"/>
    <n v="1382331600"/>
    <x v="726"/>
    <n v="1385445600"/>
    <d v="2013-11-26T06:00:00"/>
    <b v="0"/>
    <b v="1"/>
    <s v="film &amp; video/drama"/>
    <x v="3"/>
    <x v="6"/>
    <n v="44.074999999999996"/>
    <n v="45.205128205128204"/>
  </r>
  <r>
    <n v="553"/>
    <s v="Dougherty, Austin and Mills"/>
    <s v="De-engineered 5thgeneration contingency"/>
    <n v="170600"/>
    <n v="75022"/>
    <x v="1"/>
    <n v="1028"/>
    <x v="0"/>
    <s v="USD"/>
    <n v="1293948000"/>
    <x v="727"/>
    <n v="1294034400"/>
    <d v="2011-01-03T06:00:00"/>
    <b v="0"/>
    <b v="0"/>
    <s v="music/rock"/>
    <x v="2"/>
    <x v="8"/>
    <n v="43.975381008206334"/>
    <n v="72.978599221789878"/>
  </r>
  <r>
    <n v="416"/>
    <s v="Stewart-Coleman"/>
    <s v="Customer-focused disintermediate toolset"/>
    <n v="134600"/>
    <n v="59007"/>
    <x v="1"/>
    <n v="1439"/>
    <x v="0"/>
    <s v="USD"/>
    <n v="1295244000"/>
    <x v="728"/>
    <n v="1296021600"/>
    <d v="2011-01-26T06:00:00"/>
    <b v="0"/>
    <b v="1"/>
    <s v="film &amp; video/documentary"/>
    <x v="3"/>
    <x v="3"/>
    <n v="43.838781575037146"/>
    <n v="41.005559416261292"/>
  </r>
  <r>
    <n v="673"/>
    <s v="Turner, Scott and Gentry"/>
    <s v="Assimilated regional groupware"/>
    <n v="5600"/>
    <n v="2445"/>
    <x v="1"/>
    <n v="58"/>
    <x v="6"/>
    <s v="EUR"/>
    <n v="1460696400"/>
    <x v="729"/>
    <n v="1462510800"/>
    <d v="2016-05-06T05:00:00"/>
    <b v="0"/>
    <b v="0"/>
    <s v="music/indie rock"/>
    <x v="2"/>
    <x v="2"/>
    <n v="43.660714285714285"/>
    <n v="42.155172413793103"/>
  </r>
  <r>
    <n v="866"/>
    <s v="Jackson-Brown"/>
    <s v="Versatile 5thgeneration matrices"/>
    <n v="182800"/>
    <n v="79045"/>
    <x v="2"/>
    <n v="898"/>
    <x v="0"/>
    <s v="USD"/>
    <n v="1304830800"/>
    <x v="730"/>
    <n v="1304917200"/>
    <d v="2011-05-09T05:00:00"/>
    <b v="0"/>
    <b v="0"/>
    <s v="photography/photography books"/>
    <x v="7"/>
    <x v="14"/>
    <n v="43.241247264770237"/>
    <n v="88.023385300668153"/>
  </r>
  <r>
    <n v="632"/>
    <s v="Parker PLC"/>
    <s v="Reduced interactive matrix"/>
    <n v="72100"/>
    <n v="30902"/>
    <x v="3"/>
    <n v="278"/>
    <x v="0"/>
    <s v="USD"/>
    <n v="1414904400"/>
    <x v="731"/>
    <n v="1416463200"/>
    <d v="2014-11-20T06:00:00"/>
    <b v="0"/>
    <b v="0"/>
    <s v="theater/plays"/>
    <x v="1"/>
    <x v="1"/>
    <n v="42.859916782246884"/>
    <n v="111.15827338129496"/>
  </r>
  <r>
    <n v="516"/>
    <s v="Morales-Odonnell"/>
    <s v="Exclusive 5thgeneration structure"/>
    <n v="125400"/>
    <n v="53324"/>
    <x v="1"/>
    <n v="846"/>
    <x v="0"/>
    <s v="USD"/>
    <n v="1281070800"/>
    <x v="113"/>
    <n v="1284354000"/>
    <d v="2010-09-13T05:00:00"/>
    <b v="0"/>
    <b v="0"/>
    <s v="publishing/nonfiction"/>
    <x v="5"/>
    <x v="5"/>
    <n v="42.523125996810208"/>
    <n v="63.030732860520096"/>
  </r>
  <r>
    <n v="656"/>
    <s v="Hobbs, Brown and Lee"/>
    <s v="Vision-oriented systematic Graphical User Interface"/>
    <n v="118400"/>
    <n v="49879"/>
    <x v="1"/>
    <n v="504"/>
    <x v="5"/>
    <s v="AUD"/>
    <n v="1514440800"/>
    <x v="732"/>
    <n v="1514872800"/>
    <d v="2018-01-02T06:00:00"/>
    <b v="0"/>
    <b v="0"/>
    <s v="food/food trucks"/>
    <x v="6"/>
    <x v="10"/>
    <n v="42.127533783783782"/>
    <n v="98.966269841269835"/>
  </r>
  <r>
    <n v="344"/>
    <s v="Berger, Johnson and Marshall"/>
    <s v="Devolved exuding emulation"/>
    <n v="197600"/>
    <n v="82959"/>
    <x v="1"/>
    <n v="830"/>
    <x v="0"/>
    <s v="USD"/>
    <n v="1516600800"/>
    <x v="733"/>
    <n v="1520056800"/>
    <d v="2018-03-03T06:00:00"/>
    <b v="0"/>
    <b v="0"/>
    <s v="games/video games"/>
    <x v="4"/>
    <x v="4"/>
    <n v="41.983299595141702"/>
    <n v="99.950602409638549"/>
  </r>
  <r>
    <n v="235"/>
    <s v="Lee, Ali and Guzman"/>
    <s v="Polarized upward-trending Local Area Network"/>
    <n v="8600"/>
    <n v="3589"/>
    <x v="1"/>
    <n v="92"/>
    <x v="0"/>
    <s v="USD"/>
    <n v="1486965600"/>
    <x v="734"/>
    <n v="1487397600"/>
    <d v="2017-02-18T06:00:00"/>
    <b v="0"/>
    <b v="0"/>
    <s v="film &amp; video/animation"/>
    <x v="3"/>
    <x v="13"/>
    <n v="41.732558139534881"/>
    <n v="39.010869565217391"/>
  </r>
  <r>
    <n v="647"/>
    <s v="Jordan-Wolfe"/>
    <s v="Inverse multimedia Graphic Interface"/>
    <n v="4500"/>
    <n v="1863"/>
    <x v="1"/>
    <n v="18"/>
    <x v="0"/>
    <s v="USD"/>
    <n v="1523250000"/>
    <x v="735"/>
    <n v="1525323600"/>
    <d v="2018-05-03T05:00:00"/>
    <b v="0"/>
    <b v="0"/>
    <s v="publishing/translations"/>
    <x v="5"/>
    <x v="17"/>
    <n v="41.4"/>
    <n v="103.5"/>
  </r>
  <r>
    <n v="21"/>
    <s v="Simmons-Reynolds"/>
    <s v="Re-engineered intangible definition"/>
    <n v="94000"/>
    <n v="38533"/>
    <x v="1"/>
    <n v="558"/>
    <x v="0"/>
    <s v="USD"/>
    <n v="1313384400"/>
    <x v="736"/>
    <n v="1316322000"/>
    <d v="2011-09-18T05:00:00"/>
    <b v="0"/>
    <b v="0"/>
    <s v="theater/plays"/>
    <x v="1"/>
    <x v="1"/>
    <n v="40.992553191489364"/>
    <n v="69.055555555555557"/>
  </r>
  <r>
    <n v="468"/>
    <s v="Hughes Inc"/>
    <s v="Streamlined neutral analyzer"/>
    <n v="4000"/>
    <n v="1620"/>
    <x v="1"/>
    <n v="16"/>
    <x v="0"/>
    <s v="USD"/>
    <n v="1555218000"/>
    <x v="737"/>
    <n v="1556600400"/>
    <d v="2019-04-30T05:00:00"/>
    <b v="0"/>
    <b v="0"/>
    <s v="theater/plays"/>
    <x v="1"/>
    <x v="1"/>
    <n v="40.5"/>
    <n v="101.25"/>
  </r>
  <r>
    <n v="424"/>
    <s v="Schmidt-Gomez"/>
    <s v="User-centric impactful projection"/>
    <n v="5100"/>
    <n v="2064"/>
    <x v="1"/>
    <n v="83"/>
    <x v="0"/>
    <s v="USD"/>
    <n v="1524027600"/>
    <x v="738"/>
    <n v="1524546000"/>
    <d v="2018-04-24T05:00:00"/>
    <b v="0"/>
    <b v="0"/>
    <s v="music/indie rock"/>
    <x v="2"/>
    <x v="2"/>
    <n v="40.470588235294116"/>
    <n v="24.867469879518072"/>
  </r>
  <r>
    <n v="379"/>
    <s v="Reilly, Aguirre and Johnson"/>
    <s v="Realigned clear-thinking migration"/>
    <n v="7200"/>
    <n v="2912"/>
    <x v="1"/>
    <n v="44"/>
    <x v="2"/>
    <s v="GBP"/>
    <n v="1319691600"/>
    <x v="739"/>
    <n v="1320904800"/>
    <d v="2011-11-10T06:00:00"/>
    <b v="0"/>
    <b v="0"/>
    <s v="theater/plays"/>
    <x v="1"/>
    <x v="1"/>
    <n v="40.444444444444443"/>
    <n v="66.181818181818187"/>
  </r>
  <r>
    <n v="402"/>
    <s v="Ruiz, Richardson and Cole"/>
    <s v="Team-oriented static interface"/>
    <n v="7300"/>
    <n v="2946"/>
    <x v="1"/>
    <n v="40"/>
    <x v="0"/>
    <s v="USD"/>
    <n v="1325829600"/>
    <x v="740"/>
    <n v="1329890400"/>
    <d v="2012-02-22T06:00:00"/>
    <b v="0"/>
    <b v="1"/>
    <s v="film &amp; video/shorts"/>
    <x v="3"/>
    <x v="15"/>
    <n v="40.356164383561641"/>
    <n v="73.650000000000006"/>
  </r>
  <r>
    <n v="986"/>
    <s v="Chan, Washington and Callahan"/>
    <s v="Optional zero administration neural-net"/>
    <n v="7800"/>
    <n v="3144"/>
    <x v="1"/>
    <n v="92"/>
    <x v="0"/>
    <s v="USD"/>
    <n v="1301979600"/>
    <x v="172"/>
    <n v="1303189200"/>
    <d v="2011-04-19T05:00:00"/>
    <b v="0"/>
    <b v="0"/>
    <s v="music/rock"/>
    <x v="2"/>
    <x v="8"/>
    <n v="40.307692307692307"/>
    <n v="34.173913043478258"/>
  </r>
  <r>
    <n v="980"/>
    <s v="Huff-Johnson"/>
    <s v="Universal fault-tolerant orchestration"/>
    <n v="195200"/>
    <n v="78630"/>
    <x v="1"/>
    <n v="742"/>
    <x v="0"/>
    <s v="USD"/>
    <n v="1446181200"/>
    <x v="741"/>
    <n v="1446616800"/>
    <d v="2015-11-04T06:00:00"/>
    <b v="1"/>
    <b v="0"/>
    <s v="publishing/nonfiction"/>
    <x v="5"/>
    <x v="5"/>
    <n v="40.281762295081968"/>
    <n v="105.97035040431267"/>
  </r>
  <r>
    <n v="507"/>
    <s v="Turner, Miller and Francis"/>
    <s v="Compatible well-modulated budgetary management"/>
    <n v="2100"/>
    <n v="837"/>
    <x v="1"/>
    <n v="19"/>
    <x v="0"/>
    <s v="USD"/>
    <n v="1365483600"/>
    <x v="742"/>
    <n v="1369717200"/>
    <d v="2013-05-28T05:00:00"/>
    <b v="0"/>
    <b v="1"/>
    <s v="technology/web"/>
    <x v="0"/>
    <x v="0"/>
    <n v="39.857142857142861"/>
    <n v="44.05263157894737"/>
  </r>
  <r>
    <n v="513"/>
    <s v="Harrison, Blackwell and Mendez"/>
    <s v="Synchronized 6thgeneration adapter"/>
    <n v="8300"/>
    <n v="3260"/>
    <x v="2"/>
    <n v="35"/>
    <x v="0"/>
    <s v="USD"/>
    <n v="1284008400"/>
    <x v="622"/>
    <n v="1284181200"/>
    <d v="2010-09-11T05:00:00"/>
    <b v="0"/>
    <b v="0"/>
    <s v="film &amp; video/television"/>
    <x v="3"/>
    <x v="18"/>
    <n v="39.277108433734945"/>
    <n v="93.142857142857139"/>
  </r>
  <r>
    <n v="387"/>
    <s v="Flores-Lambert"/>
    <s v="Triple-buffered logistical frame"/>
    <n v="109000"/>
    <n v="42795"/>
    <x v="1"/>
    <n v="424"/>
    <x v="0"/>
    <s v="USD"/>
    <n v="1339477200"/>
    <x v="743"/>
    <n v="1339909200"/>
    <d v="2012-06-17T05:00:00"/>
    <b v="0"/>
    <b v="0"/>
    <s v="technology/wearables"/>
    <x v="0"/>
    <x v="12"/>
    <n v="39.261467889908261"/>
    <n v="100.93160377358491"/>
  </r>
  <r>
    <n v="472"/>
    <s v="Turner, Young and Collins"/>
    <s v="Self-enabling clear-thinking framework"/>
    <n v="153800"/>
    <n v="60342"/>
    <x v="1"/>
    <n v="575"/>
    <x v="0"/>
    <s v="USD"/>
    <n v="1552280400"/>
    <x v="744"/>
    <n v="1556946000"/>
    <d v="2019-05-04T05:00:00"/>
    <b v="0"/>
    <b v="0"/>
    <s v="music/rock"/>
    <x v="2"/>
    <x v="8"/>
    <n v="39.234070221066318"/>
    <n v="104.94260869565217"/>
  </r>
  <r>
    <n v="881"/>
    <s v="Charles Inc"/>
    <s v="Implemented object-oriented synergy"/>
    <n v="81300"/>
    <n v="31665"/>
    <x v="1"/>
    <n v="452"/>
    <x v="0"/>
    <s v="USD"/>
    <n v="1436418000"/>
    <x v="745"/>
    <n v="1438923600"/>
    <d v="2015-08-07T05:00:00"/>
    <b v="0"/>
    <b v="1"/>
    <s v="theater/plays"/>
    <x v="1"/>
    <x v="1"/>
    <n v="38.948339483394832"/>
    <n v="70.055309734513273"/>
  </r>
  <r>
    <n v="206"/>
    <s v="Austin, Baker and Kelley"/>
    <s v="Fundamental grid-enabled strategy"/>
    <n v="9000"/>
    <n v="3496"/>
    <x v="2"/>
    <n v="57"/>
    <x v="0"/>
    <s v="USD"/>
    <n v="1267250400"/>
    <x v="746"/>
    <n v="1268028000"/>
    <d v="2010-03-08T06:00:00"/>
    <b v="0"/>
    <b v="0"/>
    <s v="publishing/fiction"/>
    <x v="5"/>
    <x v="11"/>
    <n v="38.844444444444441"/>
    <n v="61.333333333333336"/>
  </r>
  <r>
    <n v="319"/>
    <s v="Mills Group"/>
    <s v="Advanced empowering matrix"/>
    <n v="8400"/>
    <n v="3251"/>
    <x v="2"/>
    <n v="64"/>
    <x v="0"/>
    <s v="USD"/>
    <n v="1281589200"/>
    <x v="747"/>
    <n v="1283662800"/>
    <d v="2010-09-05T05:00:00"/>
    <b v="0"/>
    <b v="0"/>
    <s v="technology/web"/>
    <x v="0"/>
    <x v="0"/>
    <n v="38.702380952380956"/>
    <n v="50.796875"/>
  </r>
  <r>
    <n v="126"/>
    <s v="Gross PLC"/>
    <s v="Proactive methodical benchmark"/>
    <n v="180200"/>
    <n v="69617"/>
    <x v="1"/>
    <n v="774"/>
    <x v="0"/>
    <s v="USD"/>
    <n v="1471150800"/>
    <x v="748"/>
    <n v="1473570000"/>
    <d v="2016-09-11T05:00:00"/>
    <b v="0"/>
    <b v="1"/>
    <s v="theater/plays"/>
    <x v="1"/>
    <x v="1"/>
    <n v="38.633185349611544"/>
    <n v="89.944444444444443"/>
  </r>
  <r>
    <n v="327"/>
    <s v="Patterson, Salinas and Lucas"/>
    <s v="Digitized 3rdgeneration encoding"/>
    <n v="2600"/>
    <n v="1002"/>
    <x v="1"/>
    <n v="33"/>
    <x v="0"/>
    <s v="USD"/>
    <n v="1566968400"/>
    <x v="749"/>
    <n v="1567314000"/>
    <d v="2019-09-01T05:00:00"/>
    <b v="0"/>
    <b v="1"/>
    <s v="theater/plays"/>
    <x v="1"/>
    <x v="1"/>
    <n v="38.53846153846154"/>
    <n v="30.363636363636363"/>
  </r>
  <r>
    <n v="191"/>
    <s v="Sutton PLC"/>
    <s v="Mandatory reciprocal superstructure"/>
    <n v="8400"/>
    <n v="3188"/>
    <x v="1"/>
    <n v="86"/>
    <x v="6"/>
    <s v="EUR"/>
    <n v="1552366800"/>
    <x v="186"/>
    <n v="1552626000"/>
    <d v="2019-03-15T05:00:00"/>
    <b v="0"/>
    <b v="0"/>
    <s v="theater/plays"/>
    <x v="1"/>
    <x v="1"/>
    <n v="37.952380952380956"/>
    <n v="37.069767441860463"/>
  </r>
  <r>
    <n v="538"/>
    <s v="Young, Gilbert and Escobar"/>
    <s v="Networked didactic time-frame"/>
    <n v="151300"/>
    <n v="57034"/>
    <x v="1"/>
    <n v="1296"/>
    <x v="0"/>
    <s v="USD"/>
    <n v="1379826000"/>
    <x v="750"/>
    <n v="1381208400"/>
    <d v="2013-10-08T05:00:00"/>
    <b v="0"/>
    <b v="0"/>
    <s v="games/mobile games"/>
    <x v="4"/>
    <x v="22"/>
    <n v="37.695968274950431"/>
    <n v="44.007716049382715"/>
  </r>
  <r>
    <n v="83"/>
    <s v="Fitzgerald PLC"/>
    <s v="Realigned user-facing concept"/>
    <n v="106400"/>
    <n v="39996"/>
    <x v="1"/>
    <n v="1000"/>
    <x v="0"/>
    <s v="USD"/>
    <n v="1469682000"/>
    <x v="751"/>
    <n v="1471582800"/>
    <d v="2016-08-19T05:00:00"/>
    <b v="0"/>
    <b v="0"/>
    <s v="music/electric music"/>
    <x v="2"/>
    <x v="7"/>
    <n v="37.590225563909776"/>
    <n v="39.996000000000002"/>
  </r>
  <r>
    <n v="878"/>
    <s v="Lutz Group"/>
    <s v="Enterprise-wide foreground paradigm"/>
    <n v="2700"/>
    <n v="1012"/>
    <x v="1"/>
    <n v="12"/>
    <x v="6"/>
    <s v="EUR"/>
    <n v="1579068000"/>
    <x v="752"/>
    <n v="1581141600"/>
    <d v="2020-02-08T06:00:00"/>
    <b v="0"/>
    <b v="0"/>
    <s v="music/metal"/>
    <x v="2"/>
    <x v="16"/>
    <n v="37.481481481481481"/>
    <n v="84.333333333333329"/>
  </r>
  <r>
    <n v="789"/>
    <s v="Kennedy-Miller"/>
    <s v="Cross-platform composite migration"/>
    <n v="9000"/>
    <n v="3351"/>
    <x v="1"/>
    <n v="45"/>
    <x v="0"/>
    <s v="USD"/>
    <n v="1401166800"/>
    <x v="753"/>
    <n v="1404363600"/>
    <d v="2014-07-03T05:00:00"/>
    <b v="0"/>
    <b v="0"/>
    <s v="theater/plays"/>
    <x v="1"/>
    <x v="1"/>
    <n v="37.233333333333334"/>
    <n v="74.466666666666669"/>
  </r>
  <r>
    <n v="720"/>
    <s v="Valenzuela, Davidson and Castro"/>
    <s v="Multi-layered upward-trending conglomeration"/>
    <n v="8700"/>
    <n v="3227"/>
    <x v="2"/>
    <n v="38"/>
    <x v="4"/>
    <s v="DKK"/>
    <n v="1519192800"/>
    <x v="754"/>
    <n v="1520402400"/>
    <d v="2018-03-07T06:00:00"/>
    <b v="0"/>
    <b v="1"/>
    <s v="theater/plays"/>
    <x v="1"/>
    <x v="1"/>
    <n v="37.091954022988503"/>
    <n v="84.921052631578945"/>
  </r>
  <r>
    <n v="356"/>
    <s v="Glass, Nunez and Mcdonald"/>
    <s v="Open-source systematic protocol"/>
    <n v="9300"/>
    <n v="3431"/>
    <x v="1"/>
    <n v="40"/>
    <x v="6"/>
    <s v="EUR"/>
    <n v="1326520800"/>
    <x v="755"/>
    <n v="1327298400"/>
    <d v="2012-01-23T06:00:00"/>
    <b v="0"/>
    <b v="0"/>
    <s v="theater/plays"/>
    <x v="1"/>
    <x v="1"/>
    <n v="36.892473118279568"/>
    <n v="85.775000000000006"/>
  </r>
  <r>
    <n v="916"/>
    <s v="Clements Ltd"/>
    <s v="Persistent bandwidth-monitored framework"/>
    <n v="3700"/>
    <n v="1343"/>
    <x v="1"/>
    <n v="52"/>
    <x v="0"/>
    <s v="USD"/>
    <n v="1418882400"/>
    <x v="756"/>
    <n v="1419660000"/>
    <d v="2014-12-27T06:00:00"/>
    <b v="0"/>
    <b v="0"/>
    <s v="photography/photography books"/>
    <x v="7"/>
    <x v="14"/>
    <n v="36.297297297297298"/>
    <n v="25.826923076923077"/>
  </r>
  <r>
    <n v="410"/>
    <s v="Mcmillan Group"/>
    <s v="Advanced cohesive Graphic Interface"/>
    <n v="153700"/>
    <n v="55536"/>
    <x v="3"/>
    <n v="1111"/>
    <x v="0"/>
    <s v="USD"/>
    <n v="1430197200"/>
    <x v="268"/>
    <n v="1430197200"/>
    <d v="2015-04-28T05:00:00"/>
    <b v="0"/>
    <b v="0"/>
    <s v="games/mobile games"/>
    <x v="4"/>
    <x v="22"/>
    <n v="36.132726089785294"/>
    <n v="49.987398739873989"/>
  </r>
  <r>
    <n v="295"/>
    <s v="Smith, Jackson and Herrera"/>
    <s v="Enterprise-wide intermediate middleware"/>
    <n v="192900"/>
    <n v="68769"/>
    <x v="1"/>
    <n v="1910"/>
    <x v="3"/>
    <s v="CHF"/>
    <n v="1381813200"/>
    <x v="757"/>
    <n v="1383976800"/>
    <d v="2013-11-09T06:00:00"/>
    <b v="0"/>
    <b v="0"/>
    <s v="theater/plays"/>
    <x v="1"/>
    <x v="1"/>
    <n v="35.650077760497666"/>
    <n v="36.004712041884815"/>
  </r>
  <r>
    <n v="859"/>
    <s v="Martinez Ltd"/>
    <s v="Multi-layered upward-trending groupware"/>
    <n v="7300"/>
    <n v="2594"/>
    <x v="1"/>
    <n v="63"/>
    <x v="0"/>
    <s v="USD"/>
    <n v="1362117600"/>
    <x v="758"/>
    <n v="1363669200"/>
    <d v="2013-03-19T05:00:00"/>
    <b v="0"/>
    <b v="1"/>
    <s v="theater/plays"/>
    <x v="1"/>
    <x v="1"/>
    <n v="35.534246575342465"/>
    <n v="41.174603174603178"/>
  </r>
  <r>
    <n v="748"/>
    <s v="Martinez PLC"/>
    <s v="Cloned actuating architecture"/>
    <n v="194900"/>
    <n v="68137"/>
    <x v="2"/>
    <n v="614"/>
    <x v="0"/>
    <s v="USD"/>
    <n v="1267423200"/>
    <x v="759"/>
    <n v="1269579600"/>
    <d v="2010-03-26T05:00:00"/>
    <b v="0"/>
    <b v="1"/>
    <s v="film &amp; video/animation"/>
    <x v="3"/>
    <x v="13"/>
    <n v="34.959979476654695"/>
    <n v="110.97231270358306"/>
  </r>
  <r>
    <n v="352"/>
    <s v="Adams, Willis and Sanchez"/>
    <s v="Expanded hybrid hardware"/>
    <n v="2800"/>
    <n v="977"/>
    <x v="1"/>
    <n v="33"/>
    <x v="1"/>
    <s v="CAD"/>
    <n v="1446876000"/>
    <x v="581"/>
    <n v="1447567200"/>
    <d v="2015-11-15T06:00:00"/>
    <b v="0"/>
    <b v="0"/>
    <s v="theater/plays"/>
    <x v="1"/>
    <x v="1"/>
    <n v="34.892857142857139"/>
    <n v="29.606060606060606"/>
  </r>
  <r>
    <n v="443"/>
    <s v="Clark-Bowman"/>
    <s v="Stand-alone user-facing service-desk"/>
    <n v="9300"/>
    <n v="3232"/>
    <x v="2"/>
    <n v="90"/>
    <x v="0"/>
    <s v="USD"/>
    <n v="1285822800"/>
    <x v="760"/>
    <n v="1287464400"/>
    <d v="2010-10-19T05:00:00"/>
    <b v="0"/>
    <b v="0"/>
    <s v="theater/plays"/>
    <x v="1"/>
    <x v="1"/>
    <n v="34.752688172043008"/>
    <n v="35.911111111111111"/>
  </r>
  <r>
    <n v="346"/>
    <s v="Little-Marsh"/>
    <s v="Virtual attitude-oriented migration"/>
    <n v="8000"/>
    <n v="2758"/>
    <x v="1"/>
    <n v="25"/>
    <x v="0"/>
    <s v="USD"/>
    <n v="1503550800"/>
    <x v="761"/>
    <n v="1508302800"/>
    <d v="2017-10-18T05:00:00"/>
    <b v="0"/>
    <b v="1"/>
    <s v="music/indie rock"/>
    <x v="2"/>
    <x v="2"/>
    <n v="34.475000000000001"/>
    <n v="110.32"/>
  </r>
  <r>
    <n v="760"/>
    <s v="Smith-Kennedy"/>
    <s v="Virtual heuristic hub"/>
    <n v="48300"/>
    <n v="16592"/>
    <x v="1"/>
    <n v="210"/>
    <x v="6"/>
    <s v="EUR"/>
    <n v="1564635600"/>
    <x v="762"/>
    <n v="1567141200"/>
    <d v="2019-08-30T05:00:00"/>
    <b v="0"/>
    <b v="1"/>
    <s v="games/video games"/>
    <x v="4"/>
    <x v="4"/>
    <n v="34.351966873706004"/>
    <n v="79.009523809523813"/>
  </r>
  <r>
    <n v="497"/>
    <s v="Lucero Group"/>
    <s v="Intuitive actuating benchmark"/>
    <n v="9800"/>
    <n v="3349"/>
    <x v="1"/>
    <n v="120"/>
    <x v="0"/>
    <s v="USD"/>
    <n v="1482213600"/>
    <x v="763"/>
    <n v="1482213600"/>
    <d v="2016-12-20T06:00:00"/>
    <b v="0"/>
    <b v="1"/>
    <s v="technology/wearables"/>
    <x v="0"/>
    <x v="12"/>
    <n v="34.173469387755098"/>
    <n v="27.908333333333335"/>
  </r>
  <r>
    <n v="52"/>
    <s v="Hernandez, Rodriguez and Clark"/>
    <s v="Organic foreground leverage"/>
    <n v="7200"/>
    <n v="2459"/>
    <x v="1"/>
    <n v="75"/>
    <x v="0"/>
    <s v="USD"/>
    <n v="1284526800"/>
    <x v="764"/>
    <n v="1284872400"/>
    <d v="2010-09-19T05:00:00"/>
    <b v="0"/>
    <b v="0"/>
    <s v="theater/plays"/>
    <x v="1"/>
    <x v="1"/>
    <n v="34.152777777777779"/>
    <n v="32.786666666666669"/>
  </r>
  <r>
    <n v="792"/>
    <s v="Jordan, Schneider and Hall"/>
    <s v="Reduced 6thgeneration intranet"/>
    <n v="2000"/>
    <n v="680"/>
    <x v="1"/>
    <n v="7"/>
    <x v="0"/>
    <s v="USD"/>
    <n v="1372222800"/>
    <x v="765"/>
    <n v="1374642000"/>
    <d v="2013-07-24T05:00:00"/>
    <b v="0"/>
    <b v="1"/>
    <s v="theater/plays"/>
    <x v="1"/>
    <x v="1"/>
    <n v="34"/>
    <n v="97.142857142857139"/>
  </r>
  <r>
    <n v="315"/>
    <s v="Lopez, Adams and Johnson"/>
    <s v="Open-source interactive knowledge user"/>
    <n v="9500"/>
    <n v="3220"/>
    <x v="1"/>
    <n v="31"/>
    <x v="0"/>
    <s v="USD"/>
    <n v="1400907600"/>
    <x v="766"/>
    <n v="1403413200"/>
    <d v="2014-06-22T05:00:00"/>
    <b v="0"/>
    <b v="0"/>
    <s v="theater/plays"/>
    <x v="1"/>
    <x v="1"/>
    <n v="33.89473684210526"/>
    <n v="103.87096774193549"/>
  </r>
  <r>
    <n v="98"/>
    <s v="Arias, Allen and Miller"/>
    <s v="Seamless transitional portal"/>
    <n v="97800"/>
    <n v="32951"/>
    <x v="1"/>
    <n v="1220"/>
    <x v="5"/>
    <s v="AUD"/>
    <n v="1437973200"/>
    <x v="767"/>
    <n v="1438318800"/>
    <d v="2015-07-31T05:00:00"/>
    <b v="0"/>
    <b v="0"/>
    <s v="games/video games"/>
    <x v="4"/>
    <x v="4"/>
    <n v="33.692229038854805"/>
    <n v="27.009016393442622"/>
  </r>
  <r>
    <n v="674"/>
    <s v="Sanchez Ltd"/>
    <s v="Up-sized 24hour instruction set"/>
    <n v="170700"/>
    <n v="57250"/>
    <x v="2"/>
    <n v="1218"/>
    <x v="0"/>
    <s v="USD"/>
    <n v="1313730000"/>
    <x v="768"/>
    <n v="1317790800"/>
    <d v="2011-10-05T05:00:00"/>
    <b v="0"/>
    <b v="0"/>
    <s v="photography/photography books"/>
    <x v="7"/>
    <x v="14"/>
    <n v="33.53837141183363"/>
    <n v="47.003284072249592"/>
  </r>
  <r>
    <n v="664"/>
    <s v="Young PLC"/>
    <s v="Optional maximized attitude"/>
    <n v="79400"/>
    <n v="26571"/>
    <x v="1"/>
    <n v="1063"/>
    <x v="0"/>
    <s v="USD"/>
    <n v="1329717600"/>
    <x v="166"/>
    <n v="1330581600"/>
    <d v="2012-03-01T06:00:00"/>
    <b v="0"/>
    <b v="0"/>
    <s v="music/jazz"/>
    <x v="2"/>
    <x v="9"/>
    <n v="33.464735516372798"/>
    <n v="24.99623706491063"/>
  </r>
  <r>
    <n v="736"/>
    <s v="Silva-Hawkins"/>
    <s v="Proactive heuristic orchestration"/>
    <n v="7700"/>
    <n v="2533"/>
    <x v="2"/>
    <n v="29"/>
    <x v="0"/>
    <s v="USD"/>
    <n v="1424412000"/>
    <x v="769"/>
    <n v="1424757600"/>
    <d v="2015-02-24T06:00:00"/>
    <b v="0"/>
    <b v="0"/>
    <s v="publishing/nonfiction"/>
    <x v="5"/>
    <x v="5"/>
    <n v="32.896103896103895"/>
    <n v="87.34482758620689"/>
  </r>
  <r>
    <n v="522"/>
    <s v="Cline, Peterson and Lowery"/>
    <s v="Innovative static budgetary management"/>
    <n v="50500"/>
    <n v="16389"/>
    <x v="1"/>
    <n v="191"/>
    <x v="0"/>
    <s v="USD"/>
    <n v="1341291600"/>
    <x v="770"/>
    <n v="1342328400"/>
    <d v="2012-07-15T05:00:00"/>
    <b v="0"/>
    <b v="0"/>
    <s v="film &amp; video/shorts"/>
    <x v="3"/>
    <x v="15"/>
    <n v="32.453465346534657"/>
    <n v="85.806282722513089"/>
  </r>
  <r>
    <n v="945"/>
    <s v="Sanders, Farley and Huffman"/>
    <s v="Cross-group clear-thinking task-force"/>
    <n v="172000"/>
    <n v="55805"/>
    <x v="1"/>
    <n v="1691"/>
    <x v="0"/>
    <s v="USD"/>
    <n v="1333602000"/>
    <x v="771"/>
    <n v="1334898000"/>
    <d v="2012-04-20T05:00:00"/>
    <b v="1"/>
    <b v="0"/>
    <s v="photography/photography books"/>
    <x v="7"/>
    <x v="14"/>
    <n v="32.444767441860463"/>
    <n v="33.001182732111175"/>
  </r>
  <r>
    <n v="274"/>
    <s v="Morgan-Jenkins"/>
    <s v="Fully-configurable background algorithm"/>
    <n v="2400"/>
    <n v="773"/>
    <x v="1"/>
    <n v="15"/>
    <x v="0"/>
    <s v="USD"/>
    <n v="1509948000"/>
    <x v="373"/>
    <n v="1510380000"/>
    <d v="2017-11-11T06:00:00"/>
    <b v="0"/>
    <b v="0"/>
    <s v="theater/plays"/>
    <x v="1"/>
    <x v="1"/>
    <n v="32.208333333333336"/>
    <n v="51.533333333333331"/>
  </r>
  <r>
    <n v="188"/>
    <s v="Walker, Jones and Rodriguez"/>
    <s v="Networked didactic info-mediaries"/>
    <n v="8200"/>
    <n v="2625"/>
    <x v="1"/>
    <n v="35"/>
    <x v="6"/>
    <s v="EUR"/>
    <n v="1417500000"/>
    <x v="772"/>
    <n v="1417586400"/>
    <d v="2014-12-03T06:00:00"/>
    <b v="0"/>
    <b v="0"/>
    <s v="theater/plays"/>
    <x v="1"/>
    <x v="1"/>
    <n v="32.012195121951223"/>
    <n v="75"/>
  </r>
  <r>
    <n v="186"/>
    <s v="Parker Group"/>
    <s v="Grass-roots foreground policy"/>
    <n v="88800"/>
    <n v="28358"/>
    <x v="1"/>
    <n v="886"/>
    <x v="0"/>
    <s v="USD"/>
    <n v="1400821200"/>
    <x v="773"/>
    <n v="1402117200"/>
    <d v="2014-06-07T05:00:00"/>
    <b v="0"/>
    <b v="0"/>
    <s v="theater/plays"/>
    <x v="1"/>
    <x v="1"/>
    <n v="31.934684684684683"/>
    <n v="32.006772009029348"/>
  </r>
  <r>
    <n v="302"/>
    <s v="Ferguson, Collins and Mata"/>
    <s v="Customizable bi-directional hardware"/>
    <n v="76100"/>
    <n v="24234"/>
    <x v="1"/>
    <n v="245"/>
    <x v="0"/>
    <s v="USD"/>
    <n v="1535864400"/>
    <x v="774"/>
    <n v="1537074000"/>
    <d v="2018-09-16T05:00:00"/>
    <b v="0"/>
    <b v="0"/>
    <s v="theater/plays"/>
    <x v="1"/>
    <x v="1"/>
    <n v="31.844940867279899"/>
    <n v="98.914285714285711"/>
  </r>
  <r>
    <n v="168"/>
    <s v="Hernandez Group"/>
    <s v="Ergonomic uniform open system"/>
    <n v="128100"/>
    <n v="40107"/>
    <x v="1"/>
    <n v="955"/>
    <x v="4"/>
    <s v="DKK"/>
    <n v="1550815200"/>
    <x v="775"/>
    <n v="1552798800"/>
    <d v="2019-03-17T05:00:00"/>
    <b v="0"/>
    <b v="1"/>
    <s v="music/indie rock"/>
    <x v="2"/>
    <x v="2"/>
    <n v="31.30913348946136"/>
    <n v="41.996858638743454"/>
  </r>
  <r>
    <n v="261"/>
    <s v="Mason-Smith"/>
    <s v="Reverse-engineered cohesive migration"/>
    <n v="84300"/>
    <n v="26303"/>
    <x v="1"/>
    <n v="454"/>
    <x v="0"/>
    <s v="USD"/>
    <n v="1282712400"/>
    <x v="776"/>
    <n v="1283058000"/>
    <d v="2010-08-29T05:00:00"/>
    <b v="0"/>
    <b v="1"/>
    <s v="music/rock"/>
    <x v="2"/>
    <x v="8"/>
    <n v="31.201660735468568"/>
    <n v="57.936123348017624"/>
  </r>
  <r>
    <n v="766"/>
    <s v="Montgomery-Castro"/>
    <s v="De-engineered disintermediate encryption"/>
    <n v="43800"/>
    <n v="13653"/>
    <x v="1"/>
    <n v="248"/>
    <x v="5"/>
    <s v="AUD"/>
    <n v="1537333200"/>
    <x v="361"/>
    <n v="1537419600"/>
    <d v="2018-09-20T05:00:00"/>
    <b v="0"/>
    <b v="0"/>
    <s v="film &amp; video/science fiction"/>
    <x v="3"/>
    <x v="19"/>
    <n v="31.171232876712331"/>
    <n v="55.052419354838712"/>
  </r>
  <r>
    <n v="485"/>
    <s v="Richards-Davis"/>
    <s v="Quality-focused mission-critical structure"/>
    <n v="90600"/>
    <n v="27844"/>
    <x v="1"/>
    <n v="648"/>
    <x v="2"/>
    <s v="GBP"/>
    <n v="1560142800"/>
    <x v="777"/>
    <n v="1563685200"/>
    <d v="2019-07-21T05:00:00"/>
    <b v="0"/>
    <b v="0"/>
    <s v="theater/plays"/>
    <x v="1"/>
    <x v="1"/>
    <n v="30.73289183222958"/>
    <n v="42.969135802469133"/>
  </r>
  <r>
    <n v="843"/>
    <s v="Porter-Hicks"/>
    <s v="De-engineered next generation parallelism"/>
    <n v="8800"/>
    <n v="2703"/>
    <x v="1"/>
    <n v="33"/>
    <x v="0"/>
    <s v="USD"/>
    <n v="1535259600"/>
    <x v="778"/>
    <n v="1535778000"/>
    <d v="2018-09-01T05:00:00"/>
    <b v="0"/>
    <b v="0"/>
    <s v="photography/photography books"/>
    <x v="7"/>
    <x v="14"/>
    <n v="30.715909090909086"/>
    <n v="81.909090909090907"/>
  </r>
  <r>
    <n v="462"/>
    <s v="Wang-Rodriguez"/>
    <s v="Total multimedia website"/>
    <n v="188800"/>
    <n v="57734"/>
    <x v="1"/>
    <n v="535"/>
    <x v="0"/>
    <s v="USD"/>
    <n v="1359525600"/>
    <x v="315"/>
    <n v="1362808800"/>
    <d v="2013-03-09T06:00:00"/>
    <b v="0"/>
    <b v="0"/>
    <s v="games/mobile games"/>
    <x v="4"/>
    <x v="22"/>
    <n v="30.57944915254237"/>
    <n v="107.91401869158878"/>
  </r>
  <r>
    <n v="790"/>
    <s v="White-Obrien"/>
    <s v="Operative local pricing structure"/>
    <n v="185900"/>
    <n v="56774"/>
    <x v="2"/>
    <n v="1113"/>
    <x v="0"/>
    <s v="USD"/>
    <n v="1266127200"/>
    <x v="779"/>
    <n v="1266645600"/>
    <d v="2010-02-20T06:00:00"/>
    <b v="0"/>
    <b v="0"/>
    <s v="theater/plays"/>
    <x v="1"/>
    <x v="1"/>
    <n v="30.540075309306079"/>
    <n v="51.009883198562441"/>
  </r>
  <r>
    <n v="808"/>
    <s v="Harris, Medina and Mitchell"/>
    <s v="Enhanced regional flexibility"/>
    <n v="5200"/>
    <n v="1583"/>
    <x v="1"/>
    <n v="19"/>
    <x v="0"/>
    <s v="USD"/>
    <n v="1463461200"/>
    <x v="780"/>
    <n v="1464930000"/>
    <d v="2016-06-03T05:00:00"/>
    <b v="0"/>
    <b v="0"/>
    <s v="food/food trucks"/>
    <x v="6"/>
    <x v="10"/>
    <n v="30.44230769230769"/>
    <n v="83.315789473684205"/>
  </r>
  <r>
    <n v="745"/>
    <s v="Hill, Mccann and Moore"/>
    <s v="Streamlined needs-based knowledge user"/>
    <n v="6900"/>
    <n v="2091"/>
    <x v="1"/>
    <n v="34"/>
    <x v="0"/>
    <s v="USD"/>
    <n v="1275195600"/>
    <x v="781"/>
    <n v="1277528400"/>
    <d v="2010-06-26T05:00:00"/>
    <b v="0"/>
    <b v="0"/>
    <s v="technology/wearables"/>
    <x v="0"/>
    <x v="12"/>
    <n v="30.304347826086957"/>
    <n v="61.5"/>
  </r>
  <r>
    <n v="740"/>
    <s v="Nelson, Smith and Graham"/>
    <s v="Phased system-worthy conglomeration"/>
    <n v="5300"/>
    <n v="1592"/>
    <x v="1"/>
    <n v="16"/>
    <x v="0"/>
    <s v="USD"/>
    <n v="1486101600"/>
    <x v="782"/>
    <n v="1486360800"/>
    <d v="2017-02-06T06:00:00"/>
    <b v="0"/>
    <b v="0"/>
    <s v="theater/plays"/>
    <x v="1"/>
    <x v="1"/>
    <n v="30.037735849056602"/>
    <n v="99.5"/>
  </r>
  <r>
    <n v="476"/>
    <s v="Murphy PLC"/>
    <s v="Optional solution-oriented instruction set"/>
    <n v="191500"/>
    <n v="57122"/>
    <x v="1"/>
    <n v="1120"/>
    <x v="0"/>
    <s v="USD"/>
    <n v="1533877200"/>
    <x v="51"/>
    <n v="1534395600"/>
    <d v="2018-08-16T05:00:00"/>
    <b v="0"/>
    <b v="0"/>
    <s v="publishing/fiction"/>
    <x v="5"/>
    <x v="11"/>
    <n v="29.828720626631856"/>
    <n v="51.001785714285717"/>
  </r>
  <r>
    <n v="887"/>
    <s v="Cooper LLC"/>
    <s v="Multi-layered systematic knowledgebase"/>
    <n v="7800"/>
    <n v="2289"/>
    <x v="1"/>
    <n v="31"/>
    <x v="0"/>
    <s v="USD"/>
    <n v="1437109200"/>
    <x v="783"/>
    <n v="1441170000"/>
    <d v="2015-09-02T05:00:00"/>
    <b v="0"/>
    <b v="1"/>
    <s v="theater/plays"/>
    <x v="1"/>
    <x v="1"/>
    <n v="29.346153846153843"/>
    <n v="73.838709677419359"/>
  </r>
  <r>
    <n v="619"/>
    <s v="Case LLC"/>
    <s v="Ameliorated foreground methodology"/>
    <n v="195900"/>
    <n v="55757"/>
    <x v="1"/>
    <n v="648"/>
    <x v="0"/>
    <s v="USD"/>
    <n v="1304658000"/>
    <x v="784"/>
    <n v="1304744400"/>
    <d v="2011-05-07T05:00:00"/>
    <b v="1"/>
    <b v="1"/>
    <s v="theater/plays"/>
    <x v="1"/>
    <x v="1"/>
    <n v="28.461970393057683"/>
    <n v="86.044753086419746"/>
  </r>
  <r>
    <n v="971"/>
    <s v="Garner and Sons"/>
    <s v="Versatile neutral workforce"/>
    <n v="5100"/>
    <n v="1414"/>
    <x v="1"/>
    <n v="24"/>
    <x v="0"/>
    <s v="USD"/>
    <n v="1381208400"/>
    <x v="785"/>
    <n v="1381726800"/>
    <d v="2013-10-14T05:00:00"/>
    <b v="0"/>
    <b v="0"/>
    <s v="film &amp; video/television"/>
    <x v="3"/>
    <x v="18"/>
    <n v="27.725490196078432"/>
    <n v="58.916666666666664"/>
  </r>
  <r>
    <n v="897"/>
    <s v="Berry-Cannon"/>
    <s v="Organized discrete encoding"/>
    <n v="8800"/>
    <n v="2437"/>
    <x v="1"/>
    <n v="27"/>
    <x v="0"/>
    <s v="USD"/>
    <n v="1556427600"/>
    <x v="725"/>
    <n v="1556600400"/>
    <d v="2019-04-30T05:00:00"/>
    <b v="0"/>
    <b v="0"/>
    <s v="theater/plays"/>
    <x v="1"/>
    <x v="1"/>
    <n v="27.693181818181817"/>
    <n v="90.259259259259252"/>
  </r>
  <r>
    <n v="270"/>
    <s v="Sawyer, Horton and Williams"/>
    <s v="Triple-buffered 4thgeneration toolset"/>
    <n v="173900"/>
    <n v="47260"/>
    <x v="2"/>
    <n v="1890"/>
    <x v="0"/>
    <s v="USD"/>
    <n v="1291269600"/>
    <x v="786"/>
    <n v="1291442400"/>
    <d v="2010-12-04T06:00:00"/>
    <b v="0"/>
    <b v="0"/>
    <s v="games/video games"/>
    <x v="4"/>
    <x v="4"/>
    <n v="27.176538240368025"/>
    <n v="25.005291005291006"/>
  </r>
  <r>
    <n v="947"/>
    <s v="Smith-Powell"/>
    <s v="Upgradable clear-thinking hardware"/>
    <n v="3600"/>
    <n v="961"/>
    <x v="1"/>
    <n v="13"/>
    <x v="0"/>
    <s v="USD"/>
    <n v="1411707600"/>
    <x v="787"/>
    <n v="1412312400"/>
    <d v="2014-10-03T05:00:00"/>
    <b v="0"/>
    <b v="0"/>
    <s v="theater/plays"/>
    <x v="1"/>
    <x v="1"/>
    <n v="26.694444444444443"/>
    <n v="73.92307692307692"/>
  </r>
  <r>
    <n v="457"/>
    <s v="Sheppard, Smith and Spence"/>
    <s v="Cloned asymmetric functionalities"/>
    <n v="5000"/>
    <n v="1332"/>
    <x v="1"/>
    <n v="46"/>
    <x v="0"/>
    <s v="USD"/>
    <n v="1476421200"/>
    <x v="788"/>
    <n v="1476594000"/>
    <d v="2016-10-16T05:00:00"/>
    <b v="0"/>
    <b v="0"/>
    <s v="theater/plays"/>
    <x v="1"/>
    <x v="1"/>
    <n v="26.640000000000004"/>
    <n v="28.956521739130434"/>
  </r>
  <r>
    <n v="175"/>
    <s v="Jones, Contreras and Burnett"/>
    <s v="Sharable intangible migration"/>
    <n v="181200"/>
    <n v="47459"/>
    <x v="1"/>
    <n v="1130"/>
    <x v="0"/>
    <s v="USD"/>
    <n v="1472619600"/>
    <x v="465"/>
    <n v="1474261200"/>
    <d v="2016-09-19T05:00:00"/>
    <b v="0"/>
    <b v="0"/>
    <s v="theater/plays"/>
    <x v="1"/>
    <x v="1"/>
    <n v="26.191501103752756"/>
    <n v="41.999115044247787"/>
  </r>
  <r>
    <n v="791"/>
    <s v="Stafford, Hess and Raymond"/>
    <s v="Optional web-enabled extranet"/>
    <n v="2100"/>
    <n v="540"/>
    <x v="1"/>
    <n v="6"/>
    <x v="0"/>
    <s v="USD"/>
    <n v="1481436000"/>
    <x v="789"/>
    <n v="1482818400"/>
    <d v="2016-12-27T06:00:00"/>
    <b v="0"/>
    <b v="0"/>
    <s v="food/food trucks"/>
    <x v="6"/>
    <x v="10"/>
    <n v="25.714285714285712"/>
    <n v="90"/>
  </r>
  <r>
    <n v="876"/>
    <s v="Dixon, Perez and Banks"/>
    <s v="Re-engineered encompassing definition"/>
    <n v="8300"/>
    <n v="2111"/>
    <x v="1"/>
    <n v="57"/>
    <x v="1"/>
    <s v="CAD"/>
    <n v="1559970000"/>
    <x v="790"/>
    <n v="1562043600"/>
    <d v="2019-07-02T05:00:00"/>
    <b v="0"/>
    <b v="0"/>
    <s v="photography/photography books"/>
    <x v="7"/>
    <x v="14"/>
    <n v="25.433734939759034"/>
    <n v="37.035087719298247"/>
  </r>
  <r>
    <n v="441"/>
    <s v="Rodriguez-West"/>
    <s v="Automated optimal function"/>
    <n v="7000"/>
    <n v="1744"/>
    <x v="1"/>
    <n v="32"/>
    <x v="0"/>
    <s v="USD"/>
    <n v="1335416400"/>
    <x v="791"/>
    <n v="1337835600"/>
    <d v="2012-05-24T05:00:00"/>
    <b v="0"/>
    <b v="0"/>
    <s v="technology/wearables"/>
    <x v="0"/>
    <x v="12"/>
    <n v="24.914285714285715"/>
    <n v="54.5"/>
  </r>
  <r>
    <n v="103"/>
    <s v="Frye, Hunt and Powell"/>
    <s v="Polarized incremental emulation"/>
    <n v="10000"/>
    <n v="2461"/>
    <x v="1"/>
    <n v="37"/>
    <x v="6"/>
    <s v="EUR"/>
    <n v="1287896400"/>
    <x v="792"/>
    <n v="1288674000"/>
    <d v="2010-11-02T05:00:00"/>
    <b v="0"/>
    <b v="0"/>
    <s v="music/electric music"/>
    <x v="2"/>
    <x v="7"/>
    <n v="24.610000000000003"/>
    <n v="66.513513513513516"/>
  </r>
  <r>
    <n v="715"/>
    <s v="Fischer, Torres and Walker"/>
    <s v="Expanded even-keeled portal"/>
    <n v="118000"/>
    <n v="28870"/>
    <x v="1"/>
    <n v="656"/>
    <x v="0"/>
    <s v="USD"/>
    <n v="1281157200"/>
    <x v="793"/>
    <n v="1281589200"/>
    <d v="2010-08-12T05:00:00"/>
    <b v="0"/>
    <b v="0"/>
    <s v="games/mobile games"/>
    <x v="4"/>
    <x v="22"/>
    <n v="24.466101694915253"/>
    <n v="44.009146341463413"/>
  </r>
  <r>
    <n v="447"/>
    <s v="Harrington-Harper"/>
    <s v="Self-enabling next generation algorithm"/>
    <n v="155200"/>
    <n v="37754"/>
    <x v="2"/>
    <n v="439"/>
    <x v="2"/>
    <s v="GBP"/>
    <n v="1513663200"/>
    <x v="794"/>
    <n v="1515045600"/>
    <d v="2018-01-04T06:00:00"/>
    <b v="0"/>
    <b v="0"/>
    <s v="film &amp; video/television"/>
    <x v="3"/>
    <x v="18"/>
    <n v="24.326030927835053"/>
    <n v="86"/>
  </r>
  <r>
    <n v="541"/>
    <s v="Holder, Caldwell and Vance"/>
    <s v="Polarized systemic Internet solution"/>
    <n v="178000"/>
    <n v="43086"/>
    <x v="1"/>
    <n v="395"/>
    <x v="6"/>
    <s v="EUR"/>
    <n v="1433912400"/>
    <x v="697"/>
    <n v="1436158800"/>
    <d v="2015-07-06T05:00:00"/>
    <b v="0"/>
    <b v="0"/>
    <s v="games/mobile games"/>
    <x v="4"/>
    <x v="22"/>
    <n v="24.205617977528089"/>
    <n v="109.07848101265823"/>
  </r>
  <r>
    <n v="323"/>
    <s v="Cole, Smith and Wood"/>
    <s v="Integrated zero-defect help-desk"/>
    <n v="8900"/>
    <n v="2148"/>
    <x v="1"/>
    <n v="26"/>
    <x v="2"/>
    <s v="GBP"/>
    <n v="1395896400"/>
    <x v="795"/>
    <n v="1396069200"/>
    <d v="2014-03-29T05:00:00"/>
    <b v="0"/>
    <b v="0"/>
    <s v="film &amp; video/documentary"/>
    <x v="3"/>
    <x v="3"/>
    <n v="24.134831460674157"/>
    <n v="82.615384615384613"/>
  </r>
  <r>
    <n v="69"/>
    <s v="Jones-Watson"/>
    <s v="Switchable disintermediate moderator"/>
    <n v="7900"/>
    <n v="1901"/>
    <x v="2"/>
    <n v="17"/>
    <x v="0"/>
    <s v="USD"/>
    <n v="1292738400"/>
    <x v="796"/>
    <n v="1295676000"/>
    <d v="2011-01-22T06:00:00"/>
    <b v="0"/>
    <b v="0"/>
    <s v="theater/plays"/>
    <x v="1"/>
    <x v="1"/>
    <n v="24.063291139240505"/>
    <n v="111.82352941176471"/>
  </r>
  <r>
    <n v="511"/>
    <s v="Smith-Mullins"/>
    <s v="User-centric intangible neural-net"/>
    <n v="147800"/>
    <n v="35498"/>
    <x v="1"/>
    <n v="362"/>
    <x v="0"/>
    <s v="USD"/>
    <n v="1564030800"/>
    <x v="797"/>
    <n v="1564894800"/>
    <d v="2019-08-04T05:00:00"/>
    <b v="0"/>
    <b v="0"/>
    <s v="theater/plays"/>
    <x v="1"/>
    <x v="1"/>
    <n v="24.017591339648174"/>
    <n v="98.060773480662988"/>
  </r>
  <r>
    <n v="492"/>
    <s v="Garcia Group"/>
    <s v="Persevering interactive matrix"/>
    <n v="191000"/>
    <n v="45831"/>
    <x v="2"/>
    <n v="595"/>
    <x v="0"/>
    <s v="USD"/>
    <n v="1275886800"/>
    <x v="798"/>
    <n v="1278910800"/>
    <d v="2010-07-12T05:00:00"/>
    <b v="1"/>
    <b v="1"/>
    <s v="film &amp; video/shorts"/>
    <x v="3"/>
    <x v="15"/>
    <n v="23.995287958115181"/>
    <n v="77.026890756302521"/>
  </r>
  <r>
    <n v="498"/>
    <s v="Smith, Brown and Davis"/>
    <s v="Devolved background project"/>
    <n v="193400"/>
    <n v="46317"/>
    <x v="1"/>
    <n v="579"/>
    <x v="4"/>
    <s v="DKK"/>
    <n v="1420092000"/>
    <x v="799"/>
    <n v="1420264800"/>
    <d v="2015-01-03T06:00:00"/>
    <b v="0"/>
    <b v="0"/>
    <s v="technology/web"/>
    <x v="0"/>
    <x v="0"/>
    <n v="23.948810754912099"/>
    <n v="79.994818652849744"/>
  </r>
  <r>
    <n v="869"/>
    <s v="Brown-Williams"/>
    <s v="Multi-channeled responsive product"/>
    <n v="161900"/>
    <n v="38376"/>
    <x v="1"/>
    <n v="526"/>
    <x v="0"/>
    <s v="USD"/>
    <n v="1277096400"/>
    <x v="41"/>
    <n v="1278306000"/>
    <d v="2010-07-05T05:00:00"/>
    <b v="0"/>
    <b v="0"/>
    <s v="film &amp; video/drama"/>
    <x v="3"/>
    <x v="6"/>
    <n v="23.703520691785052"/>
    <n v="72.958174904942965"/>
  </r>
  <r>
    <n v="189"/>
    <s v="Anthony-Shaw"/>
    <s v="Switchable contextually-based access"/>
    <n v="191300"/>
    <n v="45004"/>
    <x v="2"/>
    <n v="441"/>
    <x v="0"/>
    <s v="USD"/>
    <n v="1457071200"/>
    <x v="800"/>
    <n v="1457071200"/>
    <d v="2016-03-04T06:00:00"/>
    <b v="0"/>
    <b v="0"/>
    <s v="theater/plays"/>
    <x v="1"/>
    <x v="1"/>
    <n v="23.525352848928385"/>
    <n v="102.0498866213152"/>
  </r>
  <r>
    <n v="256"/>
    <s v="Smith-Reid"/>
    <s v="Optimized actuating toolset"/>
    <n v="4100"/>
    <n v="959"/>
    <x v="1"/>
    <n v="15"/>
    <x v="2"/>
    <s v="GBP"/>
    <n v="1453615200"/>
    <x v="801"/>
    <n v="1456812000"/>
    <d v="2016-03-01T06:00:00"/>
    <b v="0"/>
    <b v="0"/>
    <s v="music/rock"/>
    <x v="2"/>
    <x v="8"/>
    <n v="23.390243902439025"/>
    <n v="63.93333333333333"/>
  </r>
  <r>
    <n v="329"/>
    <s v="Willis and Sons"/>
    <s v="Fundamental incremental database"/>
    <n v="93800"/>
    <n v="21477"/>
    <x v="3"/>
    <n v="211"/>
    <x v="0"/>
    <s v="USD"/>
    <n v="1481522400"/>
    <x v="191"/>
    <n v="1482472800"/>
    <d v="2016-12-23T06:00:00"/>
    <b v="0"/>
    <b v="0"/>
    <s v="games/video games"/>
    <x v="4"/>
    <x v="4"/>
    <n v="22.896588486140725"/>
    <n v="101.78672985781991"/>
  </r>
  <r>
    <n v="514"/>
    <s v="Sanchez, Bradley and Flores"/>
    <s v="Centralized motivating capacity"/>
    <n v="138700"/>
    <n v="31123"/>
    <x v="2"/>
    <n v="528"/>
    <x v="3"/>
    <s v="CHF"/>
    <n v="1386309600"/>
    <x v="629"/>
    <n v="1386741600"/>
    <d v="2013-12-11T06:00:00"/>
    <b v="0"/>
    <b v="1"/>
    <s v="music/rock"/>
    <x v="2"/>
    <x v="8"/>
    <n v="22.439077144917089"/>
    <n v="58.945075757575758"/>
  </r>
  <r>
    <n v="973"/>
    <s v="Herrera, Bennett and Silva"/>
    <s v="Programmable multi-state algorithm"/>
    <n v="121100"/>
    <n v="26176"/>
    <x v="1"/>
    <n v="252"/>
    <x v="0"/>
    <s v="USD"/>
    <n v="1291960800"/>
    <x v="802"/>
    <n v="1292133600"/>
    <d v="2010-12-12T06:00:00"/>
    <b v="0"/>
    <b v="1"/>
    <s v="theater/plays"/>
    <x v="1"/>
    <x v="1"/>
    <n v="21.615194054500414"/>
    <n v="103.87301587301587"/>
  </r>
  <r>
    <n v="209"/>
    <s v="Warren Ltd"/>
    <s v="Distributed system-worthy application"/>
    <n v="194500"/>
    <n v="41212"/>
    <x v="3"/>
    <n v="808"/>
    <x v="5"/>
    <s v="AUD"/>
    <n v="1462510800"/>
    <x v="803"/>
    <n v="1463115600"/>
    <d v="2016-05-13T05:00:00"/>
    <b v="0"/>
    <b v="0"/>
    <s v="film &amp; video/documentary"/>
    <x v="3"/>
    <x v="3"/>
    <n v="21.188688946015425"/>
    <n v="51.004950495049506"/>
  </r>
  <r>
    <n v="6"/>
    <s v="Ortiz, Coleman and Mitchell"/>
    <s v="Operative upward-trending algorithm"/>
    <n v="5200"/>
    <n v="1090"/>
    <x v="1"/>
    <n v="18"/>
    <x v="2"/>
    <s v="GBP"/>
    <n v="1505278800"/>
    <x v="804"/>
    <n v="1505365200"/>
    <d v="2017-09-14T05:00:00"/>
    <b v="0"/>
    <b v="0"/>
    <s v="film &amp; video/documentary"/>
    <x v="3"/>
    <x v="3"/>
    <n v="20.961538461538463"/>
    <n v="60.555555555555557"/>
  </r>
  <r>
    <n v="139"/>
    <s v="Hamilton, Wright and Chavez"/>
    <s v="Down-sized empowering protocol"/>
    <n v="92100"/>
    <n v="19246"/>
    <x v="1"/>
    <n v="326"/>
    <x v="0"/>
    <s v="USD"/>
    <n v="1429592400"/>
    <x v="805"/>
    <n v="1430974800"/>
    <d v="2015-05-07T05:00:00"/>
    <b v="0"/>
    <b v="1"/>
    <s v="technology/wearables"/>
    <x v="0"/>
    <x v="12"/>
    <n v="20.896851248642779"/>
    <n v="59.036809815950917"/>
  </r>
  <r>
    <n v="668"/>
    <s v="Brown and Sons"/>
    <s v="Programmable leadingedge budgetary management"/>
    <n v="27500"/>
    <n v="5593"/>
    <x v="1"/>
    <n v="76"/>
    <x v="0"/>
    <s v="USD"/>
    <n v="1343797200"/>
    <x v="806"/>
    <n v="1344834000"/>
    <d v="2012-08-13T05:00:00"/>
    <b v="0"/>
    <b v="0"/>
    <s v="theater/plays"/>
    <x v="1"/>
    <x v="1"/>
    <n v="20.33818181818182"/>
    <n v="73.59210526315789"/>
  </r>
  <r>
    <n v="310"/>
    <s v="Velazquez, Hunt and Ortiz"/>
    <s v="Switchable zero tolerance website"/>
    <n v="7800"/>
    <n v="1586"/>
    <x v="1"/>
    <n v="16"/>
    <x v="0"/>
    <s v="USD"/>
    <n v="1270789200"/>
    <x v="807"/>
    <n v="1272171600"/>
    <d v="2010-04-25T05:00:00"/>
    <b v="0"/>
    <b v="0"/>
    <s v="games/video games"/>
    <x v="4"/>
    <x v="4"/>
    <n v="20.333333333333332"/>
    <n v="99.125"/>
  </r>
  <r>
    <n v="711"/>
    <s v="Anderson LLC"/>
    <s v="Customizable full-range artificial intelligence"/>
    <n v="6200"/>
    <n v="1260"/>
    <x v="1"/>
    <n v="14"/>
    <x v="6"/>
    <s v="EUR"/>
    <n v="1453615200"/>
    <x v="801"/>
    <n v="1453788000"/>
    <d v="2016-01-26T06:00:00"/>
    <b v="1"/>
    <b v="1"/>
    <s v="theater/plays"/>
    <x v="1"/>
    <x v="1"/>
    <n v="20.322580645161288"/>
    <n v="90"/>
  </r>
  <r>
    <n v="907"/>
    <s v="White, Pena and Calhoun"/>
    <s v="Quality-focused asymmetric adapter"/>
    <n v="9100"/>
    <n v="1843"/>
    <x v="1"/>
    <n v="41"/>
    <x v="0"/>
    <s v="USD"/>
    <n v="1303880400"/>
    <x v="808"/>
    <n v="1304485200"/>
    <d v="2011-05-04T05:00:00"/>
    <b v="0"/>
    <b v="0"/>
    <s v="theater/plays"/>
    <x v="1"/>
    <x v="1"/>
    <n v="20.252747252747252"/>
    <n v="44.951219512195124"/>
  </r>
  <r>
    <n v="192"/>
    <s v="Long, Morgan and Mitchell"/>
    <s v="Upgradable 4thgeneration productivity"/>
    <n v="42600"/>
    <n v="8517"/>
    <x v="1"/>
    <n v="243"/>
    <x v="0"/>
    <s v="USD"/>
    <n v="1403845200"/>
    <x v="809"/>
    <n v="1404190800"/>
    <d v="2014-07-01T05:00:00"/>
    <b v="0"/>
    <b v="0"/>
    <s v="music/rock"/>
    <x v="2"/>
    <x v="8"/>
    <n v="19.992957746478872"/>
    <n v="35.049382716049379"/>
  </r>
  <r>
    <n v="8"/>
    <s v="Nunez-Richards"/>
    <s v="Exclusive attitude-oriented intranet"/>
    <n v="110100"/>
    <n v="21946"/>
    <x v="3"/>
    <n v="708"/>
    <x v="4"/>
    <s v="DKK"/>
    <n v="1281330000"/>
    <x v="333"/>
    <n v="1281502800"/>
    <d v="2010-08-11T05:00:00"/>
    <b v="0"/>
    <b v="0"/>
    <s v="theater/plays"/>
    <x v="1"/>
    <x v="1"/>
    <n v="19.932788374205266"/>
    <n v="30.997175141242938"/>
  </r>
  <r>
    <n v="910"/>
    <s v="King-Morris"/>
    <s v="Proactive incremental architecture"/>
    <n v="154500"/>
    <n v="30215"/>
    <x v="2"/>
    <n v="296"/>
    <x v="0"/>
    <s v="USD"/>
    <n v="1421906400"/>
    <x v="810"/>
    <n v="1421992800"/>
    <d v="2015-01-23T06:00:00"/>
    <b v="0"/>
    <b v="0"/>
    <s v="theater/plays"/>
    <x v="1"/>
    <x v="1"/>
    <n v="19.556634304207122"/>
    <n v="102.07770270270271"/>
  </r>
  <r>
    <n v="317"/>
    <s v="Summers PLC"/>
    <s v="Cross-group coherent hierarchy"/>
    <n v="6600"/>
    <n v="1269"/>
    <x v="1"/>
    <n v="30"/>
    <x v="0"/>
    <s v="USD"/>
    <n v="1494738000"/>
    <x v="811"/>
    <n v="1495861200"/>
    <d v="2017-05-27T05:00:00"/>
    <b v="0"/>
    <b v="0"/>
    <s v="theater/plays"/>
    <x v="1"/>
    <x v="1"/>
    <n v="19.227272727272727"/>
    <n v="42.3"/>
  </r>
  <r>
    <n v="956"/>
    <s v="Wood Inc"/>
    <s v="Re-engineered composite focus group"/>
    <n v="187600"/>
    <n v="35698"/>
    <x v="1"/>
    <n v="830"/>
    <x v="0"/>
    <s v="USD"/>
    <n v="1450764000"/>
    <x v="812"/>
    <n v="1451109600"/>
    <d v="2015-12-26T06:00:00"/>
    <b v="0"/>
    <b v="0"/>
    <s v="film &amp; video/science fiction"/>
    <x v="3"/>
    <x v="19"/>
    <n v="19.028784648187631"/>
    <n v="43.00963855421687"/>
  </r>
  <r>
    <n v="367"/>
    <s v="Brooks, Jones and Ingram"/>
    <s v="Triple-buffered explicit methodology"/>
    <n v="9900"/>
    <n v="1870"/>
    <x v="1"/>
    <n v="75"/>
    <x v="0"/>
    <s v="USD"/>
    <n v="1413608400"/>
    <x v="813"/>
    <n v="1415685600"/>
    <d v="2014-11-11T06:00:00"/>
    <b v="0"/>
    <b v="1"/>
    <s v="theater/plays"/>
    <x v="1"/>
    <x v="1"/>
    <n v="18.888888888888889"/>
    <n v="24.933333333333334"/>
  </r>
  <r>
    <n v="577"/>
    <s v="Stevens Inc"/>
    <s v="Adaptive 24hour projection"/>
    <n v="8200"/>
    <n v="1546"/>
    <x v="2"/>
    <n v="37"/>
    <x v="0"/>
    <s v="USD"/>
    <n v="1299823200"/>
    <x v="814"/>
    <n v="1302066000"/>
    <d v="2011-04-06T05:00:00"/>
    <b v="0"/>
    <b v="0"/>
    <s v="music/jazz"/>
    <x v="2"/>
    <x v="9"/>
    <n v="18.853658536585368"/>
    <n v="41.783783783783782"/>
  </r>
  <r>
    <n v="283"/>
    <s v="Lucas-Mullins"/>
    <s v="Business-focused dynamic instruction set"/>
    <n v="8100"/>
    <n v="1517"/>
    <x v="1"/>
    <n v="29"/>
    <x v="4"/>
    <s v="DKK"/>
    <n v="1464584400"/>
    <x v="815"/>
    <n v="1465016400"/>
    <d v="2016-06-04T05:00:00"/>
    <b v="0"/>
    <b v="0"/>
    <s v="music/rock"/>
    <x v="2"/>
    <x v="8"/>
    <n v="18.728395061728396"/>
    <n v="52.310344827586206"/>
  </r>
  <r>
    <n v="123"/>
    <s v="Edwards-Lewis"/>
    <s v="Enhanced scalable concept"/>
    <n v="177700"/>
    <n v="33092"/>
    <x v="1"/>
    <n v="662"/>
    <x v="1"/>
    <s v="CAD"/>
    <n v="1448344800"/>
    <x v="816"/>
    <n v="1448604000"/>
    <d v="2015-11-27T06:00:00"/>
    <b v="1"/>
    <b v="0"/>
    <s v="theater/plays"/>
    <x v="1"/>
    <x v="1"/>
    <n v="18.622397298818232"/>
    <n v="49.987915407854985"/>
  </r>
  <r>
    <n v="926"/>
    <s v="Brown-Oliver"/>
    <s v="Synchronized cohesive encoding"/>
    <n v="8700"/>
    <n v="1577"/>
    <x v="1"/>
    <n v="15"/>
    <x v="0"/>
    <s v="USD"/>
    <n v="1463029200"/>
    <x v="667"/>
    <n v="1463374800"/>
    <d v="2016-05-16T05:00:00"/>
    <b v="0"/>
    <b v="0"/>
    <s v="food/food trucks"/>
    <x v="6"/>
    <x v="10"/>
    <n v="18.126436781609197"/>
    <n v="105.13333333333334"/>
  </r>
  <r>
    <n v="678"/>
    <s v="Rodriguez-Patterson"/>
    <s v="Inverse static standardization"/>
    <n v="99500"/>
    <n v="17879"/>
    <x v="2"/>
    <n v="215"/>
    <x v="0"/>
    <s v="USD"/>
    <n v="1547877600"/>
    <x v="388"/>
    <n v="1548050400"/>
    <d v="2019-01-21T06:00:00"/>
    <b v="0"/>
    <b v="0"/>
    <s v="film &amp; video/drama"/>
    <x v="3"/>
    <x v="6"/>
    <n v="17.968844221105527"/>
    <n v="83.158139534883716"/>
  </r>
  <r>
    <n v="728"/>
    <s v="Stewart Inc"/>
    <s v="Versatile mission-critical knowledgebase"/>
    <n v="4200"/>
    <n v="735"/>
    <x v="1"/>
    <n v="10"/>
    <x v="0"/>
    <s v="USD"/>
    <n v="1464152400"/>
    <x v="817"/>
    <n v="1465102800"/>
    <d v="2016-06-05T05:00:00"/>
    <b v="0"/>
    <b v="0"/>
    <s v="theater/plays"/>
    <x v="1"/>
    <x v="1"/>
    <n v="17.5"/>
    <n v="73.5"/>
  </r>
  <r>
    <n v="286"/>
    <s v="Obrien-Aguirre"/>
    <s v="Devolved uniform complexity"/>
    <n v="112100"/>
    <n v="19557"/>
    <x v="2"/>
    <n v="184"/>
    <x v="0"/>
    <s v="USD"/>
    <n v="1479880800"/>
    <x v="818"/>
    <n v="1480485600"/>
    <d v="2016-11-30T06:00:00"/>
    <b v="0"/>
    <b v="0"/>
    <s v="theater/plays"/>
    <x v="1"/>
    <x v="1"/>
    <n v="17.446030330062445"/>
    <n v="106.28804347826087"/>
  </r>
  <r>
    <n v="146"/>
    <s v="Harris-Golden"/>
    <s v="Optional bandwidth-monitored middleware"/>
    <n v="8800"/>
    <n v="1518"/>
    <x v="2"/>
    <n v="51"/>
    <x v="0"/>
    <s v="USD"/>
    <n v="1320732000"/>
    <x v="819"/>
    <n v="1322460000"/>
    <d v="2011-11-28T06:00:00"/>
    <b v="0"/>
    <b v="0"/>
    <s v="theater/plays"/>
    <x v="1"/>
    <x v="1"/>
    <n v="17.25"/>
    <n v="29.764705882352942"/>
  </r>
  <r>
    <n v="578"/>
    <s v="Martinez-Johnson"/>
    <s v="Sharable radical toolset"/>
    <n v="96500"/>
    <n v="16168"/>
    <x v="1"/>
    <n v="245"/>
    <x v="0"/>
    <s v="USD"/>
    <n v="1322719200"/>
    <x v="820"/>
    <n v="1322978400"/>
    <d v="2011-12-04T06:00:00"/>
    <b v="0"/>
    <b v="0"/>
    <s v="film &amp; video/science fiction"/>
    <x v="3"/>
    <x v="19"/>
    <n v="16.754404145077721"/>
    <n v="65.991836734693877"/>
  </r>
  <r>
    <n v="434"/>
    <s v="Floyd-Sims"/>
    <s v="Cloned transitional hierarchy"/>
    <n v="5400"/>
    <n v="903"/>
    <x v="2"/>
    <n v="10"/>
    <x v="1"/>
    <s v="CAD"/>
    <n v="1480572000"/>
    <x v="675"/>
    <n v="1481781600"/>
    <d v="2016-12-15T06:00:00"/>
    <b v="1"/>
    <b v="0"/>
    <s v="theater/plays"/>
    <x v="1"/>
    <x v="1"/>
    <n v="16.722222222222221"/>
    <n v="90.3"/>
  </r>
  <r>
    <n v="640"/>
    <s v="Richardson, Woodward and Hansen"/>
    <s v="Pre-emptive context-sensitive support"/>
    <n v="119800"/>
    <n v="19769"/>
    <x v="1"/>
    <n v="257"/>
    <x v="0"/>
    <s v="USD"/>
    <n v="1453096800"/>
    <x v="821"/>
    <n v="1453356000"/>
    <d v="2016-01-21T06:00:00"/>
    <b v="0"/>
    <b v="0"/>
    <s v="theater/plays"/>
    <x v="1"/>
    <x v="1"/>
    <n v="16.501669449081803"/>
    <n v="76.922178988326849"/>
  </r>
  <r>
    <n v="482"/>
    <s v="Martin, Russell and Baker"/>
    <s v="Focused solution-oriented instruction set"/>
    <n v="4200"/>
    <n v="689"/>
    <x v="1"/>
    <n v="9"/>
    <x v="0"/>
    <s v="USD"/>
    <n v="1330063200"/>
    <x v="822"/>
    <n v="1331013600"/>
    <d v="2012-03-06T06:00:00"/>
    <b v="0"/>
    <b v="1"/>
    <s v="publishing/fiction"/>
    <x v="5"/>
    <x v="11"/>
    <n v="16.404761904761905"/>
    <n v="76.555555555555557"/>
  </r>
  <r>
    <n v="293"/>
    <s v="Ross Group"/>
    <s v="Organized executive solution"/>
    <n v="6500"/>
    <n v="1065"/>
    <x v="2"/>
    <n v="32"/>
    <x v="6"/>
    <s v="EUR"/>
    <n v="1286254800"/>
    <x v="823"/>
    <n v="1287032400"/>
    <d v="2010-10-14T05:00:00"/>
    <b v="0"/>
    <b v="0"/>
    <s v="theater/plays"/>
    <x v="1"/>
    <x v="1"/>
    <n v="16.384615384615383"/>
    <n v="33.28125"/>
  </r>
  <r>
    <n v="543"/>
    <s v="Johnson, Murphy and Peterson"/>
    <s v="Cross-group high-level moderator"/>
    <n v="84900"/>
    <n v="13864"/>
    <x v="1"/>
    <n v="180"/>
    <x v="0"/>
    <s v="USD"/>
    <n v="1378875600"/>
    <x v="824"/>
    <n v="1380171600"/>
    <d v="2013-09-26T05:00:00"/>
    <b v="0"/>
    <b v="0"/>
    <s v="games/video games"/>
    <x v="4"/>
    <x v="4"/>
    <n v="16.329799764428738"/>
    <n v="77.022222222222226"/>
  </r>
  <r>
    <n v="318"/>
    <s v="Young, Hart and Ryan"/>
    <s v="Decentralized demand-driven open system"/>
    <n v="5700"/>
    <n v="903"/>
    <x v="1"/>
    <n v="17"/>
    <x v="0"/>
    <s v="USD"/>
    <n v="1392357600"/>
    <x v="825"/>
    <n v="1392530400"/>
    <d v="2014-02-16T06:00:00"/>
    <b v="0"/>
    <b v="0"/>
    <s v="music/rock"/>
    <x v="2"/>
    <x v="8"/>
    <n v="15.842105263157894"/>
    <n v="53.117647058823529"/>
  </r>
  <r>
    <n v="534"/>
    <s v="Clark, Mccormick and Mendoza"/>
    <s v="Self-enabling didactic orchestration"/>
    <n v="89100"/>
    <n v="13385"/>
    <x v="1"/>
    <n v="243"/>
    <x v="0"/>
    <s v="USD"/>
    <n v="1534482000"/>
    <x v="826"/>
    <n v="1534568400"/>
    <d v="2018-08-18T05:00:00"/>
    <b v="0"/>
    <b v="1"/>
    <s v="film &amp; video/drama"/>
    <x v="3"/>
    <x v="6"/>
    <n v="15.022446689113355"/>
    <n v="55.08230452674897"/>
  </r>
  <r>
    <n v="110"/>
    <s v="Castillo-Carey"/>
    <s v="Cross-platform solution-oriented process improvement"/>
    <n v="142400"/>
    <n v="21307"/>
    <x v="1"/>
    <n v="296"/>
    <x v="0"/>
    <s v="USD"/>
    <n v="1536642000"/>
    <x v="827"/>
    <n v="1538283600"/>
    <d v="2018-09-30T05:00:00"/>
    <b v="0"/>
    <b v="0"/>
    <s v="food/food trucks"/>
    <x v="6"/>
    <x v="10"/>
    <n v="14.962780898876405"/>
    <n v="71.983108108108112"/>
  </r>
  <r>
    <n v="345"/>
    <s v="Taylor, Cisneros and Romero"/>
    <s v="Open-source neutral task-force"/>
    <n v="157600"/>
    <n v="23159"/>
    <x v="1"/>
    <n v="331"/>
    <x v="2"/>
    <s v="GBP"/>
    <n v="1436418000"/>
    <x v="745"/>
    <n v="1436504400"/>
    <d v="2015-07-10T05:00:00"/>
    <b v="0"/>
    <b v="0"/>
    <s v="film &amp; video/drama"/>
    <x v="3"/>
    <x v="6"/>
    <n v="14.69479695431472"/>
    <n v="69.966767371601208"/>
  </r>
  <r>
    <n v="795"/>
    <s v="Vasquez Inc"/>
    <s v="Stand-alone asynchronous functionalities"/>
    <n v="7100"/>
    <n v="1022"/>
    <x v="1"/>
    <n v="31"/>
    <x v="0"/>
    <s v="USD"/>
    <n v="1477976400"/>
    <x v="828"/>
    <n v="1478235600"/>
    <d v="2016-11-04T05:00:00"/>
    <b v="0"/>
    <b v="0"/>
    <s v="film &amp; video/drama"/>
    <x v="3"/>
    <x v="6"/>
    <n v="14.394366197183098"/>
    <n v="32.967741935483872"/>
  </r>
  <r>
    <n v="378"/>
    <s v="Fleming-Oliver"/>
    <s v="Managed stable function"/>
    <n v="178200"/>
    <n v="24882"/>
    <x v="1"/>
    <n v="355"/>
    <x v="0"/>
    <s v="USD"/>
    <n v="1526878800"/>
    <x v="829"/>
    <n v="1530162000"/>
    <d v="2018-06-28T05:00:00"/>
    <b v="0"/>
    <b v="0"/>
    <s v="film &amp; video/documentary"/>
    <x v="3"/>
    <x v="3"/>
    <n v="13.962962962962964"/>
    <n v="70.090140845070422"/>
  </r>
  <r>
    <n v="505"/>
    <s v="Jensen-Vargas"/>
    <s v="Ameliorated explicit parallelism"/>
    <n v="89900"/>
    <n v="12497"/>
    <x v="1"/>
    <n v="347"/>
    <x v="0"/>
    <s v="USD"/>
    <n v="1362722400"/>
    <x v="830"/>
    <n v="1366347600"/>
    <d v="2013-04-19T05:00:00"/>
    <b v="0"/>
    <b v="1"/>
    <s v="publishing/radio &amp; podcasts"/>
    <x v="5"/>
    <x v="21"/>
    <n v="13.901001112347053"/>
    <n v="36.014409221902014"/>
  </r>
  <r>
    <n v="611"/>
    <s v="Brady, Cortez and Rodriguez"/>
    <s v="Multi-lateral maximized core"/>
    <n v="8200"/>
    <n v="1136"/>
    <x v="2"/>
    <n v="15"/>
    <x v="0"/>
    <s v="USD"/>
    <n v="1374728400"/>
    <x v="831"/>
    <n v="1375765200"/>
    <d v="2013-08-06T05:00:00"/>
    <b v="0"/>
    <b v="0"/>
    <s v="theater/plays"/>
    <x v="1"/>
    <x v="1"/>
    <n v="13.853658536585368"/>
    <n v="75.733333333333334"/>
  </r>
  <r>
    <n v="486"/>
    <s v="Davis, Cox and Fox"/>
    <s v="Compatible exuding Graphical User Interface"/>
    <n v="5200"/>
    <n v="702"/>
    <x v="1"/>
    <n v="21"/>
    <x v="2"/>
    <s v="GBP"/>
    <n v="1520575200"/>
    <x v="832"/>
    <n v="1521867600"/>
    <d v="2018-03-24T05:00:00"/>
    <b v="0"/>
    <b v="1"/>
    <s v="publishing/translations"/>
    <x v="5"/>
    <x v="17"/>
    <n v="13.5"/>
    <n v="33.428571428571431"/>
  </r>
  <r>
    <n v="374"/>
    <s v="Marshall Inc"/>
    <s v="Open-source multi-tasking data-warehouse"/>
    <n v="167400"/>
    <n v="22073"/>
    <x v="1"/>
    <n v="441"/>
    <x v="0"/>
    <s v="USD"/>
    <n v="1547186400"/>
    <x v="833"/>
    <n v="1547618400"/>
    <d v="2019-01-16T06:00:00"/>
    <b v="0"/>
    <b v="1"/>
    <s v="film &amp; video/documentary"/>
    <x v="3"/>
    <x v="3"/>
    <n v="13.185782556750297"/>
    <n v="50.05215419501134"/>
  </r>
  <r>
    <n v="941"/>
    <s v="Luna-Horne"/>
    <s v="Profound exuding pricing structure"/>
    <n v="43000"/>
    <n v="5615"/>
    <x v="1"/>
    <n v="78"/>
    <x v="0"/>
    <s v="USD"/>
    <n v="1294552800"/>
    <x v="834"/>
    <n v="1297576800"/>
    <d v="2011-02-13T06:00:00"/>
    <b v="1"/>
    <b v="0"/>
    <s v="theater/plays"/>
    <x v="1"/>
    <x v="1"/>
    <n v="13.05813953488372"/>
    <n v="71.987179487179489"/>
  </r>
  <r>
    <n v="743"/>
    <s v="Clark-Conrad"/>
    <s v="Exclusive bandwidth-monitored orchestration"/>
    <n v="3900"/>
    <n v="504"/>
    <x v="1"/>
    <n v="17"/>
    <x v="0"/>
    <s v="USD"/>
    <n v="1445403600"/>
    <x v="835"/>
    <n v="1445922000"/>
    <d v="2015-10-27T05:00:00"/>
    <b v="0"/>
    <b v="1"/>
    <s v="theater/plays"/>
    <x v="1"/>
    <x v="1"/>
    <n v="12.923076923076923"/>
    <n v="29.647058823529413"/>
  </r>
  <r>
    <n v="592"/>
    <s v="Brown Inc"/>
    <s v="Object-based bandwidth-monitored concept"/>
    <n v="156800"/>
    <n v="20243"/>
    <x v="1"/>
    <n v="253"/>
    <x v="0"/>
    <s v="USD"/>
    <n v="1401426000"/>
    <x v="271"/>
    <n v="1402203600"/>
    <d v="2014-06-08T05:00:00"/>
    <b v="0"/>
    <b v="0"/>
    <s v="theater/plays"/>
    <x v="1"/>
    <x v="1"/>
    <n v="12.910076530612244"/>
    <n v="80.011857707509876"/>
  </r>
  <r>
    <n v="562"/>
    <s v="Blair Inc"/>
    <s v="Configurable bandwidth-monitored throughput"/>
    <n v="9900"/>
    <n v="1269"/>
    <x v="1"/>
    <n v="26"/>
    <x v="3"/>
    <s v="CHF"/>
    <n v="1552366800"/>
    <x v="186"/>
    <n v="1552539600"/>
    <d v="2019-03-14T05:00:00"/>
    <b v="0"/>
    <b v="0"/>
    <s v="music/rock"/>
    <x v="2"/>
    <x v="8"/>
    <n v="12.818181818181817"/>
    <n v="48.807692307692307"/>
  </r>
  <r>
    <n v="904"/>
    <s v="Rodriguez, Johnson and Jackson"/>
    <s v="Digitized foreground array"/>
    <n v="6500"/>
    <n v="795"/>
    <x v="1"/>
    <n v="16"/>
    <x v="0"/>
    <s v="USD"/>
    <n v="1349326800"/>
    <x v="317"/>
    <n v="1349672400"/>
    <d v="2012-10-08T05:00:00"/>
    <b v="0"/>
    <b v="0"/>
    <s v="publishing/radio &amp; podcasts"/>
    <x v="5"/>
    <x v="21"/>
    <n v="12.230769230769232"/>
    <n v="49.6875"/>
  </r>
  <r>
    <n v="63"/>
    <s v="Baker, Morgan and Brown"/>
    <s v="Assimilated didactic open system"/>
    <n v="4700"/>
    <n v="557"/>
    <x v="1"/>
    <n v="5"/>
    <x v="0"/>
    <s v="USD"/>
    <n v="1493355600"/>
    <x v="836"/>
    <n v="1493874000"/>
    <d v="2017-05-04T05:00:00"/>
    <b v="0"/>
    <b v="0"/>
    <s v="theater/plays"/>
    <x v="1"/>
    <x v="1"/>
    <n v="11.851063829787234"/>
    <n v="111.4"/>
  </r>
  <r>
    <n v="358"/>
    <s v="Diaz-Garcia"/>
    <s v="Profit-focused 3rdgeneration circuit"/>
    <n v="9700"/>
    <n v="1146"/>
    <x v="1"/>
    <n v="23"/>
    <x v="1"/>
    <s v="CAD"/>
    <n v="1533877200"/>
    <x v="51"/>
    <n v="1534136400"/>
    <d v="2018-08-13T05:00:00"/>
    <b v="1"/>
    <b v="0"/>
    <s v="photography/photography books"/>
    <x v="7"/>
    <x v="14"/>
    <n v="11.814432989690722"/>
    <n v="49.826086956521742"/>
  </r>
  <r>
    <n v="638"/>
    <s v="Weaver Ltd"/>
    <s v="Monitored 24/7 approach"/>
    <n v="81600"/>
    <n v="9318"/>
    <x v="1"/>
    <n v="94"/>
    <x v="0"/>
    <s v="USD"/>
    <n v="1280206800"/>
    <x v="837"/>
    <n v="1281243600"/>
    <d v="2010-08-08T05:00:00"/>
    <b v="0"/>
    <b v="1"/>
    <s v="theater/plays"/>
    <x v="1"/>
    <x v="1"/>
    <n v="11.419117647058824"/>
    <n v="99.127659574468083"/>
  </r>
  <r>
    <n v="388"/>
    <s v="Cruz Ltd"/>
    <s v="Exclusive dynamic adapter"/>
    <n v="114800"/>
    <n v="12938"/>
    <x v="2"/>
    <n v="145"/>
    <x v="3"/>
    <s v="CHF"/>
    <n v="1325656800"/>
    <x v="838"/>
    <n v="1325829600"/>
    <d v="2012-01-06T06:00:00"/>
    <b v="0"/>
    <b v="0"/>
    <s v="music/indie rock"/>
    <x v="2"/>
    <x v="2"/>
    <n v="11.270034843205574"/>
    <n v="89.227586206896547"/>
  </r>
  <r>
    <n v="529"/>
    <s v="Gallegos Inc"/>
    <s v="Seamless logistical encryption"/>
    <n v="5100"/>
    <n v="574"/>
    <x v="1"/>
    <n v="9"/>
    <x v="0"/>
    <s v="USD"/>
    <n v="1399698000"/>
    <x v="839"/>
    <n v="1402117200"/>
    <d v="2014-06-07T05:00:00"/>
    <b v="0"/>
    <b v="0"/>
    <s v="games/video games"/>
    <x v="4"/>
    <x v="4"/>
    <n v="11.254901960784313"/>
    <n v="63.777777777777779"/>
  </r>
  <r>
    <n v="415"/>
    <s v="Anderson-Pham"/>
    <s v="Intuitive needs-based monitoring"/>
    <n v="113500"/>
    <n v="12552"/>
    <x v="1"/>
    <n v="418"/>
    <x v="0"/>
    <s v="USD"/>
    <n v="1326434400"/>
    <x v="840"/>
    <n v="1327903200"/>
    <d v="2012-01-30T06:00:00"/>
    <b v="0"/>
    <b v="0"/>
    <s v="theater/plays"/>
    <x v="1"/>
    <x v="1"/>
    <n v="11.059030837004405"/>
    <n v="30.028708133971293"/>
  </r>
  <r>
    <n v="236"/>
    <s v="Gallegos-Cobb"/>
    <s v="Object-based directional function"/>
    <n v="39500"/>
    <n v="4323"/>
    <x v="1"/>
    <n v="57"/>
    <x v="5"/>
    <s v="AUD"/>
    <n v="1561438800"/>
    <x v="575"/>
    <n v="1562043600"/>
    <d v="2019-07-02T05:00:00"/>
    <b v="0"/>
    <b v="1"/>
    <s v="music/rock"/>
    <x v="2"/>
    <x v="8"/>
    <n v="10.944303797468354"/>
    <n v="75.84210526315789"/>
  </r>
  <r>
    <n v="423"/>
    <s v="Jones-Riddle"/>
    <s v="Self-enabling real-time definition"/>
    <n v="147800"/>
    <n v="15723"/>
    <x v="1"/>
    <n v="162"/>
    <x v="0"/>
    <s v="USD"/>
    <n v="1316667600"/>
    <x v="328"/>
    <n v="1316840400"/>
    <d v="2011-09-24T05:00:00"/>
    <b v="0"/>
    <b v="1"/>
    <s v="food/food trucks"/>
    <x v="6"/>
    <x v="10"/>
    <n v="10.638024357239512"/>
    <n v="97.055555555555557"/>
  </r>
  <r>
    <n v="171"/>
    <s v="Blair Group"/>
    <s v="Public-key 3rdgeneration budgetary management"/>
    <n v="4900"/>
    <n v="521"/>
    <x v="1"/>
    <n v="5"/>
    <x v="0"/>
    <s v="USD"/>
    <n v="1395291600"/>
    <x v="841"/>
    <n v="1397192400"/>
    <d v="2014-04-11T05:00:00"/>
    <b v="0"/>
    <b v="0"/>
    <s v="publishing/translations"/>
    <x v="5"/>
    <x v="17"/>
    <n v="10.63265306122449"/>
    <n v="104.2"/>
  </r>
  <r>
    <n v="775"/>
    <s v="Murphy LLC"/>
    <s v="Customer-focused non-volatile framework"/>
    <n v="9400"/>
    <n v="968"/>
    <x v="1"/>
    <n v="10"/>
    <x v="0"/>
    <s v="USD"/>
    <n v="1415253600"/>
    <x v="842"/>
    <n v="1416117600"/>
    <d v="2014-11-16T06:00:00"/>
    <b v="0"/>
    <b v="0"/>
    <s v="music/rock"/>
    <x v="2"/>
    <x v="8"/>
    <n v="10.297872340425531"/>
    <n v="96.8"/>
  </r>
  <r>
    <n v="377"/>
    <s v="Klein, Stark and Livingston"/>
    <s v="Phased methodical initiative"/>
    <n v="49700"/>
    <n v="5098"/>
    <x v="1"/>
    <n v="127"/>
    <x v="0"/>
    <s v="USD"/>
    <n v="1571720400"/>
    <x v="556"/>
    <n v="1572933600"/>
    <d v="2019-11-05T06:00:00"/>
    <b v="0"/>
    <b v="0"/>
    <s v="theater/plays"/>
    <x v="1"/>
    <x v="1"/>
    <n v="10.257545271629779"/>
    <n v="40.14173228346457"/>
  </r>
  <r>
    <n v="946"/>
    <s v="Hall, Holmes and Walker"/>
    <s v="Public-key bandwidth-monitored intranet"/>
    <n v="153700"/>
    <n v="15238"/>
    <x v="1"/>
    <n v="181"/>
    <x v="0"/>
    <s v="USD"/>
    <n v="1308200400"/>
    <x v="843"/>
    <n v="1308373200"/>
    <d v="2011-06-18T05:00:00"/>
    <b v="0"/>
    <b v="0"/>
    <s v="theater/plays"/>
    <x v="1"/>
    <x v="1"/>
    <n v="9.9141184124918666"/>
    <n v="84.187845303867405"/>
  </r>
  <r>
    <n v="292"/>
    <s v="Ho-Harris"/>
    <s v="Versatile cohesive encoding"/>
    <n v="7300"/>
    <n v="717"/>
    <x v="1"/>
    <n v="10"/>
    <x v="0"/>
    <s v="USD"/>
    <n v="1331874000"/>
    <x v="844"/>
    <n v="1333429200"/>
    <d v="2012-04-03T05:00:00"/>
    <b v="0"/>
    <b v="0"/>
    <s v="food/food trucks"/>
    <x v="6"/>
    <x v="10"/>
    <n v="9.8219178082191778"/>
    <n v="71.7"/>
  </r>
  <r>
    <n v="320"/>
    <s v="Sandoval-Powell"/>
    <s v="Phased holistic implementation"/>
    <n v="84400"/>
    <n v="8092"/>
    <x v="1"/>
    <n v="80"/>
    <x v="0"/>
    <s v="USD"/>
    <n v="1305003600"/>
    <x v="845"/>
    <n v="1305781200"/>
    <d v="2011-05-19T05:00:00"/>
    <b v="0"/>
    <b v="0"/>
    <s v="publishing/fiction"/>
    <x v="5"/>
    <x v="11"/>
    <n v="9.5876777251184837"/>
    <n v="101.15"/>
  </r>
  <r>
    <n v="198"/>
    <s v="Palmer Inc"/>
    <s v="Universal multi-state capability"/>
    <n v="63200"/>
    <n v="6041"/>
    <x v="1"/>
    <n v="168"/>
    <x v="0"/>
    <s v="USD"/>
    <n v="1281070800"/>
    <x v="113"/>
    <n v="1283576400"/>
    <d v="2010-09-04T05:00:00"/>
    <b v="0"/>
    <b v="0"/>
    <s v="music/electric music"/>
    <x v="2"/>
    <x v="7"/>
    <n v="9.5585443037974684"/>
    <n v="35.958333333333336"/>
  </r>
  <r>
    <n v="220"/>
    <s v="Owens-Le"/>
    <s v="Focused composite approach"/>
    <n v="7900"/>
    <n v="667"/>
    <x v="1"/>
    <n v="17"/>
    <x v="0"/>
    <s v="USD"/>
    <n v="1309496400"/>
    <x v="846"/>
    <n v="1311051600"/>
    <d v="2011-07-19T05:00:00"/>
    <b v="1"/>
    <b v="0"/>
    <s v="theater/plays"/>
    <x v="1"/>
    <x v="1"/>
    <n v="8.4430379746835449"/>
    <n v="39.235294117647058"/>
  </r>
  <r>
    <n v="657"/>
    <s v="Russo, Kim and Mccoy"/>
    <s v="Balanced optimal hardware"/>
    <n v="10000"/>
    <n v="824"/>
    <x v="1"/>
    <n v="14"/>
    <x v="0"/>
    <s v="USD"/>
    <n v="1514354400"/>
    <x v="344"/>
    <n v="1515736800"/>
    <d v="2018-01-12T06:00:00"/>
    <b v="0"/>
    <b v="0"/>
    <s v="film &amp; video/science fiction"/>
    <x v="3"/>
    <x v="19"/>
    <n v="8.24"/>
    <n v="58.857142857142854"/>
  </r>
  <r>
    <n v="306"/>
    <s v="Rush, Reed and Hall"/>
    <s v="Enterprise-wide 3rdgeneration knowledge user"/>
    <n v="6500"/>
    <n v="514"/>
    <x v="1"/>
    <n v="7"/>
    <x v="0"/>
    <s v="USD"/>
    <n v="1500008400"/>
    <x v="692"/>
    <n v="1500267600"/>
    <d v="2017-07-17T05:00:00"/>
    <b v="0"/>
    <b v="1"/>
    <s v="theater/plays"/>
    <x v="1"/>
    <x v="1"/>
    <n v="7.9076923076923071"/>
    <n v="73.428571428571431"/>
  </r>
  <r>
    <n v="391"/>
    <s v="Miller-Patel"/>
    <s v="Mandatory uniform strategy"/>
    <n v="60400"/>
    <n v="4393"/>
    <x v="1"/>
    <n v="151"/>
    <x v="0"/>
    <s v="USD"/>
    <n v="1389679200"/>
    <x v="536"/>
    <n v="1389852000"/>
    <d v="2014-01-16T06:00:00"/>
    <b v="0"/>
    <b v="0"/>
    <s v="publishing/nonfiction"/>
    <x v="5"/>
    <x v="5"/>
    <n v="7.2731788079470201"/>
    <n v="29.09271523178808"/>
  </r>
  <r>
    <n v="594"/>
    <s v="Mcbride PLC"/>
    <s v="Upgradable leadingedge Local Area Network"/>
    <n v="157300"/>
    <n v="11167"/>
    <x v="1"/>
    <n v="157"/>
    <x v="0"/>
    <s v="USD"/>
    <n v="1467003600"/>
    <x v="847"/>
    <n v="1467262800"/>
    <d v="2016-06-30T05:00:00"/>
    <b v="0"/>
    <b v="1"/>
    <s v="theater/plays"/>
    <x v="1"/>
    <x v="1"/>
    <n v="7.0991735537190088"/>
    <n v="71.127388535031841"/>
  </r>
  <r>
    <n v="518"/>
    <s v="Ramirez Group"/>
    <s v="Open-architected uniform instruction set"/>
    <n v="8800"/>
    <n v="622"/>
    <x v="1"/>
    <n v="10"/>
    <x v="0"/>
    <s v="USD"/>
    <n v="1519365600"/>
    <x v="848"/>
    <n v="1519538400"/>
    <d v="2018-02-25T06:00:00"/>
    <b v="0"/>
    <b v="1"/>
    <s v="film &amp; video/animation"/>
    <x v="3"/>
    <x v="13"/>
    <n v="7.0681818181818183"/>
    <n v="62.2"/>
  </r>
  <r>
    <n v="895"/>
    <s v="Adams-Rollins"/>
    <s v="Integrated demand-driven info-mediaries"/>
    <n v="159800"/>
    <n v="11108"/>
    <x v="1"/>
    <n v="107"/>
    <x v="0"/>
    <s v="USD"/>
    <n v="1517637600"/>
    <x v="849"/>
    <n v="1518415200"/>
    <d v="2018-02-12T06:00:00"/>
    <b v="0"/>
    <b v="0"/>
    <s v="theater/plays"/>
    <x v="1"/>
    <x v="1"/>
    <n v="6.9511889862327907"/>
    <n v="103.81308411214954"/>
  </r>
  <r>
    <n v="300"/>
    <s v="Cooke PLC"/>
    <s v="Focused executive core"/>
    <n v="100"/>
    <n v="5"/>
    <x v="1"/>
    <n v="1"/>
    <x v="4"/>
    <s v="DKK"/>
    <n v="1504069200"/>
    <x v="850"/>
    <n v="1504155600"/>
    <d v="2017-08-31T05:00:00"/>
    <b v="0"/>
    <b v="1"/>
    <s v="publishing/nonfiction"/>
    <x v="5"/>
    <x v="5"/>
    <n v="5"/>
    <n v="5"/>
  </r>
  <r>
    <n v="350"/>
    <s v="Shannon Ltd"/>
    <s v="Pre-emptive neutral capacity"/>
    <n v="100"/>
    <n v="5"/>
    <x v="1"/>
    <n v="1"/>
    <x v="0"/>
    <s v="USD"/>
    <n v="1432098000"/>
    <x v="851"/>
    <n v="1433653200"/>
    <d v="2015-06-07T05:00:00"/>
    <b v="0"/>
    <b v="1"/>
    <s v="music/jazz"/>
    <x v="2"/>
    <x v="9"/>
    <n v="5"/>
    <n v="5"/>
  </r>
  <r>
    <n v="600"/>
    <s v="Brown-George"/>
    <s v="Cross-platform tertiary array"/>
    <n v="100"/>
    <n v="5"/>
    <x v="1"/>
    <n v="1"/>
    <x v="2"/>
    <s v="GBP"/>
    <n v="1375160400"/>
    <x v="852"/>
    <n v="1376197200"/>
    <d v="2013-08-11T05:00:00"/>
    <b v="0"/>
    <b v="0"/>
    <s v="food/food trucks"/>
    <x v="6"/>
    <x v="10"/>
    <n v="5"/>
    <n v="5"/>
  </r>
  <r>
    <n v="950"/>
    <s v="Williams, Orozco and Gomez"/>
    <s v="Persistent content-based methodology"/>
    <n v="100"/>
    <n v="5"/>
    <x v="1"/>
    <n v="1"/>
    <x v="0"/>
    <s v="USD"/>
    <n v="1555390800"/>
    <x v="90"/>
    <n v="1555822800"/>
    <d v="2019-04-21T05:00:00"/>
    <b v="0"/>
    <b v="1"/>
    <s v="theater/plays"/>
    <x v="1"/>
    <x v="1"/>
    <n v="5"/>
    <n v="5"/>
  </r>
  <r>
    <n v="959"/>
    <s v="Black-Graham"/>
    <s v="Operative hybrid utilization"/>
    <n v="145000"/>
    <n v="6631"/>
    <x v="1"/>
    <n v="130"/>
    <x v="0"/>
    <s v="USD"/>
    <n v="1277701200"/>
    <x v="421"/>
    <n v="1280120400"/>
    <d v="2010-07-26T05:00:00"/>
    <b v="0"/>
    <b v="0"/>
    <s v="publishing/translations"/>
    <x v="5"/>
    <x v="17"/>
    <n v="4.5731034482758623"/>
    <n v="51.007692307692309"/>
  </r>
  <r>
    <n v="721"/>
    <s v="Dominguez-Owens"/>
    <s v="Open-architected systematic intranet"/>
    <n v="123600"/>
    <n v="5429"/>
    <x v="2"/>
    <n v="60"/>
    <x v="0"/>
    <s v="USD"/>
    <n v="1522818000"/>
    <x v="853"/>
    <n v="1523336400"/>
    <d v="2018-04-10T05:00:00"/>
    <b v="0"/>
    <b v="0"/>
    <s v="music/rock"/>
    <x v="2"/>
    <x v="8"/>
    <n v="4.392394822006473"/>
    <n v="90.483333333333334"/>
  </r>
  <r>
    <n v="450"/>
    <s v="Delgado-Hatfield"/>
    <s v="Up-sized composite success"/>
    <n v="100"/>
    <n v="4"/>
    <x v="1"/>
    <n v="1"/>
    <x v="1"/>
    <s v="CAD"/>
    <n v="1540098000"/>
    <x v="854"/>
    <n v="1542088800"/>
    <d v="2018-11-13T06:00:00"/>
    <b v="0"/>
    <b v="0"/>
    <s v="film &amp; video/animation"/>
    <x v="3"/>
    <x v="13"/>
    <n v="4"/>
    <n v="4"/>
  </r>
  <r>
    <n v="550"/>
    <s v="Morrison-Henderson"/>
    <s v="De-engineered disintermediate encoding"/>
    <n v="100"/>
    <n v="4"/>
    <x v="2"/>
    <n v="1"/>
    <x v="3"/>
    <s v="CHF"/>
    <n v="1330495200"/>
    <x v="855"/>
    <n v="1332306000"/>
    <d v="2012-03-21T05:00:00"/>
    <b v="0"/>
    <b v="0"/>
    <s v="music/indie rock"/>
    <x v="2"/>
    <x v="2"/>
    <n v="4"/>
    <n v="4"/>
  </r>
  <r>
    <n v="215"/>
    <s v="Vargas, Banks and Palmer"/>
    <s v="Extended 24/7 implementation"/>
    <n v="156800"/>
    <n v="6024"/>
    <x v="1"/>
    <n v="143"/>
    <x v="0"/>
    <s v="USD"/>
    <n v="1550037600"/>
    <x v="246"/>
    <n v="1550210400"/>
    <d v="2019-02-15T06:00:00"/>
    <b v="0"/>
    <b v="0"/>
    <s v="theater/plays"/>
    <x v="1"/>
    <x v="1"/>
    <n v="3.841836734693878"/>
    <n v="42.125874125874127"/>
  </r>
  <r>
    <n v="599"/>
    <s v="Smith-Ramos"/>
    <s v="Persevering optimizing Graphical User Interface"/>
    <n v="140300"/>
    <n v="5112"/>
    <x v="1"/>
    <n v="82"/>
    <x v="4"/>
    <s v="DKK"/>
    <n v="1423720800"/>
    <x v="856"/>
    <n v="1424412000"/>
    <d v="2015-02-20T06:00:00"/>
    <b v="0"/>
    <b v="0"/>
    <s v="film &amp; video/documentary"/>
    <x v="3"/>
    <x v="3"/>
    <n v="3.6436208125445471"/>
    <n v="62.341463414634148"/>
  </r>
  <r>
    <n v="204"/>
    <s v="Daniel-Luna"/>
    <s v="Mandatory multimedia leverage"/>
    <n v="75000"/>
    <n v="2529"/>
    <x v="1"/>
    <n v="40"/>
    <x v="0"/>
    <s v="USD"/>
    <n v="1301806800"/>
    <x v="857"/>
    <n v="1302670800"/>
    <d v="2011-04-13T05:00:00"/>
    <b v="0"/>
    <b v="0"/>
    <s v="music/jazz"/>
    <x v="2"/>
    <x v="9"/>
    <n v="3.3719999999999999"/>
    <n v="63.225000000000001"/>
  </r>
  <r>
    <n v="136"/>
    <s v="Briggs PLC"/>
    <s v="Distributed context-sensitive flexibility"/>
    <n v="82800"/>
    <n v="2721"/>
    <x v="2"/>
    <n v="58"/>
    <x v="0"/>
    <s v="USD"/>
    <n v="1402117200"/>
    <x v="858"/>
    <n v="1403154000"/>
    <d v="2014-06-19T05:00:00"/>
    <b v="0"/>
    <b v="1"/>
    <s v="film &amp; video/drama"/>
    <x v="3"/>
    <x v="6"/>
    <n v="3.2862318840579712"/>
    <n v="46.913793103448278"/>
  </r>
  <r>
    <n v="129"/>
    <s v="Morgan-Martinez"/>
    <s v="Mandatory tertiary implementation"/>
    <n v="148500"/>
    <n v="4756"/>
    <x v="2"/>
    <n v="55"/>
    <x v="5"/>
    <s v="AUD"/>
    <n v="1422943200"/>
    <x v="859"/>
    <n v="1425103200"/>
    <d v="2015-02-28T06:00:00"/>
    <b v="0"/>
    <b v="0"/>
    <s v="food/food trucks"/>
    <x v="6"/>
    <x v="10"/>
    <n v="3.202693602693603"/>
    <n v="86.472727272727269"/>
  </r>
  <r>
    <n v="622"/>
    <s v="Smith-Smith"/>
    <s v="Total leadingedge neural-net"/>
    <n v="189000"/>
    <n v="5916"/>
    <x v="1"/>
    <n v="64"/>
    <x v="0"/>
    <s v="USD"/>
    <n v="1523768400"/>
    <x v="860"/>
    <n v="1526014800"/>
    <d v="2018-05-11T05:00:00"/>
    <b v="0"/>
    <b v="0"/>
    <s v="music/indie rock"/>
    <x v="2"/>
    <x v="2"/>
    <n v="3.1301587301587301"/>
    <n v="92.4375"/>
  </r>
  <r>
    <n v="250"/>
    <s v="Robbins and Sons"/>
    <s v="Future-proofed directional synergy"/>
    <n v="100"/>
    <n v="3"/>
    <x v="1"/>
    <n v="1"/>
    <x v="0"/>
    <s v="USD"/>
    <n v="1264399200"/>
    <x v="125"/>
    <n v="1267423200"/>
    <d v="2010-03-01T06:00:00"/>
    <b v="0"/>
    <b v="0"/>
    <s v="music/rock"/>
    <x v="2"/>
    <x v="8"/>
    <n v="3"/>
    <n v="3"/>
  </r>
  <r>
    <n v="700"/>
    <s v="Cole, Petty and Cameron"/>
    <s v="Realigned zero administration paradigm"/>
    <n v="100"/>
    <n v="3"/>
    <x v="1"/>
    <n v="1"/>
    <x v="0"/>
    <s v="USD"/>
    <n v="1264399200"/>
    <x v="125"/>
    <n v="1265695200"/>
    <d v="2010-02-09T06:00:00"/>
    <b v="0"/>
    <b v="0"/>
    <s v="technology/wearables"/>
    <x v="0"/>
    <x v="12"/>
    <n v="3"/>
    <n v="3"/>
  </r>
  <r>
    <n v="170"/>
    <s v="Summers, Gallegos and Stein"/>
    <s v="Mandatory mobile product"/>
    <n v="188100"/>
    <n v="5528"/>
    <x v="1"/>
    <n v="67"/>
    <x v="0"/>
    <s v="USD"/>
    <n v="1501736400"/>
    <x v="861"/>
    <n v="1502341200"/>
    <d v="2017-08-10T05:00:00"/>
    <b v="0"/>
    <b v="0"/>
    <s v="music/indie rock"/>
    <x v="2"/>
    <x v="2"/>
    <n v="2.93886230728336"/>
    <n v="82.507462686567166"/>
  </r>
  <r>
    <n v="542"/>
    <s v="Harrison-Bridges"/>
    <s v="Profit-focused exuding moderator"/>
    <n v="77000"/>
    <n v="1930"/>
    <x v="1"/>
    <n v="49"/>
    <x v="2"/>
    <s v="GBP"/>
    <n v="1453442400"/>
    <x v="862"/>
    <n v="1456034400"/>
    <d v="2016-02-21T06:00:00"/>
    <b v="0"/>
    <b v="0"/>
    <s v="music/indie rock"/>
    <x v="2"/>
    <x v="2"/>
    <n v="2.5064935064935066"/>
    <n v="39.387755102040813"/>
  </r>
  <r>
    <n v="738"/>
    <s v="Garcia Group"/>
    <s v="Extended zero administration software"/>
    <n v="74700"/>
    <n v="1557"/>
    <x v="1"/>
    <n v="15"/>
    <x v="0"/>
    <s v="USD"/>
    <n v="1416117600"/>
    <x v="863"/>
    <n v="1418018400"/>
    <d v="2014-12-08T06:00:00"/>
    <b v="0"/>
    <b v="1"/>
    <s v="theater/plays"/>
    <x v="1"/>
    <x v="1"/>
    <n v="2.0843373493975905"/>
    <n v="103.8"/>
  </r>
  <r>
    <n v="50"/>
    <s v="Jones, Taylor and Moore"/>
    <s v="Down-sized system-worthy secured line"/>
    <n v="100"/>
    <n v="2"/>
    <x v="1"/>
    <n v="1"/>
    <x v="6"/>
    <s v="EUR"/>
    <n v="1375333200"/>
    <x v="864"/>
    <n v="1377752400"/>
    <d v="2013-08-29T05:00:00"/>
    <b v="0"/>
    <b v="0"/>
    <s v="music/metal"/>
    <x v="2"/>
    <x v="16"/>
    <n v="2"/>
    <n v="2"/>
  </r>
  <r>
    <n v="200"/>
    <s v="Becker, Rice and White"/>
    <s v="Reduced dedicated capability"/>
    <n v="100"/>
    <n v="2"/>
    <x v="1"/>
    <n v="1"/>
    <x v="1"/>
    <s v="CAD"/>
    <n v="1269493200"/>
    <x v="592"/>
    <n v="1270443600"/>
    <d v="2010-04-05T05:00:00"/>
    <b v="0"/>
    <b v="0"/>
    <s v="theater/plays"/>
    <x v="1"/>
    <x v="1"/>
    <n v="2"/>
    <n v="2"/>
  </r>
  <r>
    <n v="400"/>
    <s v="Bell PLC"/>
    <s v="Ergonomic eco-centric open architecture"/>
    <n v="100"/>
    <n v="2"/>
    <x v="1"/>
    <n v="1"/>
    <x v="0"/>
    <s v="USD"/>
    <n v="1376629200"/>
    <x v="865"/>
    <n v="1378530000"/>
    <d v="2013-09-07T05:00:00"/>
    <b v="0"/>
    <b v="1"/>
    <s v="photography/photography books"/>
    <x v="7"/>
    <x v="14"/>
    <n v="2"/>
    <n v="2"/>
  </r>
  <r>
    <n v="650"/>
    <s v="Wilson, Wilson and Mathis"/>
    <s v="Optional asymmetric success"/>
    <n v="100"/>
    <n v="2"/>
    <x v="1"/>
    <n v="1"/>
    <x v="0"/>
    <s v="USD"/>
    <n v="1404795600"/>
    <x v="866"/>
    <n v="1407128400"/>
    <d v="2014-08-04T05:00:00"/>
    <b v="0"/>
    <b v="0"/>
    <s v="music/jazz"/>
    <x v="2"/>
    <x v="9"/>
    <n v="2"/>
    <n v="2"/>
  </r>
  <r>
    <n v="900"/>
    <s v="Powers, Smith and Deleon"/>
    <s v="Enhanced uniform service-desk"/>
    <n v="100"/>
    <n v="2"/>
    <x v="1"/>
    <n v="1"/>
    <x v="0"/>
    <s v="USD"/>
    <n v="1411102800"/>
    <x v="867"/>
    <n v="1411189200"/>
    <d v="2014-09-20T05:00:00"/>
    <b v="0"/>
    <b v="1"/>
    <s v="technology/web"/>
    <x v="0"/>
    <x v="0"/>
    <n v="2"/>
    <n v="2"/>
  </r>
  <r>
    <n v="903"/>
    <s v="Parker-Morris"/>
    <s v="Assimilated next generation instruction set"/>
    <n v="41000"/>
    <n v="709"/>
    <x v="3"/>
    <n v="14"/>
    <x v="0"/>
    <s v="USD"/>
    <n v="1336194000"/>
    <x v="617"/>
    <n v="1337490000"/>
    <d v="2012-05-20T05:00:00"/>
    <b v="0"/>
    <b v="1"/>
    <s v="publishing/nonfiction"/>
    <x v="5"/>
    <x v="5"/>
    <n v="1.729268292682927"/>
    <n v="50.642857142857146"/>
  </r>
  <r>
    <n v="936"/>
    <s v="Brown Ltd"/>
    <s v="Enhanced composite contingency"/>
    <n v="103200"/>
    <n v="1690"/>
    <x v="1"/>
    <n v="21"/>
    <x v="0"/>
    <s v="USD"/>
    <n v="1563771600"/>
    <x v="868"/>
    <n v="1564030800"/>
    <d v="2019-07-25T05:00:00"/>
    <b v="1"/>
    <b v="0"/>
    <s v="theater/plays"/>
    <x v="1"/>
    <x v="1"/>
    <n v="1.6375968992248062"/>
    <n v="80.476190476190482"/>
  </r>
  <r>
    <n v="271"/>
    <s v="Foley-Cox"/>
    <s v="Progressive zero administration leverage"/>
    <n v="153700"/>
    <n v="1953"/>
    <x v="3"/>
    <n v="61"/>
    <x v="0"/>
    <s v="USD"/>
    <n v="1449468000"/>
    <x v="869"/>
    <n v="1452146400"/>
    <d v="2016-01-07T06:00:00"/>
    <b v="0"/>
    <b v="0"/>
    <s v="photography/photography books"/>
    <x v="7"/>
    <x v="14"/>
    <n v="1.2706571242680547"/>
    <n v="32.016393442622949"/>
  </r>
  <r>
    <n v="830"/>
    <s v="Johnson, Turner and Carroll"/>
    <s v="Persevering zero administration knowledge user"/>
    <n v="121600"/>
    <n v="1424"/>
    <x v="1"/>
    <n v="22"/>
    <x v="0"/>
    <s v="USD"/>
    <n v="1514959200"/>
    <x v="870"/>
    <n v="1520056800"/>
    <d v="2018-03-03T06:00:00"/>
    <b v="0"/>
    <b v="0"/>
    <s v="theater/plays"/>
    <x v="1"/>
    <x v="1"/>
    <n v="1.1710526315789473"/>
    <n v="64.727272727272734"/>
  </r>
  <r>
    <n v="100"/>
    <s v="Tucker, Fox and Green"/>
    <s v="Upgradable fault-tolerant approach"/>
    <n v="100"/>
    <n v="1"/>
    <x v="1"/>
    <n v="1"/>
    <x v="0"/>
    <s v="USD"/>
    <n v="1319000400"/>
    <x v="871"/>
    <n v="1320555600"/>
    <d v="2011-11-06T05:00:00"/>
    <b v="0"/>
    <b v="0"/>
    <s v="theater/plays"/>
    <x v="1"/>
    <x v="1"/>
    <n v="1"/>
    <n v="1"/>
  </r>
  <r>
    <n v="150"/>
    <s v="Brown, Palmer and Pace"/>
    <s v="Networked stable workforce"/>
    <n v="100"/>
    <n v="1"/>
    <x v="1"/>
    <n v="1"/>
    <x v="0"/>
    <s v="USD"/>
    <n v="1544940000"/>
    <x v="872"/>
    <n v="1545026400"/>
    <d v="2018-12-17T06:00:00"/>
    <b v="0"/>
    <b v="0"/>
    <s v="music/rock"/>
    <x v="2"/>
    <x v="8"/>
    <n v="1"/>
    <n v="1"/>
  </r>
  <r>
    <n v="750"/>
    <s v="Ramos and Sons"/>
    <s v="Extended responsive Internet solution"/>
    <n v="100"/>
    <n v="1"/>
    <x v="1"/>
    <n v="1"/>
    <x v="2"/>
    <s v="GBP"/>
    <n v="1277960400"/>
    <x v="873"/>
    <n v="1280120400"/>
    <d v="2010-07-26T05:00:00"/>
    <b v="0"/>
    <b v="0"/>
    <s v="music/electric music"/>
    <x v="2"/>
    <x v="7"/>
    <n v="1"/>
    <n v="1"/>
  </r>
  <r>
    <n v="800"/>
    <s v="Wallace LLC"/>
    <s v="Centralized regional function"/>
    <n v="100"/>
    <n v="1"/>
    <x v="1"/>
    <n v="1"/>
    <x v="3"/>
    <s v="CHF"/>
    <n v="1434085200"/>
    <x v="509"/>
    <n v="1434430800"/>
    <d v="2015-06-16T05:00:00"/>
    <b v="0"/>
    <b v="0"/>
    <s v="music/rock"/>
    <x v="2"/>
    <x v="8"/>
    <n v="1"/>
    <n v="1"/>
  </r>
  <r>
    <n v="850"/>
    <s v="Hood, Perez and Meadows"/>
    <s v="Cross-group upward-trending hierarchy"/>
    <n v="100"/>
    <n v="1"/>
    <x v="1"/>
    <n v="1"/>
    <x v="0"/>
    <s v="USD"/>
    <n v="1321682400"/>
    <x v="874"/>
    <n v="1322978400"/>
    <d v="2011-12-04T06:00:00"/>
    <b v="1"/>
    <b v="0"/>
    <s v="music/rock"/>
    <x v="2"/>
    <x v="8"/>
    <n v="1"/>
    <n v="1"/>
  </r>
  <r>
    <n v="496"/>
    <s v="Morales Group"/>
    <s v="Optimized bi-directional extranet"/>
    <n v="183800"/>
    <n v="1667"/>
    <x v="1"/>
    <n v="54"/>
    <x v="0"/>
    <s v="USD"/>
    <n v="1495342800"/>
    <x v="875"/>
    <n v="1496811600"/>
    <d v="2017-06-07T05:00:00"/>
    <b v="0"/>
    <b v="0"/>
    <s v="film &amp; video/animation"/>
    <x v="3"/>
    <x v="13"/>
    <n v="0.90696409140369971"/>
    <n v="30.87037037037037"/>
  </r>
  <r>
    <n v="921"/>
    <s v="Stevenson PLC"/>
    <s v="Profound directional knowledge user"/>
    <n v="160400"/>
    <n v="1210"/>
    <x v="1"/>
    <n v="38"/>
    <x v="0"/>
    <s v="USD"/>
    <n v="1329026400"/>
    <x v="876"/>
    <n v="1330236000"/>
    <d v="2012-02-26T06:00:00"/>
    <b v="0"/>
    <b v="0"/>
    <s v="technology/web"/>
    <x v="0"/>
    <x v="0"/>
    <n v="0.75436408977556113"/>
    <n v="31.842105263157894"/>
  </r>
  <r>
    <n v="0"/>
    <s v="Baldwin, Riley and Jackson"/>
    <s v="Pre-emptive tertiary standardization"/>
    <n v="100"/>
    <n v="0"/>
    <x v="1"/>
    <n v="0"/>
    <x v="1"/>
    <s v="CAD"/>
    <n v="1448690400"/>
    <x v="877"/>
    <n v="1450159200"/>
    <d v="2015-12-15T06:00:00"/>
    <b v="0"/>
    <b v="0"/>
    <s v="food/food trucks"/>
    <x v="6"/>
    <x v="10"/>
    <n v="0"/>
    <n v="0"/>
  </r>
  <r>
    <n v="500"/>
    <s v="Valdez Ltd"/>
    <s v="Team-oriented clear-thinking matrix"/>
    <n v="100"/>
    <n v="0"/>
    <x v="1"/>
    <n v="0"/>
    <x v="0"/>
    <s v="USD"/>
    <n v="1367384400"/>
    <x v="878"/>
    <n v="1369803600"/>
    <d v="2013-05-29T05:00:00"/>
    <b v="0"/>
    <b v="1"/>
    <s v="theater/plays"/>
    <x v="1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F4857-F97A-9A40-8574-718C0AD48229}" name="PivotTable1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:F2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Row" showAll="0" sortType="descending">
      <items count="10">
        <item x="1"/>
        <item x="0"/>
        <item x="5"/>
        <item x="7"/>
        <item x="2"/>
        <item x="8"/>
        <item x="4"/>
        <item x="6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7050A-286E-AC42-BE3B-F20CE19281D2}" name="PivotTable2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:F3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axis="axisRow" dataField="1" showAll="0" sortType="ascending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 v="23"/>
    </i>
    <i>
      <x v="1"/>
    </i>
    <i>
      <x v="9"/>
    </i>
    <i>
      <x v="14"/>
    </i>
    <i>
      <x v="10"/>
    </i>
    <i>
      <x v="16"/>
    </i>
    <i>
      <x v="17"/>
    </i>
    <i>
      <x v="8"/>
    </i>
    <i>
      <x v="18"/>
    </i>
    <i>
      <x v="5"/>
    </i>
    <i>
      <x v="4"/>
    </i>
    <i>
      <x v="11"/>
    </i>
    <i>
      <x v="19"/>
    </i>
    <i>
      <x/>
    </i>
    <i>
      <x v="20"/>
    </i>
    <i>
      <x v="3"/>
    </i>
    <i>
      <x v="12"/>
    </i>
    <i>
      <x v="21"/>
    </i>
    <i>
      <x v="7"/>
    </i>
    <i>
      <x v="6"/>
    </i>
    <i>
      <x v="22"/>
    </i>
    <i>
      <x v="2"/>
    </i>
    <i>
      <x v="15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sub- Category" fld="17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17423-0CD0-5B45-907A-2AD7A0EC48FF}" name="PivotTable4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E24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axis="axisRow" numFmtId="165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4-30T03:56:25.80" personId="{FF388A6D-0985-D64A-9A2F-3457F4BA577E}" id="{70094FF1-361C-3548-8557-C05427E38187}">
    <text>The total number of projects involves live projects too, but because the text of the assignment specifically asks to add just the other three options, I left the live projects out of the calculation.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zoomScaleNormal="33" workbookViewId="0">
      <selection activeCell="M2" sqref="M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1.83203125" bestFit="1" customWidth="1"/>
    <col min="12" max="12" width="11.1640625" bestFit="1" customWidth="1"/>
    <col min="13" max="13" width="20.83203125" bestFit="1" customWidth="1"/>
    <col min="16" max="16" width="28.1640625" bestFit="1" customWidth="1"/>
    <col min="17" max="17" width="14.6640625" bestFit="1" customWidth="1"/>
    <col min="18" max="18" width="12.6640625" bestFit="1" customWidth="1"/>
    <col min="19" max="19" width="14" bestFit="1" customWidth="1"/>
    <col min="20" max="20" width="16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2029</v>
      </c>
      <c r="T1" s="1" t="s">
        <v>2030</v>
      </c>
    </row>
    <row r="2" spans="1:20" ht="17" x14ac:dyDescent="0.2">
      <c r="A2">
        <v>653</v>
      </c>
      <c r="B2" t="s">
        <v>1348</v>
      </c>
      <c r="C2" s="3" t="s">
        <v>1349</v>
      </c>
      <c r="D2">
        <v>600</v>
      </c>
      <c r="E2">
        <v>14033</v>
      </c>
      <c r="F2" t="s">
        <v>20</v>
      </c>
      <c r="G2">
        <v>234</v>
      </c>
      <c r="H2" t="s">
        <v>21</v>
      </c>
      <c r="I2" t="s">
        <v>22</v>
      </c>
      <c r="J2">
        <v>1460091600</v>
      </c>
      <c r="K2" s="7">
        <f xml:space="preserve"> (((J2/60)/60)/24)+DATE(1970,1,1)</f>
        <v>42468.208333333328</v>
      </c>
      <c r="L2">
        <v>1460264400</v>
      </c>
      <c r="M2" s="7">
        <f>(((L2/60)/60)/24)+DATE(1970, 1, 1)</f>
        <v>42470.208333333328</v>
      </c>
      <c r="N2" t="b">
        <v>0</v>
      </c>
      <c r="O2" t="b">
        <v>0</v>
      </c>
      <c r="P2" t="s">
        <v>28</v>
      </c>
      <c r="Q2" t="str">
        <f xml:space="preserve"> LEFT(P2, SEARCH("/", P2, 1)-1)</f>
        <v>technology</v>
      </c>
      <c r="R2" t="str">
        <f>RIGHT(P2,(LEN(P2)-LEN(Q2)-1))</f>
        <v>web</v>
      </c>
      <c r="S2">
        <f xml:space="preserve"> (E2/D2)*100</f>
        <v>2338.833333333333</v>
      </c>
      <c r="T2">
        <f xml:space="preserve"> IF(G2=0, 0, (E2/G2))</f>
        <v>59.970085470085472</v>
      </c>
    </row>
    <row r="3" spans="1:20" ht="34" x14ac:dyDescent="0.2">
      <c r="A3">
        <v>712</v>
      </c>
      <c r="B3" t="s">
        <v>1462</v>
      </c>
      <c r="C3" s="3" t="s">
        <v>1463</v>
      </c>
      <c r="D3">
        <v>800</v>
      </c>
      <c r="E3">
        <v>14725</v>
      </c>
      <c r="F3" t="s">
        <v>20</v>
      </c>
      <c r="G3">
        <v>202</v>
      </c>
      <c r="H3" t="s">
        <v>21</v>
      </c>
      <c r="I3" t="s">
        <v>22</v>
      </c>
      <c r="J3">
        <v>1467954000</v>
      </c>
      <c r="K3" s="7">
        <f xml:space="preserve"> (((J3/60)/60)/24)+DATE(1970,1,1)</f>
        <v>42559.208333333328</v>
      </c>
      <c r="L3">
        <v>1471496400</v>
      </c>
      <c r="M3" s="7">
        <f>(((L3/60)/60)/24)+DATE(1970, 1, 1)</f>
        <v>42600.208333333328</v>
      </c>
      <c r="N3" t="b">
        <v>0</v>
      </c>
      <c r="O3" t="b">
        <v>0</v>
      </c>
      <c r="P3" t="s">
        <v>33</v>
      </c>
      <c r="Q3" t="str">
        <f xml:space="preserve"> LEFT(P3, SEARCH("/", P3, 1)-1)</f>
        <v>theater</v>
      </c>
      <c r="R3" t="str">
        <f>RIGHT(P3,(LEN(P3)-LEN(Q3)-1))</f>
        <v>plays</v>
      </c>
      <c r="S3">
        <f xml:space="preserve"> (E3/D3)*100</f>
        <v>1840.625</v>
      </c>
      <c r="T3">
        <f xml:space="preserve"> IF(G3=0, 0, (E3/G3))</f>
        <v>72.896039603960389</v>
      </c>
    </row>
    <row r="4" spans="1:20" ht="17" x14ac:dyDescent="0.2">
      <c r="A4">
        <v>289</v>
      </c>
      <c r="B4" t="s">
        <v>630</v>
      </c>
      <c r="C4" s="3" t="s">
        <v>631</v>
      </c>
      <c r="D4">
        <v>800</v>
      </c>
      <c r="E4">
        <v>13474</v>
      </c>
      <c r="F4" t="s">
        <v>20</v>
      </c>
      <c r="G4">
        <v>337</v>
      </c>
      <c r="H4" t="s">
        <v>15</v>
      </c>
      <c r="I4" t="s">
        <v>16</v>
      </c>
      <c r="J4">
        <v>1438578000</v>
      </c>
      <c r="K4" s="7">
        <f xml:space="preserve"> (((J4/60)/60)/24)+DATE(1970,1,1)</f>
        <v>42219.208333333328</v>
      </c>
      <c r="L4">
        <v>1438837200</v>
      </c>
      <c r="M4" s="7">
        <f>(((L4/60)/60)/24)+DATE(1970, 1, 1)</f>
        <v>42222.208333333328</v>
      </c>
      <c r="N4" t="b">
        <v>0</v>
      </c>
      <c r="O4" t="b">
        <v>0</v>
      </c>
      <c r="P4" t="s">
        <v>33</v>
      </c>
      <c r="Q4" t="str">
        <f xml:space="preserve"> LEFT(P4, SEARCH("/", P4, 1)-1)</f>
        <v>theater</v>
      </c>
      <c r="R4" t="str">
        <f>RIGHT(P4,(LEN(P4)-LEN(Q4)-1))</f>
        <v>plays</v>
      </c>
      <c r="S4">
        <f xml:space="preserve"> (E4/D4)*100</f>
        <v>1684.25</v>
      </c>
      <c r="T4">
        <f xml:space="preserve"> IF(G4=0, 0, (E4/G4))</f>
        <v>39.982195845697326</v>
      </c>
    </row>
    <row r="5" spans="1:20" ht="17" x14ac:dyDescent="0.2">
      <c r="A5">
        <v>364</v>
      </c>
      <c r="B5" t="s">
        <v>780</v>
      </c>
      <c r="C5" s="3" t="s">
        <v>781</v>
      </c>
      <c r="D5">
        <v>900</v>
      </c>
      <c r="E5">
        <v>14547</v>
      </c>
      <c r="F5" t="s">
        <v>20</v>
      </c>
      <c r="G5">
        <v>186</v>
      </c>
      <c r="H5" t="s">
        <v>21</v>
      </c>
      <c r="I5" t="s">
        <v>22</v>
      </c>
      <c r="J5">
        <v>1520229600</v>
      </c>
      <c r="K5" s="7">
        <f xml:space="preserve"> (((J5/60)/60)/24)+DATE(1970,1,1)</f>
        <v>43164.25</v>
      </c>
      <c r="L5">
        <v>1522818000</v>
      </c>
      <c r="M5" s="7">
        <f>(((L5/60)/60)/24)+DATE(1970, 1, 1)</f>
        <v>43194.208333333328</v>
      </c>
      <c r="N5" t="b">
        <v>0</v>
      </c>
      <c r="O5" t="b">
        <v>0</v>
      </c>
      <c r="P5" t="s">
        <v>60</v>
      </c>
      <c r="Q5" t="str">
        <f xml:space="preserve"> LEFT(P5, SEARCH("/", P5, 1)-1)</f>
        <v>music</v>
      </c>
      <c r="R5" t="str">
        <f>RIGHT(P5,(LEN(P5)-LEN(Q5)-1))</f>
        <v>indie rock</v>
      </c>
      <c r="S5">
        <f xml:space="preserve"> (E5/D5)*100</f>
        <v>1616.3333333333335</v>
      </c>
      <c r="T5">
        <f xml:space="preserve"> IF(G5=0, 0, (E5/G5))</f>
        <v>78.209677419354833</v>
      </c>
    </row>
    <row r="6" spans="1:20" ht="34" x14ac:dyDescent="0.2">
      <c r="A6">
        <v>372</v>
      </c>
      <c r="B6" t="s">
        <v>796</v>
      </c>
      <c r="C6" s="3" t="s">
        <v>797</v>
      </c>
      <c r="D6">
        <v>900</v>
      </c>
      <c r="E6">
        <v>14324</v>
      </c>
      <c r="F6" t="s">
        <v>20</v>
      </c>
      <c r="G6">
        <v>169</v>
      </c>
      <c r="H6" t="s">
        <v>21</v>
      </c>
      <c r="I6" t="s">
        <v>22</v>
      </c>
      <c r="J6">
        <v>1420696800</v>
      </c>
      <c r="K6" s="7">
        <f xml:space="preserve"> (((J6/60)/60)/24)+DATE(1970,1,1)</f>
        <v>42012.25</v>
      </c>
      <c r="L6">
        <v>1422424800</v>
      </c>
      <c r="M6" s="7">
        <f>(((L6/60)/60)/24)+DATE(1970, 1, 1)</f>
        <v>42032.25</v>
      </c>
      <c r="N6" t="b">
        <v>0</v>
      </c>
      <c r="O6" t="b">
        <v>1</v>
      </c>
      <c r="P6" t="s">
        <v>42</v>
      </c>
      <c r="Q6" t="str">
        <f xml:space="preserve"> LEFT(P6, SEARCH("/", P6, 1)-1)</f>
        <v>film &amp; video</v>
      </c>
      <c r="R6" t="str">
        <f>RIGHT(P6,(LEN(P6)-LEN(Q6)-1))</f>
        <v>documentary</v>
      </c>
      <c r="S6">
        <f xml:space="preserve"> (E6/D6)*100</f>
        <v>1591.5555555555554</v>
      </c>
      <c r="T6">
        <f xml:space="preserve"> IF(G6=0, 0, (E6/G6))</f>
        <v>84.757396449704146</v>
      </c>
    </row>
    <row r="7" spans="1:20" ht="17" x14ac:dyDescent="0.2">
      <c r="A7">
        <v>401</v>
      </c>
      <c r="B7" t="s">
        <v>853</v>
      </c>
      <c r="C7" s="3" t="s">
        <v>854</v>
      </c>
      <c r="D7">
        <v>900</v>
      </c>
      <c r="E7">
        <v>13772</v>
      </c>
      <c r="F7" t="s">
        <v>20</v>
      </c>
      <c r="G7">
        <v>299</v>
      </c>
      <c r="H7" t="s">
        <v>21</v>
      </c>
      <c r="I7" t="s">
        <v>22</v>
      </c>
      <c r="J7">
        <v>1572152400</v>
      </c>
      <c r="K7" s="7">
        <f xml:space="preserve"> (((J7/60)/60)/24)+DATE(1970,1,1)</f>
        <v>43765.208333333328</v>
      </c>
      <c r="L7">
        <v>1572152400</v>
      </c>
      <c r="M7" s="7">
        <f>(((L7/60)/60)/24)+DATE(1970, 1, 1)</f>
        <v>43765.208333333328</v>
      </c>
      <c r="N7" t="b">
        <v>0</v>
      </c>
      <c r="O7" t="b">
        <v>0</v>
      </c>
      <c r="P7" t="s">
        <v>33</v>
      </c>
      <c r="Q7" t="str">
        <f xml:space="preserve"> LEFT(P7, SEARCH("/", P7, 1)-1)</f>
        <v>theater</v>
      </c>
      <c r="R7" t="str">
        <f>RIGHT(P7,(LEN(P7)-LEN(Q7)-1))</f>
        <v>plays</v>
      </c>
      <c r="S7">
        <f xml:space="preserve"> (E7/D7)*100</f>
        <v>1530.2222222222222</v>
      </c>
      <c r="T7">
        <f xml:space="preserve"> IF(G7=0, 0, (E7/G7))</f>
        <v>46.060200668896321</v>
      </c>
    </row>
    <row r="8" spans="1:20" ht="17" x14ac:dyDescent="0.2">
      <c r="A8">
        <v>82</v>
      </c>
      <c r="B8" t="s">
        <v>213</v>
      </c>
      <c r="C8" s="3" t="s">
        <v>214</v>
      </c>
      <c r="D8">
        <v>1000</v>
      </c>
      <c r="E8">
        <v>14973</v>
      </c>
      <c r="F8" t="s">
        <v>20</v>
      </c>
      <c r="G8">
        <v>180</v>
      </c>
      <c r="H8" t="s">
        <v>40</v>
      </c>
      <c r="I8" t="s">
        <v>41</v>
      </c>
      <c r="J8">
        <v>1547704800</v>
      </c>
      <c r="K8" s="7">
        <f xml:space="preserve"> (((J8/60)/60)/24)+DATE(1970,1,1)</f>
        <v>43482.25</v>
      </c>
      <c r="L8">
        <v>1548309600</v>
      </c>
      <c r="M8" s="7">
        <f>(((L8/60)/60)/24)+DATE(1970, 1, 1)</f>
        <v>43489.25</v>
      </c>
      <c r="N8" t="b">
        <v>0</v>
      </c>
      <c r="O8" t="b">
        <v>1</v>
      </c>
      <c r="P8" t="s">
        <v>89</v>
      </c>
      <c r="Q8" t="str">
        <f xml:space="preserve"> LEFT(P8, SEARCH("/", P8, 1)-1)</f>
        <v>games</v>
      </c>
      <c r="R8" t="str">
        <f>RIGHT(P8,(LEN(P8)-LEN(Q8)-1))</f>
        <v>video games</v>
      </c>
      <c r="S8">
        <f xml:space="preserve"> (E8/D8)*100</f>
        <v>1497.3000000000002</v>
      </c>
      <c r="T8">
        <f xml:space="preserve"> IF(G8=0, 0, (E8/G8))</f>
        <v>83.183333333333337</v>
      </c>
    </row>
    <row r="9" spans="1:20" ht="17" x14ac:dyDescent="0.2">
      <c r="A9">
        <v>347</v>
      </c>
      <c r="B9" t="s">
        <v>746</v>
      </c>
      <c r="C9" s="3" t="s">
        <v>747</v>
      </c>
      <c r="D9">
        <v>900</v>
      </c>
      <c r="E9">
        <v>12607</v>
      </c>
      <c r="F9" t="s">
        <v>20</v>
      </c>
      <c r="G9">
        <v>191</v>
      </c>
      <c r="H9" t="s">
        <v>21</v>
      </c>
      <c r="I9" t="s">
        <v>22</v>
      </c>
      <c r="J9">
        <v>1423634400</v>
      </c>
      <c r="K9" s="7">
        <f xml:space="preserve"> (((J9/60)/60)/24)+DATE(1970,1,1)</f>
        <v>42046.25</v>
      </c>
      <c r="L9">
        <v>1425708000</v>
      </c>
      <c r="M9" s="7">
        <f>(((L9/60)/60)/24)+DATE(1970, 1, 1)</f>
        <v>42070.25</v>
      </c>
      <c r="N9" t="b">
        <v>0</v>
      </c>
      <c r="O9" t="b">
        <v>0</v>
      </c>
      <c r="P9" t="s">
        <v>28</v>
      </c>
      <c r="Q9" t="str">
        <f xml:space="preserve"> LEFT(P9, SEARCH("/", P9, 1)-1)</f>
        <v>technology</v>
      </c>
      <c r="R9" t="str">
        <f>RIGHT(P9,(LEN(P9)-LEN(Q9)-1))</f>
        <v>web</v>
      </c>
      <c r="S9">
        <f xml:space="preserve"> (E9/D9)*100</f>
        <v>1400.7777777777778</v>
      </c>
      <c r="T9">
        <f xml:space="preserve"> IF(G9=0, 0, (E9/G9))</f>
        <v>66.005235602094245</v>
      </c>
    </row>
    <row r="10" spans="1:20" ht="34" x14ac:dyDescent="0.2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t="s">
        <v>20</v>
      </c>
      <c r="G10">
        <v>295</v>
      </c>
      <c r="H10" t="s">
        <v>21</v>
      </c>
      <c r="I10" t="s">
        <v>22</v>
      </c>
      <c r="J10">
        <v>1424930400</v>
      </c>
      <c r="K10" s="7">
        <f xml:space="preserve"> (((J10/60)/60)/24)+DATE(1970,1,1)</f>
        <v>42061.25</v>
      </c>
      <c r="L10">
        <v>1426395600</v>
      </c>
      <c r="M10" s="7">
        <f>(((L10/60)/60)/24)+DATE(1970, 1, 1)</f>
        <v>42078.208333333328</v>
      </c>
      <c r="N10" t="b">
        <v>0</v>
      </c>
      <c r="O10" t="b">
        <v>0</v>
      </c>
      <c r="P10" t="s">
        <v>42</v>
      </c>
      <c r="Q10" t="str">
        <f xml:space="preserve"> LEFT(P10, SEARCH("/", P10, 1)-1)</f>
        <v>film &amp; video</v>
      </c>
      <c r="R10" t="str">
        <f>RIGHT(P10,(LEN(P10)-LEN(Q10)-1))</f>
        <v>documentary</v>
      </c>
      <c r="S10">
        <f xml:space="preserve"> (E10/D10)*100</f>
        <v>1344.6666666666667</v>
      </c>
      <c r="T10">
        <f xml:space="preserve"> IF(G10=0, 0, (E10/G10))</f>
        <v>41.023728813559323</v>
      </c>
    </row>
    <row r="11" spans="1:20" ht="17" x14ac:dyDescent="0.2">
      <c r="A11">
        <v>294</v>
      </c>
      <c r="B11" t="s">
        <v>640</v>
      </c>
      <c r="C11" s="3" t="s">
        <v>641</v>
      </c>
      <c r="D11">
        <v>600</v>
      </c>
      <c r="E11">
        <v>8038</v>
      </c>
      <c r="F11" t="s">
        <v>20</v>
      </c>
      <c r="G11">
        <v>183</v>
      </c>
      <c r="H11" t="s">
        <v>21</v>
      </c>
      <c r="I11" t="s">
        <v>22</v>
      </c>
      <c r="J11">
        <v>1540530000</v>
      </c>
      <c r="K11" s="7">
        <f xml:space="preserve"> (((J11/60)/60)/24)+DATE(1970,1,1)</f>
        <v>43399.208333333328</v>
      </c>
      <c r="L11">
        <v>1541570400</v>
      </c>
      <c r="M11" s="7">
        <f>(((L11/60)/60)/24)+DATE(1970, 1, 1)</f>
        <v>43411.25</v>
      </c>
      <c r="N11" t="b">
        <v>0</v>
      </c>
      <c r="O11" t="b">
        <v>0</v>
      </c>
      <c r="P11" t="s">
        <v>33</v>
      </c>
      <c r="Q11" t="str">
        <f xml:space="preserve"> LEFT(P11, SEARCH("/", P11, 1)-1)</f>
        <v>theater</v>
      </c>
      <c r="R11" t="str">
        <f>RIGHT(P11,(LEN(P11)-LEN(Q11)-1))</f>
        <v>plays</v>
      </c>
      <c r="S11">
        <f xml:space="preserve"> (E11/D11)*100</f>
        <v>1339.6666666666667</v>
      </c>
      <c r="T11">
        <f xml:space="preserve"> IF(G11=0, 0, (E11/G11))</f>
        <v>43.923497267759565</v>
      </c>
    </row>
    <row r="12" spans="1:20" ht="17" x14ac:dyDescent="0.2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t="s">
        <v>20</v>
      </c>
      <c r="G12">
        <v>181</v>
      </c>
      <c r="H12" t="s">
        <v>98</v>
      </c>
      <c r="I12" t="s">
        <v>99</v>
      </c>
      <c r="J12">
        <v>1372136400</v>
      </c>
      <c r="K12" s="7">
        <f xml:space="preserve"> (((J12/60)/60)/24)+DATE(1970,1,1)</f>
        <v>41450.208333333336</v>
      </c>
      <c r="L12">
        <v>1372482000</v>
      </c>
      <c r="M12" s="7">
        <f>(((L12/60)/60)/24)+DATE(1970, 1, 1)</f>
        <v>41454.208333333336</v>
      </c>
      <c r="N12" t="b">
        <v>0</v>
      </c>
      <c r="O12" t="b">
        <v>0</v>
      </c>
      <c r="P12" t="s">
        <v>68</v>
      </c>
      <c r="Q12" t="str">
        <f xml:space="preserve"> LEFT(P12, SEARCH("/", P12, 1)-1)</f>
        <v>publishing</v>
      </c>
      <c r="R12" t="str">
        <f>RIGHT(P12,(LEN(P12)-LEN(Q12)-1))</f>
        <v>nonfiction</v>
      </c>
      <c r="S12">
        <f xml:space="preserve"> (E12/D12)*100</f>
        <v>1185.909090909091</v>
      </c>
      <c r="T12">
        <f xml:space="preserve"> IF(G12=0, 0, (E12/G12))</f>
        <v>72.071823204419886</v>
      </c>
    </row>
    <row r="13" spans="1:20" ht="17" x14ac:dyDescent="0.2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t="s">
        <v>20</v>
      </c>
      <c r="G13">
        <v>76</v>
      </c>
      <c r="H13" t="s">
        <v>21</v>
      </c>
      <c r="I13" t="s">
        <v>22</v>
      </c>
      <c r="J13">
        <v>1330927200</v>
      </c>
      <c r="K13" s="7">
        <f xml:space="preserve"> (((J13/60)/60)/24)+DATE(1970,1,1)</f>
        <v>40973.25</v>
      </c>
      <c r="L13">
        <v>1332997200</v>
      </c>
      <c r="M13" s="7">
        <f>(((L13/60)/60)/24)+DATE(1970, 1, 1)</f>
        <v>40997.208333333336</v>
      </c>
      <c r="N13" t="b">
        <v>0</v>
      </c>
      <c r="O13" t="b">
        <v>1</v>
      </c>
      <c r="P13" t="s">
        <v>53</v>
      </c>
      <c r="Q13" t="str">
        <f xml:space="preserve"> LEFT(P13, SEARCH("/", P13, 1)-1)</f>
        <v>film &amp; video</v>
      </c>
      <c r="R13" t="str">
        <f>RIGHT(P13,(LEN(P13)-LEN(Q13)-1))</f>
        <v>drama</v>
      </c>
      <c r="S13">
        <f xml:space="preserve"> (E13/D13)*100</f>
        <v>1180.2857142857142</v>
      </c>
      <c r="T13">
        <f xml:space="preserve"> IF(G13=0, 0, (E13/G13))</f>
        <v>108.71052631578948</v>
      </c>
    </row>
    <row r="14" spans="1:20" ht="17" x14ac:dyDescent="0.2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t="s">
        <v>20</v>
      </c>
      <c r="G14">
        <v>130</v>
      </c>
      <c r="H14" t="s">
        <v>21</v>
      </c>
      <c r="I14" t="s">
        <v>22</v>
      </c>
      <c r="J14">
        <v>1274590800</v>
      </c>
      <c r="K14" s="7">
        <f xml:space="preserve"> (((J14/60)/60)/24)+DATE(1970,1,1)</f>
        <v>40321.208333333336</v>
      </c>
      <c r="L14">
        <v>1274677200</v>
      </c>
      <c r="M14" s="7">
        <f>(((L14/60)/60)/24)+DATE(1970, 1, 1)</f>
        <v>40322.208333333336</v>
      </c>
      <c r="N14" t="b">
        <v>0</v>
      </c>
      <c r="O14" t="b">
        <v>0</v>
      </c>
      <c r="P14" t="s">
        <v>33</v>
      </c>
      <c r="Q14" t="str">
        <f xml:space="preserve"> LEFT(P14, SEARCH("/", P14, 1)-1)</f>
        <v>theater</v>
      </c>
      <c r="R14" t="str">
        <f>RIGHT(P14,(LEN(P14)-LEN(Q14)-1))</f>
        <v>plays</v>
      </c>
      <c r="S14">
        <f xml:space="preserve"> (E14/D14)*100</f>
        <v>1179.1666666666665</v>
      </c>
      <c r="T14">
        <f xml:space="preserve"> IF(G14=0, 0, (E14/G14))</f>
        <v>108.84615384615384</v>
      </c>
    </row>
    <row r="15" spans="1:20" ht="17" x14ac:dyDescent="0.2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t="s">
        <v>20</v>
      </c>
      <c r="G15">
        <v>122</v>
      </c>
      <c r="H15" t="s">
        <v>21</v>
      </c>
      <c r="I15" t="s">
        <v>22</v>
      </c>
      <c r="J15">
        <v>1263880800</v>
      </c>
      <c r="K15" s="7">
        <f xml:space="preserve"> (((J15/60)/60)/24)+DATE(1970,1,1)</f>
        <v>40197.25</v>
      </c>
      <c r="L15">
        <v>1267509600</v>
      </c>
      <c r="M15" s="7">
        <f>(((L15/60)/60)/24)+DATE(1970, 1, 1)</f>
        <v>40239.25</v>
      </c>
      <c r="N15" t="b">
        <v>0</v>
      </c>
      <c r="O15" t="b">
        <v>0</v>
      </c>
      <c r="P15" t="s">
        <v>50</v>
      </c>
      <c r="Q15" t="str">
        <f xml:space="preserve"> LEFT(P15, SEARCH("/", P15, 1)-1)</f>
        <v>music</v>
      </c>
      <c r="R15" t="str">
        <f>RIGHT(P15,(LEN(P15)-LEN(Q15)-1))</f>
        <v>electric music</v>
      </c>
      <c r="S15">
        <f xml:space="preserve"> (E15/D15)*100</f>
        <v>1126.0833333333335</v>
      </c>
      <c r="T15">
        <f xml:space="preserve"> IF(G15=0, 0, (E15/G15))</f>
        <v>110.76229508196721</v>
      </c>
    </row>
    <row r="16" spans="1:20" ht="34" x14ac:dyDescent="0.2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t="s">
        <v>20</v>
      </c>
      <c r="G16">
        <v>80</v>
      </c>
      <c r="H16" t="s">
        <v>21</v>
      </c>
      <c r="I16" t="s">
        <v>22</v>
      </c>
      <c r="J16">
        <v>1353823200</v>
      </c>
      <c r="K16" s="7">
        <f xml:space="preserve"> (((J16/60)/60)/24)+DATE(1970,1,1)</f>
        <v>41238.25</v>
      </c>
      <c r="L16">
        <v>1353996000</v>
      </c>
      <c r="M16" s="7">
        <f>(((L16/60)/60)/24)+DATE(1970, 1, 1)</f>
        <v>41240.25</v>
      </c>
      <c r="N16" t="b">
        <v>0</v>
      </c>
      <c r="O16" t="b">
        <v>0</v>
      </c>
      <c r="P16" t="s">
        <v>33</v>
      </c>
      <c r="Q16" t="str">
        <f xml:space="preserve"> LEFT(P16, SEARCH("/", P16, 1)-1)</f>
        <v>theater</v>
      </c>
      <c r="R16" t="str">
        <f>RIGHT(P16,(LEN(P16)-LEN(Q16)-1))</f>
        <v>plays</v>
      </c>
      <c r="S16">
        <f xml:space="preserve"> (E16/D16)*100</f>
        <v>1109</v>
      </c>
      <c r="T16">
        <f xml:space="preserve"> IF(G16=0, 0, (E16/G16))</f>
        <v>97.037499999999994</v>
      </c>
    </row>
    <row r="17" spans="1:20" ht="17" x14ac:dyDescent="0.2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t="s">
        <v>20</v>
      </c>
      <c r="G17">
        <v>1559</v>
      </c>
      <c r="H17" t="s">
        <v>21</v>
      </c>
      <c r="I17" t="s">
        <v>22</v>
      </c>
      <c r="J17">
        <v>1482732000</v>
      </c>
      <c r="K17" s="7">
        <f xml:space="preserve"> (((J17/60)/60)/24)+DATE(1970,1,1)</f>
        <v>42730.25</v>
      </c>
      <c r="L17">
        <v>1482818400</v>
      </c>
      <c r="M17" s="7">
        <f>(((L17/60)/60)/24)+DATE(1970, 1, 1)</f>
        <v>42731.25</v>
      </c>
      <c r="N17" t="b">
        <v>0</v>
      </c>
      <c r="O17" t="b">
        <v>1</v>
      </c>
      <c r="P17" t="s">
        <v>23</v>
      </c>
      <c r="Q17" t="str">
        <f xml:space="preserve"> LEFT(P17, SEARCH("/", P17, 1)-1)</f>
        <v>music</v>
      </c>
      <c r="R17" t="str">
        <f>RIGHT(P17,(LEN(P17)-LEN(Q17)-1))</f>
        <v>rock</v>
      </c>
      <c r="S17">
        <f xml:space="preserve"> (E17/D17)*100</f>
        <v>1096.9379310344827</v>
      </c>
      <c r="T17">
        <f xml:space="preserve"> IF(G17=0, 0, (E17/G17))</f>
        <v>102.02437459910199</v>
      </c>
    </row>
    <row r="18" spans="1:20" ht="17" x14ac:dyDescent="0.2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t="s">
        <v>20</v>
      </c>
      <c r="G18">
        <v>69</v>
      </c>
      <c r="H18" t="s">
        <v>21</v>
      </c>
      <c r="I18" t="s">
        <v>22</v>
      </c>
      <c r="J18">
        <v>1548050400</v>
      </c>
      <c r="K18" s="7">
        <f xml:space="preserve"> (((J18/60)/60)/24)+DATE(1970,1,1)</f>
        <v>43486.25</v>
      </c>
      <c r="L18">
        <v>1549173600</v>
      </c>
      <c r="M18" s="7">
        <f>(((L18/60)/60)/24)+DATE(1970, 1, 1)</f>
        <v>43499.25</v>
      </c>
      <c r="N18" t="b">
        <v>0</v>
      </c>
      <c r="O18" t="b">
        <v>1</v>
      </c>
      <c r="P18" t="s">
        <v>33</v>
      </c>
      <c r="Q18" t="str">
        <f xml:space="preserve"> LEFT(P18, SEARCH("/", P18, 1)-1)</f>
        <v>theater</v>
      </c>
      <c r="R18" t="str">
        <f>RIGHT(P18,(LEN(P18)-LEN(Q18)-1))</f>
        <v>plays</v>
      </c>
      <c r="S18">
        <f xml:space="preserve"> (E18/D18)*100</f>
        <v>1094.8571428571429</v>
      </c>
      <c r="T18">
        <f xml:space="preserve"> IF(G18=0, 0, (E18/G18))</f>
        <v>111.07246376811594</v>
      </c>
    </row>
    <row r="19" spans="1:20" ht="34" x14ac:dyDescent="0.2">
      <c r="A19">
        <v>277</v>
      </c>
      <c r="B19" t="s">
        <v>606</v>
      </c>
      <c r="C19" s="3" t="s">
        <v>607</v>
      </c>
      <c r="D19">
        <v>700</v>
      </c>
      <c r="E19">
        <v>7465</v>
      </c>
      <c r="F19" t="s">
        <v>20</v>
      </c>
      <c r="G19">
        <v>83</v>
      </c>
      <c r="H19" t="s">
        <v>21</v>
      </c>
      <c r="I19" t="s">
        <v>22</v>
      </c>
      <c r="J19">
        <v>1279515600</v>
      </c>
      <c r="K19" s="7">
        <f xml:space="preserve"> (((J19/60)/60)/24)+DATE(1970,1,1)</f>
        <v>40378.208333333336</v>
      </c>
      <c r="L19">
        <v>1279688400</v>
      </c>
      <c r="M19" s="7">
        <f>(((L19/60)/60)/24)+DATE(1970, 1, 1)</f>
        <v>40380.208333333336</v>
      </c>
      <c r="N19" t="b">
        <v>0</v>
      </c>
      <c r="O19" t="b">
        <v>0</v>
      </c>
      <c r="P19" t="s">
        <v>33</v>
      </c>
      <c r="Q19" t="str">
        <f xml:space="preserve"> LEFT(P19, SEARCH("/", P19, 1)-1)</f>
        <v>theater</v>
      </c>
      <c r="R19" t="str">
        <f>RIGHT(P19,(LEN(P19)-LEN(Q19)-1))</f>
        <v>plays</v>
      </c>
      <c r="S19">
        <f xml:space="preserve"> (E19/D19)*100</f>
        <v>1066.4285714285716</v>
      </c>
      <c r="T19">
        <f xml:space="preserve"> IF(G19=0, 0, (E19/G19))</f>
        <v>89.939759036144579</v>
      </c>
    </row>
    <row r="20" spans="1:20" ht="17" x14ac:dyDescent="0.2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t="s">
        <v>20</v>
      </c>
      <c r="G20">
        <v>249</v>
      </c>
      <c r="H20" t="s">
        <v>21</v>
      </c>
      <c r="I20" t="s">
        <v>22</v>
      </c>
      <c r="J20">
        <v>1555736400</v>
      </c>
      <c r="K20" s="7">
        <f xml:space="preserve"> (((J20/60)/60)/24)+DATE(1970,1,1)</f>
        <v>43575.208333333328</v>
      </c>
      <c r="L20">
        <v>1555822800</v>
      </c>
      <c r="M20" s="7">
        <f>(((L20/60)/60)/24)+DATE(1970, 1, 1)</f>
        <v>43576.208333333328</v>
      </c>
      <c r="N20" t="b">
        <v>0</v>
      </c>
      <c r="O20" t="b">
        <v>0</v>
      </c>
      <c r="P20" t="s">
        <v>159</v>
      </c>
      <c r="Q20" t="str">
        <f xml:space="preserve"> LEFT(P20, SEARCH("/", P20, 1)-1)</f>
        <v>music</v>
      </c>
      <c r="R20" t="str">
        <f>RIGHT(P20,(LEN(P20)-LEN(Q20)-1))</f>
        <v>jazz</v>
      </c>
      <c r="S20">
        <f xml:space="preserve"> (E20/D20)*100</f>
        <v>1052.1538461538462</v>
      </c>
      <c r="T20">
        <f xml:space="preserve"> IF(G20=0, 0, (E20/G20))</f>
        <v>54.931726907630519</v>
      </c>
    </row>
    <row r="21" spans="1:20" ht="17" x14ac:dyDescent="0.2">
      <c r="A21">
        <v>1</v>
      </c>
      <c r="B21" t="s">
        <v>18</v>
      </c>
      <c r="C21" s="3" t="s">
        <v>19</v>
      </c>
      <c r="D21">
        <v>1400</v>
      </c>
      <c r="E21">
        <v>14560</v>
      </c>
      <c r="F21" t="s">
        <v>20</v>
      </c>
      <c r="G21">
        <v>158</v>
      </c>
      <c r="H21" t="s">
        <v>21</v>
      </c>
      <c r="I21" t="s">
        <v>22</v>
      </c>
      <c r="J21">
        <v>1408424400</v>
      </c>
      <c r="K21" s="7">
        <f xml:space="preserve"> (((J21/60)/60)/24)+DATE(1970,1,1)</f>
        <v>41870.208333333336</v>
      </c>
      <c r="L21">
        <v>1408597200</v>
      </c>
      <c r="M21" s="7">
        <f>(((L21/60)/60)/24)+DATE(1970, 1, 1)</f>
        <v>41872.208333333336</v>
      </c>
      <c r="N21" t="b">
        <v>0</v>
      </c>
      <c r="O21" t="b">
        <v>1</v>
      </c>
      <c r="P21" t="s">
        <v>23</v>
      </c>
      <c r="Q21" t="str">
        <f xml:space="preserve"> LEFT(P21, SEARCH("/", P21, 1)-1)</f>
        <v>music</v>
      </c>
      <c r="R21" t="str">
        <f>RIGHT(P21,(LEN(P21)-LEN(Q21)-1))</f>
        <v>rock</v>
      </c>
      <c r="S21">
        <f xml:space="preserve"> (E21/D21)*100</f>
        <v>1040</v>
      </c>
      <c r="T21">
        <f xml:space="preserve"> IF(G21=0, 0, (E21/G21))</f>
        <v>92.151898734177209</v>
      </c>
    </row>
    <row r="22" spans="1:20" ht="17" x14ac:dyDescent="0.2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t="s">
        <v>20</v>
      </c>
      <c r="G22">
        <v>102</v>
      </c>
      <c r="H22" t="s">
        <v>21</v>
      </c>
      <c r="I22" t="s">
        <v>22</v>
      </c>
      <c r="J22">
        <v>1279083600</v>
      </c>
      <c r="K22" s="7">
        <f xml:space="preserve"> (((J22/60)/60)/24)+DATE(1970,1,1)</f>
        <v>40373.208333333336</v>
      </c>
      <c r="L22">
        <v>1279947600</v>
      </c>
      <c r="M22" s="7">
        <f>(((L22/60)/60)/24)+DATE(1970, 1, 1)</f>
        <v>40383.208333333336</v>
      </c>
      <c r="N22" t="b">
        <v>0</v>
      </c>
      <c r="O22" t="b">
        <v>0</v>
      </c>
      <c r="P22" t="s">
        <v>89</v>
      </c>
      <c r="Q22" t="str">
        <f xml:space="preserve"> LEFT(P22, SEARCH("/", P22, 1)-1)</f>
        <v>games</v>
      </c>
      <c r="R22" t="str">
        <f>RIGHT(P22,(LEN(P22)-LEN(Q22)-1))</f>
        <v>video games</v>
      </c>
      <c r="S22">
        <f xml:space="preserve"> (E22/D22)*100</f>
        <v>1037.6666666666667</v>
      </c>
      <c r="T22">
        <f xml:space="preserve"> IF(G22=0, 0, (E22/G22))</f>
        <v>61.03921568627451</v>
      </c>
    </row>
    <row r="23" spans="1:20" ht="17" x14ac:dyDescent="0.2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t="s">
        <v>20</v>
      </c>
      <c r="G23">
        <v>363</v>
      </c>
      <c r="H23" t="s">
        <v>21</v>
      </c>
      <c r="I23" t="s">
        <v>22</v>
      </c>
      <c r="J23">
        <v>1571374800</v>
      </c>
      <c r="K23" s="7">
        <f xml:space="preserve"> (((J23/60)/60)/24)+DATE(1970,1,1)</f>
        <v>43756.208333333328</v>
      </c>
      <c r="L23">
        <v>1571806800</v>
      </c>
      <c r="M23" s="7">
        <f>(((L23/60)/60)/24)+DATE(1970, 1, 1)</f>
        <v>43761.208333333328</v>
      </c>
      <c r="N23" t="b">
        <v>0</v>
      </c>
      <c r="O23" t="b">
        <v>1</v>
      </c>
      <c r="P23" t="s">
        <v>17</v>
      </c>
      <c r="Q23" t="str">
        <f xml:space="preserve"> LEFT(P23, SEARCH("/", P23, 1)-1)</f>
        <v>food</v>
      </c>
      <c r="R23" t="str">
        <f>RIGHT(P23,(LEN(P23)-LEN(Q23)-1))</f>
        <v>food trucks</v>
      </c>
      <c r="S23">
        <f xml:space="preserve"> (E23/D23)*100</f>
        <v>1036.5</v>
      </c>
      <c r="T23">
        <f xml:space="preserve"> IF(G23=0, 0, (E23/G23))</f>
        <v>39.97520661157025</v>
      </c>
    </row>
    <row r="24" spans="1:20" ht="17" x14ac:dyDescent="0.2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t="s">
        <v>20</v>
      </c>
      <c r="G24">
        <v>165</v>
      </c>
      <c r="H24" t="s">
        <v>21</v>
      </c>
      <c r="I24" t="s">
        <v>22</v>
      </c>
      <c r="J24">
        <v>1282194000</v>
      </c>
      <c r="K24" s="7">
        <f xml:space="preserve"> (((J24/60)/60)/24)+DATE(1970,1,1)</f>
        <v>40409.208333333336</v>
      </c>
      <c r="L24">
        <v>1282712400</v>
      </c>
      <c r="M24" s="7">
        <f>(((L24/60)/60)/24)+DATE(1970, 1, 1)</f>
        <v>40415.208333333336</v>
      </c>
      <c r="N24" t="b">
        <v>0</v>
      </c>
      <c r="O24" t="b">
        <v>0</v>
      </c>
      <c r="P24" t="s">
        <v>23</v>
      </c>
      <c r="Q24" t="str">
        <f xml:space="preserve"> LEFT(P24, SEARCH("/", P24, 1)-1)</f>
        <v>music</v>
      </c>
      <c r="R24" t="str">
        <f>RIGHT(P24,(LEN(P24)-LEN(Q24)-1))</f>
        <v>rock</v>
      </c>
      <c r="S24">
        <f xml:space="preserve"> (E24/D24)*100</f>
        <v>1023.1428571428571</v>
      </c>
      <c r="T24">
        <f xml:space="preserve"> IF(G24=0, 0, (E24/G24))</f>
        <v>86.812121212121212</v>
      </c>
    </row>
    <row r="25" spans="1:20" ht="17" x14ac:dyDescent="0.2">
      <c r="A25">
        <v>101</v>
      </c>
      <c r="B25" t="s">
        <v>251</v>
      </c>
      <c r="C25" s="3" t="s">
        <v>252</v>
      </c>
      <c r="D25">
        <v>900</v>
      </c>
      <c r="E25">
        <v>9193</v>
      </c>
      <c r="F25" t="s">
        <v>20</v>
      </c>
      <c r="G25">
        <v>164</v>
      </c>
      <c r="H25" t="s">
        <v>21</v>
      </c>
      <c r="I25" t="s">
        <v>22</v>
      </c>
      <c r="J25">
        <v>1424498400</v>
      </c>
      <c r="K25" s="7">
        <f xml:space="preserve"> (((J25/60)/60)/24)+DATE(1970,1,1)</f>
        <v>42056.25</v>
      </c>
      <c r="L25">
        <v>1425103200</v>
      </c>
      <c r="M25" s="7">
        <f>(((L25/60)/60)/24)+DATE(1970, 1, 1)</f>
        <v>42063.25</v>
      </c>
      <c r="N25" t="b">
        <v>0</v>
      </c>
      <c r="O25" t="b">
        <v>1</v>
      </c>
      <c r="P25" t="s">
        <v>50</v>
      </c>
      <c r="Q25" t="str">
        <f xml:space="preserve"> LEFT(P25, SEARCH("/", P25, 1)-1)</f>
        <v>music</v>
      </c>
      <c r="R25" t="str">
        <f>RIGHT(P25,(LEN(P25)-LEN(Q25)-1))</f>
        <v>electric music</v>
      </c>
      <c r="S25">
        <f xml:space="preserve"> (E25/D25)*100</f>
        <v>1021.4444444444445</v>
      </c>
      <c r="T25">
        <f xml:space="preserve"> IF(G25=0, 0, (E25/G25))</f>
        <v>56.054878048780488</v>
      </c>
    </row>
    <row r="26" spans="1:20" ht="17" x14ac:dyDescent="0.2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t="s">
        <v>20</v>
      </c>
      <c r="G26">
        <v>156</v>
      </c>
      <c r="H26" t="s">
        <v>21</v>
      </c>
      <c r="I26" t="s">
        <v>22</v>
      </c>
      <c r="J26">
        <v>1422165600</v>
      </c>
      <c r="K26" s="7">
        <f xml:space="preserve"> (((J26/60)/60)/24)+DATE(1970,1,1)</f>
        <v>42029.25</v>
      </c>
      <c r="L26">
        <v>1423202400</v>
      </c>
      <c r="M26" s="7">
        <f>(((L26/60)/60)/24)+DATE(1970, 1, 1)</f>
        <v>42041.25</v>
      </c>
      <c r="N26" t="b">
        <v>0</v>
      </c>
      <c r="O26" t="b">
        <v>0</v>
      </c>
      <c r="P26" t="s">
        <v>53</v>
      </c>
      <c r="Q26" t="str">
        <f xml:space="preserve"> LEFT(P26, SEARCH("/", P26, 1)-1)</f>
        <v>film &amp; video</v>
      </c>
      <c r="R26" t="str">
        <f>RIGHT(P26,(LEN(P26)-LEN(Q26)-1))</f>
        <v>drama</v>
      </c>
      <c r="S26">
        <f xml:space="preserve"> (E26/D26)*100</f>
        <v>969</v>
      </c>
      <c r="T26">
        <f xml:space="preserve"> IF(G26=0, 0, (E26/G26))</f>
        <v>80.75</v>
      </c>
    </row>
    <row r="27" spans="1:20" ht="17" x14ac:dyDescent="0.2">
      <c r="A27">
        <v>449</v>
      </c>
      <c r="B27" t="s">
        <v>946</v>
      </c>
      <c r="C27" s="3" t="s">
        <v>947</v>
      </c>
      <c r="D27">
        <v>900</v>
      </c>
      <c r="E27">
        <v>8703</v>
      </c>
      <c r="F27" t="s">
        <v>20</v>
      </c>
      <c r="G27">
        <v>86</v>
      </c>
      <c r="H27" t="s">
        <v>36</v>
      </c>
      <c r="I27" t="s">
        <v>37</v>
      </c>
      <c r="J27">
        <v>1551852000</v>
      </c>
      <c r="K27" s="7">
        <f xml:space="preserve"> (((J27/60)/60)/24)+DATE(1970,1,1)</f>
        <v>43530.25</v>
      </c>
      <c r="L27">
        <v>1553317200</v>
      </c>
      <c r="M27" s="7">
        <f>(((L27/60)/60)/24)+DATE(1970, 1, 1)</f>
        <v>43547.208333333328</v>
      </c>
      <c r="N27" t="b">
        <v>0</v>
      </c>
      <c r="O27" t="b">
        <v>0</v>
      </c>
      <c r="P27" t="s">
        <v>89</v>
      </c>
      <c r="Q27" t="str">
        <f xml:space="preserve"> LEFT(P27, SEARCH("/", P27, 1)-1)</f>
        <v>games</v>
      </c>
      <c r="R27" t="str">
        <f>RIGHT(P27,(LEN(P27)-LEN(Q27)-1))</f>
        <v>video games</v>
      </c>
      <c r="S27">
        <f xml:space="preserve"> (E27/D27)*100</f>
        <v>967</v>
      </c>
      <c r="T27">
        <f xml:space="preserve"> IF(G27=0, 0, (E27/G27))</f>
        <v>101.19767441860465</v>
      </c>
    </row>
    <row r="28" spans="1:20" ht="17" x14ac:dyDescent="0.2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t="s">
        <v>20</v>
      </c>
      <c r="G28">
        <v>130</v>
      </c>
      <c r="H28" t="s">
        <v>21</v>
      </c>
      <c r="I28" t="s">
        <v>22</v>
      </c>
      <c r="J28">
        <v>1289973600</v>
      </c>
      <c r="K28" s="7">
        <f xml:space="preserve"> (((J28/60)/60)/24)+DATE(1970,1,1)</f>
        <v>40499.25</v>
      </c>
      <c r="L28">
        <v>1291615200</v>
      </c>
      <c r="M28" s="7">
        <f>(((L28/60)/60)/24)+DATE(1970, 1, 1)</f>
        <v>40518.25</v>
      </c>
      <c r="N28" t="b">
        <v>0</v>
      </c>
      <c r="O28" t="b">
        <v>0</v>
      </c>
      <c r="P28" t="s">
        <v>23</v>
      </c>
      <c r="Q28" t="str">
        <f xml:space="preserve"> LEFT(P28, SEARCH("/", P28, 1)-1)</f>
        <v>music</v>
      </c>
      <c r="R28" t="str">
        <f>RIGHT(P28,(LEN(P28)-LEN(Q28)-1))</f>
        <v>rock</v>
      </c>
      <c r="S28">
        <f xml:space="preserve"> (E28/D28)*100</f>
        <v>950.57142857142856</v>
      </c>
      <c r="T28">
        <f xml:space="preserve"> IF(G28=0, 0, (E28/G28))</f>
        <v>51.184615384615384</v>
      </c>
    </row>
    <row r="29" spans="1:20" ht="17" x14ac:dyDescent="0.2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t="s">
        <v>20</v>
      </c>
      <c r="G29">
        <v>1884</v>
      </c>
      <c r="H29" t="s">
        <v>21</v>
      </c>
      <c r="I29" t="s">
        <v>22</v>
      </c>
      <c r="J29">
        <v>1482386400</v>
      </c>
      <c r="K29" s="7">
        <f xml:space="preserve"> (((J29/60)/60)/24)+DATE(1970,1,1)</f>
        <v>42726.25</v>
      </c>
      <c r="L29">
        <v>1483682400</v>
      </c>
      <c r="M29" s="7">
        <f>(((L29/60)/60)/24)+DATE(1970, 1, 1)</f>
        <v>42741.25</v>
      </c>
      <c r="N29" t="b">
        <v>0</v>
      </c>
      <c r="O29" t="b">
        <v>1</v>
      </c>
      <c r="P29" t="s">
        <v>119</v>
      </c>
      <c r="Q29" t="str">
        <f xml:space="preserve"> LEFT(P29, SEARCH("/", P29, 1)-1)</f>
        <v>publishing</v>
      </c>
      <c r="R29" t="str">
        <f>RIGHT(P29,(LEN(P29)-LEN(Q29)-1))</f>
        <v>fiction</v>
      </c>
      <c r="S29">
        <f xml:space="preserve"> (E29/D29)*100</f>
        <v>932.61616161616166</v>
      </c>
      <c r="T29">
        <f xml:space="preserve"> IF(G29=0, 0, (E29/G29))</f>
        <v>98.013800424628457</v>
      </c>
    </row>
    <row r="30" spans="1:20" ht="17" x14ac:dyDescent="0.2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t="s">
        <v>20</v>
      </c>
      <c r="G30">
        <v>269</v>
      </c>
      <c r="H30" t="s">
        <v>21</v>
      </c>
      <c r="I30" t="s">
        <v>22</v>
      </c>
      <c r="J30">
        <v>1489298400</v>
      </c>
      <c r="K30" s="7">
        <f xml:space="preserve"> (((J30/60)/60)/24)+DATE(1970,1,1)</f>
        <v>42806.25</v>
      </c>
      <c r="L30">
        <v>1489554000</v>
      </c>
      <c r="M30" s="7">
        <f>(((L30/60)/60)/24)+DATE(1970, 1, 1)</f>
        <v>42809.208333333328</v>
      </c>
      <c r="N30" t="b">
        <v>0</v>
      </c>
      <c r="O30" t="b">
        <v>0</v>
      </c>
      <c r="P30" t="s">
        <v>33</v>
      </c>
      <c r="Q30" t="str">
        <f xml:space="preserve"> LEFT(P30, SEARCH("/", P30, 1)-1)</f>
        <v>theater</v>
      </c>
      <c r="R30" t="str">
        <f>RIGHT(P30,(LEN(P30)-LEN(Q30)-1))</f>
        <v>plays</v>
      </c>
      <c r="S30">
        <f xml:space="preserve"> (E30/D30)*100</f>
        <v>932</v>
      </c>
      <c r="T30">
        <f xml:space="preserve"> IF(G30=0, 0, (E30/G30))</f>
        <v>51.970260223048328</v>
      </c>
    </row>
    <row r="31" spans="1:20" ht="17" x14ac:dyDescent="0.2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t="s">
        <v>20</v>
      </c>
      <c r="G31">
        <v>2528</v>
      </c>
      <c r="H31" t="s">
        <v>21</v>
      </c>
      <c r="I31" t="s">
        <v>22</v>
      </c>
      <c r="J31">
        <v>1511416800</v>
      </c>
      <c r="K31" s="7">
        <f xml:space="preserve"> (((J31/60)/60)/24)+DATE(1970,1,1)</f>
        <v>43062.25</v>
      </c>
      <c r="L31">
        <v>1512885600</v>
      </c>
      <c r="M31" s="7">
        <f>(((L31/60)/60)/24)+DATE(1970, 1, 1)</f>
        <v>43079.25</v>
      </c>
      <c r="N31" t="b">
        <v>0</v>
      </c>
      <c r="O31" t="b">
        <v>1</v>
      </c>
      <c r="P31" t="s">
        <v>33</v>
      </c>
      <c r="Q31" t="str">
        <f xml:space="preserve"> LEFT(P31, SEARCH("/", P31, 1)-1)</f>
        <v>theater</v>
      </c>
      <c r="R31" t="str">
        <f>RIGHT(P31,(LEN(P31)-LEN(Q31)-1))</f>
        <v>plays</v>
      </c>
      <c r="S31">
        <f xml:space="preserve"> (E31/D31)*100</f>
        <v>927.07777777777767</v>
      </c>
      <c r="T31">
        <f xml:space="preserve"> IF(G31=0, 0, (E31/G31))</f>
        <v>66.010284810126578</v>
      </c>
    </row>
    <row r="32" spans="1:20" ht="17" x14ac:dyDescent="0.2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t="s">
        <v>20</v>
      </c>
      <c r="G32">
        <v>113</v>
      </c>
      <c r="H32" t="s">
        <v>21</v>
      </c>
      <c r="I32" t="s">
        <v>22</v>
      </c>
      <c r="J32">
        <v>1435208400</v>
      </c>
      <c r="K32" s="7">
        <f xml:space="preserve"> (((J32/60)/60)/24)+DATE(1970,1,1)</f>
        <v>42180.208333333328</v>
      </c>
      <c r="L32">
        <v>1439874000</v>
      </c>
      <c r="M32" s="7">
        <f>(((L32/60)/60)/24)+DATE(1970, 1, 1)</f>
        <v>42234.208333333328</v>
      </c>
      <c r="N32" t="b">
        <v>0</v>
      </c>
      <c r="O32" t="b">
        <v>0</v>
      </c>
      <c r="P32" t="s">
        <v>17</v>
      </c>
      <c r="Q32" t="str">
        <f xml:space="preserve"> LEFT(P32, SEARCH("/", P32, 1)-1)</f>
        <v>food</v>
      </c>
      <c r="R32" t="str">
        <f>RIGHT(P32,(LEN(P32)-LEN(Q32)-1))</f>
        <v>food trucks</v>
      </c>
      <c r="S32">
        <f xml:space="preserve"> (E32/D32)*100</f>
        <v>926.69230769230762</v>
      </c>
      <c r="T32">
        <f xml:space="preserve"> IF(G32=0, 0, (E32/G32))</f>
        <v>106.61061946902655</v>
      </c>
    </row>
    <row r="33" spans="1:20" ht="17" x14ac:dyDescent="0.2">
      <c r="A33">
        <v>174</v>
      </c>
      <c r="B33" t="s">
        <v>400</v>
      </c>
      <c r="C33" s="3" t="s">
        <v>401</v>
      </c>
      <c r="D33">
        <v>600</v>
      </c>
      <c r="E33">
        <v>5368</v>
      </c>
      <c r="F33" t="s">
        <v>20</v>
      </c>
      <c r="G33">
        <v>48</v>
      </c>
      <c r="H33" t="s">
        <v>21</v>
      </c>
      <c r="I33" t="s">
        <v>22</v>
      </c>
      <c r="J33">
        <v>1444021200</v>
      </c>
      <c r="K33" s="7">
        <f xml:space="preserve"> (((J33/60)/60)/24)+DATE(1970,1,1)</f>
        <v>42282.208333333328</v>
      </c>
      <c r="L33">
        <v>1444107600</v>
      </c>
      <c r="M33" s="7">
        <f>(((L33/60)/60)/24)+DATE(1970, 1, 1)</f>
        <v>42283.208333333328</v>
      </c>
      <c r="N33" t="b">
        <v>0</v>
      </c>
      <c r="O33" t="b">
        <v>1</v>
      </c>
      <c r="P33" t="s">
        <v>65</v>
      </c>
      <c r="Q33" t="str">
        <f xml:space="preserve"> LEFT(P33, SEARCH("/", P33, 1)-1)</f>
        <v>technology</v>
      </c>
      <c r="R33" t="str">
        <f>RIGHT(P33,(LEN(P33)-LEN(Q33)-1))</f>
        <v>wearables</v>
      </c>
      <c r="S33">
        <f xml:space="preserve"> (E33/D33)*100</f>
        <v>894.66666666666674</v>
      </c>
      <c r="T33">
        <f xml:space="preserve"> IF(G33=0, 0, (E33/G33))</f>
        <v>111.83333333333333</v>
      </c>
    </row>
    <row r="34" spans="1:20" ht="17" x14ac:dyDescent="0.2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t="s">
        <v>20</v>
      </c>
      <c r="G34">
        <v>92</v>
      </c>
      <c r="H34" t="s">
        <v>21</v>
      </c>
      <c r="I34" t="s">
        <v>22</v>
      </c>
      <c r="J34">
        <v>1478930400</v>
      </c>
      <c r="K34" s="7">
        <f xml:space="preserve"> (((J34/60)/60)/24)+DATE(1970,1,1)</f>
        <v>42686.25</v>
      </c>
      <c r="L34">
        <v>1480831200</v>
      </c>
      <c r="M34" s="7">
        <f>(((L34/60)/60)/24)+DATE(1970, 1, 1)</f>
        <v>42708.25</v>
      </c>
      <c r="N34" t="b">
        <v>0</v>
      </c>
      <c r="O34" t="b">
        <v>0</v>
      </c>
      <c r="P34" t="s">
        <v>89</v>
      </c>
      <c r="Q34" t="str">
        <f xml:space="preserve"> LEFT(P34, SEARCH("/", P34, 1)-1)</f>
        <v>games</v>
      </c>
      <c r="R34" t="str">
        <f>RIGHT(P34,(LEN(P34)-LEN(Q34)-1))</f>
        <v>video games</v>
      </c>
      <c r="S34">
        <f xml:space="preserve"> (E34/D34)*100</f>
        <v>864.1</v>
      </c>
      <c r="T34">
        <f xml:space="preserve"> IF(G34=0, 0, (E34/G34))</f>
        <v>93.923913043478265</v>
      </c>
    </row>
    <row r="35" spans="1:20" ht="17" x14ac:dyDescent="0.2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t="s">
        <v>20</v>
      </c>
      <c r="G35">
        <v>1797</v>
      </c>
      <c r="H35" t="s">
        <v>21</v>
      </c>
      <c r="I35" t="s">
        <v>22</v>
      </c>
      <c r="J35">
        <v>1301202000</v>
      </c>
      <c r="K35" s="7">
        <f xml:space="preserve"> (((J35/60)/60)/24)+DATE(1970,1,1)</f>
        <v>40629.208333333336</v>
      </c>
      <c r="L35">
        <v>1305867600</v>
      </c>
      <c r="M35" s="7">
        <f>(((L35/60)/60)/24)+DATE(1970, 1, 1)</f>
        <v>40683.208333333336</v>
      </c>
      <c r="N35" t="b">
        <v>0</v>
      </c>
      <c r="O35" t="b">
        <v>0</v>
      </c>
      <c r="P35" t="s">
        <v>159</v>
      </c>
      <c r="Q35" t="str">
        <f xml:space="preserve"> LEFT(P35, SEARCH("/", P35, 1)-1)</f>
        <v>music</v>
      </c>
      <c r="R35" t="str">
        <f>RIGHT(P35,(LEN(P35)-LEN(Q35)-1))</f>
        <v>jazz</v>
      </c>
      <c r="S35">
        <f xml:space="preserve"> (E35/D35)*100</f>
        <v>852.88135593220341</v>
      </c>
      <c r="T35">
        <f xml:space="preserve"> IF(G35=0, 0, (E35/G35))</f>
        <v>84.00667779632721</v>
      </c>
    </row>
    <row r="36" spans="1:20" ht="17" x14ac:dyDescent="0.2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t="s">
        <v>20</v>
      </c>
      <c r="G36">
        <v>279</v>
      </c>
      <c r="H36" t="s">
        <v>40</v>
      </c>
      <c r="I36" t="s">
        <v>41</v>
      </c>
      <c r="J36">
        <v>1532840400</v>
      </c>
      <c r="K36" s="7">
        <f xml:space="preserve"> (((J36/60)/60)/24)+DATE(1970,1,1)</f>
        <v>43310.208333333328</v>
      </c>
      <c r="L36">
        <v>1533963600</v>
      </c>
      <c r="M36" s="7">
        <f>(((L36/60)/60)/24)+DATE(1970, 1, 1)</f>
        <v>43323.208333333328</v>
      </c>
      <c r="N36" t="b">
        <v>0</v>
      </c>
      <c r="O36" t="b">
        <v>1</v>
      </c>
      <c r="P36" t="s">
        <v>23</v>
      </c>
      <c r="Q36" t="str">
        <f xml:space="preserve"> LEFT(P36, SEARCH("/", P36, 1)-1)</f>
        <v>music</v>
      </c>
      <c r="R36" t="str">
        <f>RIGHT(P36,(LEN(P36)-LEN(Q36)-1))</f>
        <v>rock</v>
      </c>
      <c r="S36">
        <f xml:space="preserve"> (E36/D36)*100</f>
        <v>800.6</v>
      </c>
      <c r="T36">
        <f xml:space="preserve"> IF(G36=0, 0, (E36/G36))</f>
        <v>43.043010752688176</v>
      </c>
    </row>
    <row r="37" spans="1:20" ht="17" x14ac:dyDescent="0.2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t="s">
        <v>20</v>
      </c>
      <c r="G37">
        <v>179</v>
      </c>
      <c r="H37" t="s">
        <v>21</v>
      </c>
      <c r="I37" t="s">
        <v>22</v>
      </c>
      <c r="J37">
        <v>1346821200</v>
      </c>
      <c r="K37" s="7">
        <f xml:space="preserve"> (((J37/60)/60)/24)+DATE(1970,1,1)</f>
        <v>41157.208333333336</v>
      </c>
      <c r="L37">
        <v>1347944400</v>
      </c>
      <c r="M37" s="7">
        <f>(((L37/60)/60)/24)+DATE(1970, 1, 1)</f>
        <v>41170.208333333336</v>
      </c>
      <c r="N37" t="b">
        <v>1</v>
      </c>
      <c r="O37" t="b">
        <v>0</v>
      </c>
      <c r="P37" t="s">
        <v>53</v>
      </c>
      <c r="Q37" t="str">
        <f xml:space="preserve"> LEFT(P37, SEARCH("/", P37, 1)-1)</f>
        <v>film &amp; video</v>
      </c>
      <c r="R37" t="str">
        <f>RIGHT(P37,(LEN(P37)-LEN(Q37)-1))</f>
        <v>drama</v>
      </c>
      <c r="S37">
        <f xml:space="preserve"> (E37/D37)*100</f>
        <v>795</v>
      </c>
      <c r="T37">
        <f xml:space="preserve"> IF(G37=0, 0, (E37/G37))</f>
        <v>79.944134078212286</v>
      </c>
    </row>
    <row r="38" spans="1:20" ht="17" x14ac:dyDescent="0.2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t="s">
        <v>20</v>
      </c>
      <c r="G38">
        <v>3177</v>
      </c>
      <c r="H38" t="s">
        <v>21</v>
      </c>
      <c r="I38" t="s">
        <v>22</v>
      </c>
      <c r="J38">
        <v>1321596000</v>
      </c>
      <c r="K38" s="7">
        <f xml:space="preserve"> (((J38/60)/60)/24)+DATE(1970,1,1)</f>
        <v>40865.25</v>
      </c>
      <c r="L38">
        <v>1325052000</v>
      </c>
      <c r="M38" s="7">
        <f>(((L38/60)/60)/24)+DATE(1970, 1, 1)</f>
        <v>40905.25</v>
      </c>
      <c r="N38" t="b">
        <v>0</v>
      </c>
      <c r="O38" t="b">
        <v>0</v>
      </c>
      <c r="P38" t="s">
        <v>71</v>
      </c>
      <c r="Q38" t="str">
        <f xml:space="preserve"> LEFT(P38, SEARCH("/", P38, 1)-1)</f>
        <v>film &amp; video</v>
      </c>
      <c r="R38" t="str">
        <f>RIGHT(P38,(LEN(P38)-LEN(Q38)-1))</f>
        <v>animation</v>
      </c>
      <c r="S38">
        <f xml:space="preserve"> (E38/D38)*100</f>
        <v>794.16</v>
      </c>
      <c r="T38">
        <f xml:space="preserve"> IF(G38=0, 0, (E38/G38))</f>
        <v>49.994334277620396</v>
      </c>
    </row>
    <row r="39" spans="1:20" ht="17" x14ac:dyDescent="0.2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t="s">
        <v>20</v>
      </c>
      <c r="G39">
        <v>245</v>
      </c>
      <c r="H39" t="s">
        <v>21</v>
      </c>
      <c r="I39" t="s">
        <v>22</v>
      </c>
      <c r="J39">
        <v>1497502800</v>
      </c>
      <c r="K39" s="7">
        <f xml:space="preserve"> (((J39/60)/60)/24)+DATE(1970,1,1)</f>
        <v>42901.208333333328</v>
      </c>
      <c r="L39">
        <v>1497675600</v>
      </c>
      <c r="M39" s="7">
        <f>(((L39/60)/60)/24)+DATE(1970, 1, 1)</f>
        <v>42903.208333333328</v>
      </c>
      <c r="N39" t="b">
        <v>0</v>
      </c>
      <c r="O39" t="b">
        <v>0</v>
      </c>
      <c r="P39" t="s">
        <v>33</v>
      </c>
      <c r="Q39" t="str">
        <f xml:space="preserve"> LEFT(P39, SEARCH("/", P39, 1)-1)</f>
        <v>theater</v>
      </c>
      <c r="R39" t="str">
        <f>RIGHT(P39,(LEN(P39)-LEN(Q39)-1))</f>
        <v>plays</v>
      </c>
      <c r="S39">
        <f xml:space="preserve"> (E39/D39)*100</f>
        <v>792.23529411764707</v>
      </c>
      <c r="T39">
        <f xml:space="preserve"> IF(G39=0, 0, (E39/G39))</f>
        <v>54.971428571428568</v>
      </c>
    </row>
    <row r="40" spans="1:20" ht="17" x14ac:dyDescent="0.2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t="s">
        <v>20</v>
      </c>
      <c r="G40">
        <v>174</v>
      </c>
      <c r="H40" t="s">
        <v>98</v>
      </c>
      <c r="I40" t="s">
        <v>99</v>
      </c>
      <c r="J40">
        <v>1313211600</v>
      </c>
      <c r="K40" s="7">
        <f xml:space="preserve"> (((J40/60)/60)/24)+DATE(1970,1,1)</f>
        <v>40768.208333333336</v>
      </c>
      <c r="L40">
        <v>1313643600</v>
      </c>
      <c r="M40" s="7">
        <f>(((L40/60)/60)/24)+DATE(1970, 1, 1)</f>
        <v>40773.208333333336</v>
      </c>
      <c r="N40" t="b">
        <v>0</v>
      </c>
      <c r="O40" t="b">
        <v>0</v>
      </c>
      <c r="P40" t="s">
        <v>71</v>
      </c>
      <c r="Q40" t="str">
        <f xml:space="preserve"> LEFT(P40, SEARCH("/", P40, 1)-1)</f>
        <v>film &amp; video</v>
      </c>
      <c r="R40" t="str">
        <f>RIGHT(P40,(LEN(P40)-LEN(Q40)-1))</f>
        <v>animation</v>
      </c>
      <c r="S40">
        <f xml:space="preserve"> (E40/D40)*100</f>
        <v>787.92307692307691</v>
      </c>
      <c r="T40">
        <f xml:space="preserve"> IF(G40=0, 0, (E40/G40))</f>
        <v>58.867816091954026</v>
      </c>
    </row>
    <row r="41" spans="1:20" ht="34" x14ac:dyDescent="0.2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t="s">
        <v>20</v>
      </c>
      <c r="G41">
        <v>1460</v>
      </c>
      <c r="H41" t="s">
        <v>26</v>
      </c>
      <c r="I41" t="s">
        <v>27</v>
      </c>
      <c r="J41">
        <v>1310619600</v>
      </c>
      <c r="K41" s="7">
        <f xml:space="preserve"> (((J41/60)/60)/24)+DATE(1970,1,1)</f>
        <v>40738.208333333336</v>
      </c>
      <c r="L41">
        <v>1310878800</v>
      </c>
      <c r="M41" s="7">
        <f>(((L41/60)/60)/24)+DATE(1970, 1, 1)</f>
        <v>40741.208333333336</v>
      </c>
      <c r="N41" t="b">
        <v>0</v>
      </c>
      <c r="O41" t="b">
        <v>1</v>
      </c>
      <c r="P41" t="s">
        <v>17</v>
      </c>
      <c r="Q41" t="str">
        <f xml:space="preserve"> LEFT(P41, SEARCH("/", P41, 1)-1)</f>
        <v>food</v>
      </c>
      <c r="R41" t="str">
        <f>RIGHT(P41,(LEN(P41)-LEN(Q41)-1))</f>
        <v>food trucks</v>
      </c>
      <c r="S41">
        <f xml:space="preserve"> (E41/D41)*100</f>
        <v>774.43434343434342</v>
      </c>
      <c r="T41">
        <f xml:space="preserve"> IF(G41=0, 0, (E41/G41))</f>
        <v>105.02602739726028</v>
      </c>
    </row>
    <row r="42" spans="1:20" ht="34" x14ac:dyDescent="0.2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t="s">
        <v>20</v>
      </c>
      <c r="G42">
        <v>148</v>
      </c>
      <c r="H42" t="s">
        <v>21</v>
      </c>
      <c r="I42" t="s">
        <v>22</v>
      </c>
      <c r="J42">
        <v>1421733600</v>
      </c>
      <c r="K42" s="7">
        <f xml:space="preserve"> (((J42/60)/60)/24)+DATE(1970,1,1)</f>
        <v>42024.25</v>
      </c>
      <c r="L42">
        <v>1422252000</v>
      </c>
      <c r="M42" s="7">
        <f>(((L42/60)/60)/24)+DATE(1970, 1, 1)</f>
        <v>42030.25</v>
      </c>
      <c r="N42" t="b">
        <v>0</v>
      </c>
      <c r="O42" t="b">
        <v>0</v>
      </c>
      <c r="P42" t="s">
        <v>33</v>
      </c>
      <c r="Q42" t="str">
        <f xml:space="preserve"> LEFT(P42, SEARCH("/", P42, 1)-1)</f>
        <v>theater</v>
      </c>
      <c r="R42" t="str">
        <f>RIGHT(P42,(LEN(P42)-LEN(Q42)-1))</f>
        <v>plays</v>
      </c>
      <c r="S42">
        <f xml:space="preserve"> (E42/D42)*100</f>
        <v>772.07692307692309</v>
      </c>
      <c r="T42">
        <f xml:space="preserve"> IF(G42=0, 0, (E42/G42))</f>
        <v>67.817567567567565</v>
      </c>
    </row>
    <row r="43" spans="1:20" ht="34" x14ac:dyDescent="0.2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t="s">
        <v>20</v>
      </c>
      <c r="G43">
        <v>112</v>
      </c>
      <c r="H43" t="s">
        <v>21</v>
      </c>
      <c r="I43" t="s">
        <v>22</v>
      </c>
      <c r="J43">
        <v>1277096400</v>
      </c>
      <c r="K43" s="7">
        <f xml:space="preserve"> (((J43/60)/60)/24)+DATE(1970,1,1)</f>
        <v>40350.208333333336</v>
      </c>
      <c r="L43">
        <v>1278997200</v>
      </c>
      <c r="M43" s="7">
        <f>(((L43/60)/60)/24)+DATE(1970, 1, 1)</f>
        <v>40372.208333333336</v>
      </c>
      <c r="N43" t="b">
        <v>0</v>
      </c>
      <c r="O43" t="b">
        <v>0</v>
      </c>
      <c r="P43" t="s">
        <v>71</v>
      </c>
      <c r="Q43" t="str">
        <f xml:space="preserve"> LEFT(P43, SEARCH("/", P43, 1)-1)</f>
        <v>film &amp; video</v>
      </c>
      <c r="R43" t="str">
        <f>RIGHT(P43,(LEN(P43)-LEN(Q43)-1))</f>
        <v>animation</v>
      </c>
      <c r="S43">
        <f xml:space="preserve"> (E43/D43)*100</f>
        <v>734.63636363636363</v>
      </c>
      <c r="T43">
        <f xml:space="preserve"> IF(G43=0, 0, (E43/G43))</f>
        <v>72.151785714285708</v>
      </c>
    </row>
    <row r="44" spans="1:20" ht="17" x14ac:dyDescent="0.2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t="s">
        <v>20</v>
      </c>
      <c r="G44">
        <v>112</v>
      </c>
      <c r="H44" t="s">
        <v>26</v>
      </c>
      <c r="I44" t="s">
        <v>27</v>
      </c>
      <c r="J44">
        <v>1482991200</v>
      </c>
      <c r="K44" s="7">
        <f xml:space="preserve"> (((J44/60)/60)/24)+DATE(1970,1,1)</f>
        <v>42733.25</v>
      </c>
      <c r="L44">
        <v>1485324000</v>
      </c>
      <c r="M44" s="7">
        <f>(((L44/60)/60)/24)+DATE(1970, 1, 1)</f>
        <v>42760.25</v>
      </c>
      <c r="N44" t="b">
        <v>0</v>
      </c>
      <c r="O44" t="b">
        <v>0</v>
      </c>
      <c r="P44" t="s">
        <v>33</v>
      </c>
      <c r="Q44" t="str">
        <f xml:space="preserve"> LEFT(P44, SEARCH("/", P44, 1)-1)</f>
        <v>theater</v>
      </c>
      <c r="R44" t="str">
        <f>RIGHT(P44,(LEN(P44)-LEN(Q44)-1))</f>
        <v>plays</v>
      </c>
      <c r="S44">
        <f xml:space="preserve"> (E44/D44)*100</f>
        <v>733.4375</v>
      </c>
      <c r="T44">
        <f xml:space="preserve"> IF(G44=0, 0, (E44/G44))</f>
        <v>104.77678571428571</v>
      </c>
    </row>
    <row r="45" spans="1:20" ht="17" x14ac:dyDescent="0.2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t="s">
        <v>20</v>
      </c>
      <c r="G45">
        <v>2106</v>
      </c>
      <c r="H45" t="s">
        <v>21</v>
      </c>
      <c r="I45" t="s">
        <v>22</v>
      </c>
      <c r="J45">
        <v>1502946000</v>
      </c>
      <c r="K45" s="7">
        <f xml:space="preserve"> (((J45/60)/60)/24)+DATE(1970,1,1)</f>
        <v>42964.208333333328</v>
      </c>
      <c r="L45">
        <v>1503637200</v>
      </c>
      <c r="M45" s="7">
        <f>(((L45/60)/60)/24)+DATE(1970, 1, 1)</f>
        <v>42972.208333333328</v>
      </c>
      <c r="N45" t="b">
        <v>0</v>
      </c>
      <c r="O45" t="b">
        <v>0</v>
      </c>
      <c r="P45" t="s">
        <v>33</v>
      </c>
      <c r="Q45" t="str">
        <f xml:space="preserve"> LEFT(P45, SEARCH("/", P45, 1)-1)</f>
        <v>theater</v>
      </c>
      <c r="R45" t="str">
        <f>RIGHT(P45,(LEN(P45)-LEN(Q45)-1))</f>
        <v>plays</v>
      </c>
      <c r="S45">
        <f xml:space="preserve"> (E45/D45)*100</f>
        <v>730.18222222222221</v>
      </c>
      <c r="T45">
        <f xml:space="preserve"> IF(G45=0, 0, (E45/G45))</f>
        <v>78.010921177587846</v>
      </c>
    </row>
    <row r="46" spans="1:20" ht="17" x14ac:dyDescent="0.2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t="s">
        <v>20</v>
      </c>
      <c r="G46">
        <v>207</v>
      </c>
      <c r="H46" t="s">
        <v>107</v>
      </c>
      <c r="I46" t="s">
        <v>108</v>
      </c>
      <c r="J46">
        <v>1522126800</v>
      </c>
      <c r="K46" s="7">
        <f xml:space="preserve"> (((J46/60)/60)/24)+DATE(1970,1,1)</f>
        <v>43186.208333333328</v>
      </c>
      <c r="L46">
        <v>1522731600</v>
      </c>
      <c r="M46" s="7">
        <f>(((L46/60)/60)/24)+DATE(1970, 1, 1)</f>
        <v>43193.208333333328</v>
      </c>
      <c r="N46" t="b">
        <v>0</v>
      </c>
      <c r="O46" t="b">
        <v>1</v>
      </c>
      <c r="P46" t="s">
        <v>159</v>
      </c>
      <c r="Q46" t="str">
        <f xml:space="preserve"> LEFT(P46, SEARCH("/", P46, 1)-1)</f>
        <v>music</v>
      </c>
      <c r="R46" t="str">
        <f>RIGHT(P46,(LEN(P46)-LEN(Q46)-1))</f>
        <v>jazz</v>
      </c>
      <c r="S46">
        <f xml:space="preserve"> (E46/D46)*100</f>
        <v>729.73333333333335</v>
      </c>
      <c r="T46">
        <f xml:space="preserve"> IF(G46=0, 0, (E46/G46))</f>
        <v>52.879227053140099</v>
      </c>
    </row>
    <row r="47" spans="1:20" ht="34" x14ac:dyDescent="0.2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t="s">
        <v>20</v>
      </c>
      <c r="G47">
        <v>148</v>
      </c>
      <c r="H47" t="s">
        <v>21</v>
      </c>
      <c r="I47" t="s">
        <v>22</v>
      </c>
      <c r="J47">
        <v>1305262800</v>
      </c>
      <c r="K47" s="7">
        <f xml:space="preserve"> (((J47/60)/60)/24)+DATE(1970,1,1)</f>
        <v>40676.208333333336</v>
      </c>
      <c r="L47">
        <v>1305954000</v>
      </c>
      <c r="M47" s="7">
        <f>(((L47/60)/60)/24)+DATE(1970, 1, 1)</f>
        <v>40684.208333333336</v>
      </c>
      <c r="N47" t="b">
        <v>0</v>
      </c>
      <c r="O47" t="b">
        <v>0</v>
      </c>
      <c r="P47" t="s">
        <v>23</v>
      </c>
      <c r="Q47" t="str">
        <f xml:space="preserve"> LEFT(P47, SEARCH("/", P47, 1)-1)</f>
        <v>music</v>
      </c>
      <c r="R47" t="str">
        <f>RIGHT(P47,(LEN(P47)-LEN(Q47)-1))</f>
        <v>rock</v>
      </c>
      <c r="S47">
        <f xml:space="preserve"> (E47/D47)*100</f>
        <v>728.18181818181824</v>
      </c>
      <c r="T47">
        <f xml:space="preserve"> IF(G47=0, 0, (E47/G47))</f>
        <v>54.121621621621621</v>
      </c>
    </row>
    <row r="48" spans="1:20" ht="17" x14ac:dyDescent="0.2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t="s">
        <v>20</v>
      </c>
      <c r="G48">
        <v>126</v>
      </c>
      <c r="H48" t="s">
        <v>21</v>
      </c>
      <c r="I48" t="s">
        <v>22</v>
      </c>
      <c r="J48">
        <v>1554786000</v>
      </c>
      <c r="K48" s="7">
        <f xml:space="preserve"> (((J48/60)/60)/24)+DATE(1970,1,1)</f>
        <v>43564.208333333328</v>
      </c>
      <c r="L48">
        <v>1554872400</v>
      </c>
      <c r="M48" s="7">
        <f>(((L48/60)/60)/24)+DATE(1970, 1, 1)</f>
        <v>43565.208333333328</v>
      </c>
      <c r="N48" t="b">
        <v>0</v>
      </c>
      <c r="O48" t="b">
        <v>1</v>
      </c>
      <c r="P48" t="s">
        <v>65</v>
      </c>
      <c r="Q48" t="str">
        <f xml:space="preserve"> LEFT(P48, SEARCH("/", P48, 1)-1)</f>
        <v>technology</v>
      </c>
      <c r="R48" t="str">
        <f>RIGHT(P48,(LEN(P48)-LEN(Q48)-1))</f>
        <v>wearables</v>
      </c>
      <c r="S48">
        <f xml:space="preserve"> (E48/D48)*100</f>
        <v>727.15789473684208</v>
      </c>
      <c r="T48">
        <f xml:space="preserve"> IF(G48=0, 0, (E48/G48))</f>
        <v>109.65079365079364</v>
      </c>
    </row>
    <row r="49" spans="1:20" ht="17" x14ac:dyDescent="0.2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t="s">
        <v>20</v>
      </c>
      <c r="G49">
        <v>64</v>
      </c>
      <c r="H49" t="s">
        <v>21</v>
      </c>
      <c r="I49" t="s">
        <v>22</v>
      </c>
      <c r="J49">
        <v>1561784400</v>
      </c>
      <c r="K49" s="7">
        <f xml:space="preserve"> (((J49/60)/60)/24)+DATE(1970,1,1)</f>
        <v>43645.208333333328</v>
      </c>
      <c r="L49">
        <v>1562907600</v>
      </c>
      <c r="M49" s="7">
        <f>(((L49/60)/60)/24)+DATE(1970, 1, 1)</f>
        <v>43658.208333333328</v>
      </c>
      <c r="N49" t="b">
        <v>0</v>
      </c>
      <c r="O49" t="b">
        <v>0</v>
      </c>
      <c r="P49" t="s">
        <v>122</v>
      </c>
      <c r="Q49" t="str">
        <f xml:space="preserve"> LEFT(P49, SEARCH("/", P49, 1)-1)</f>
        <v>photography</v>
      </c>
      <c r="R49" t="str">
        <f>RIGHT(P49,(LEN(P49)-LEN(Q49)-1))</f>
        <v>photography books</v>
      </c>
      <c r="S49">
        <f xml:space="preserve"> (E49/D49)*100</f>
        <v>723.77777777777771</v>
      </c>
      <c r="T49">
        <f xml:space="preserve"> IF(G49=0, 0, (E49/G49))</f>
        <v>101.78125</v>
      </c>
    </row>
    <row r="50" spans="1:20" ht="34" x14ac:dyDescent="0.2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t="s">
        <v>20</v>
      </c>
      <c r="G50">
        <v>249</v>
      </c>
      <c r="H50" t="s">
        <v>21</v>
      </c>
      <c r="I50" t="s">
        <v>22</v>
      </c>
      <c r="J50">
        <v>1433480400</v>
      </c>
      <c r="K50" s="7">
        <f xml:space="preserve"> (((J50/60)/60)/24)+DATE(1970,1,1)</f>
        <v>42160.208333333328</v>
      </c>
      <c r="L50">
        <v>1433566800</v>
      </c>
      <c r="M50" s="7">
        <f>(((L50/60)/60)/24)+DATE(1970, 1, 1)</f>
        <v>42161.208333333328</v>
      </c>
      <c r="N50" t="b">
        <v>0</v>
      </c>
      <c r="O50" t="b">
        <v>0</v>
      </c>
      <c r="P50" t="s">
        <v>28</v>
      </c>
      <c r="Q50" t="str">
        <f xml:space="preserve"> LEFT(P50, SEARCH("/", P50, 1)-1)</f>
        <v>technology</v>
      </c>
      <c r="R50" t="str">
        <f>RIGHT(P50,(LEN(P50)-LEN(Q50)-1))</f>
        <v>web</v>
      </c>
      <c r="S50">
        <f xml:space="preserve"> (E50/D50)*100</f>
        <v>722.6</v>
      </c>
      <c r="T50">
        <f xml:space="preserve"> IF(G50=0, 0, (E50/G50))</f>
        <v>58.040160642570278</v>
      </c>
    </row>
    <row r="51" spans="1:20" ht="34" x14ac:dyDescent="0.2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t="s">
        <v>20</v>
      </c>
      <c r="G51">
        <v>3318</v>
      </c>
      <c r="H51" t="s">
        <v>36</v>
      </c>
      <c r="I51" t="s">
        <v>37</v>
      </c>
      <c r="J51">
        <v>1560574800</v>
      </c>
      <c r="K51" s="7">
        <f xml:space="preserve"> (((J51/60)/60)/24)+DATE(1970,1,1)</f>
        <v>43631.208333333328</v>
      </c>
      <c r="L51">
        <v>1561957200</v>
      </c>
      <c r="M51" s="7">
        <f>(((L51/60)/60)/24)+DATE(1970, 1, 1)</f>
        <v>43647.208333333328</v>
      </c>
      <c r="N51" t="b">
        <v>0</v>
      </c>
      <c r="O51" t="b">
        <v>0</v>
      </c>
      <c r="P51" t="s">
        <v>33</v>
      </c>
      <c r="Q51" t="str">
        <f xml:space="preserve"> LEFT(P51, SEARCH("/", P51, 1)-1)</f>
        <v>theater</v>
      </c>
      <c r="R51" t="str">
        <f>RIGHT(P51,(LEN(P51)-LEN(Q51)-1))</f>
        <v>plays</v>
      </c>
      <c r="S51">
        <f xml:space="preserve"> (E51/D51)*100</f>
        <v>722.32472324723244</v>
      </c>
      <c r="T51">
        <f xml:space="preserve"> IF(G51=0, 0, (E51/G51))</f>
        <v>58.996383363471971</v>
      </c>
    </row>
    <row r="52" spans="1:20" ht="34" x14ac:dyDescent="0.2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t="s">
        <v>20</v>
      </c>
      <c r="G52">
        <v>123</v>
      </c>
      <c r="H52" t="s">
        <v>107</v>
      </c>
      <c r="I52" t="s">
        <v>108</v>
      </c>
      <c r="J52">
        <v>1525755600</v>
      </c>
      <c r="K52" s="7">
        <f xml:space="preserve"> (((J52/60)/60)/24)+DATE(1970,1,1)</f>
        <v>43228.208333333328</v>
      </c>
      <c r="L52">
        <v>1525928400</v>
      </c>
      <c r="M52" s="7">
        <f>(((L52/60)/60)/24)+DATE(1970, 1, 1)</f>
        <v>43230.208333333328</v>
      </c>
      <c r="N52" t="b">
        <v>0</v>
      </c>
      <c r="O52" t="b">
        <v>1</v>
      </c>
      <c r="P52" t="s">
        <v>71</v>
      </c>
      <c r="Q52" t="str">
        <f xml:space="preserve"> LEFT(P52, SEARCH("/", P52, 1)-1)</f>
        <v>film &amp; video</v>
      </c>
      <c r="R52" t="str">
        <f>RIGHT(P52,(LEN(P52)-LEN(Q52)-1))</f>
        <v>animation</v>
      </c>
      <c r="S52">
        <f xml:space="preserve"> (E52/D52)*100</f>
        <v>717.76470588235293</v>
      </c>
      <c r="T52">
        <f xml:space="preserve"> IF(G52=0, 0, (E52/G52))</f>
        <v>99.203252032520325</v>
      </c>
    </row>
    <row r="53" spans="1:20" ht="17" x14ac:dyDescent="0.2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t="s">
        <v>20</v>
      </c>
      <c r="G53">
        <v>140</v>
      </c>
      <c r="H53" t="s">
        <v>21</v>
      </c>
      <c r="I53" t="s">
        <v>22</v>
      </c>
      <c r="J53">
        <v>1533877200</v>
      </c>
      <c r="K53" s="7">
        <f xml:space="preserve"> (((J53/60)/60)/24)+DATE(1970,1,1)</f>
        <v>43322.208333333328</v>
      </c>
      <c r="L53">
        <v>1534050000</v>
      </c>
      <c r="M53" s="7">
        <f>(((L53/60)/60)/24)+DATE(1970, 1, 1)</f>
        <v>43324.208333333328</v>
      </c>
      <c r="N53" t="b">
        <v>0</v>
      </c>
      <c r="O53" t="b">
        <v>1</v>
      </c>
      <c r="P53" t="s">
        <v>33</v>
      </c>
      <c r="Q53" t="str">
        <f xml:space="preserve"> LEFT(P53, SEARCH("/", P53, 1)-1)</f>
        <v>theater</v>
      </c>
      <c r="R53" t="str">
        <f>RIGHT(P53,(LEN(P53)-LEN(Q53)-1))</f>
        <v>plays</v>
      </c>
      <c r="S53">
        <f xml:space="preserve"> (E53/D53)*100</f>
        <v>712</v>
      </c>
      <c r="T53">
        <f xml:space="preserve"> IF(G53=0, 0, (E53/G53))</f>
        <v>101.71428571428571</v>
      </c>
    </row>
    <row r="54" spans="1:20" ht="17" x14ac:dyDescent="0.2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t="s">
        <v>20</v>
      </c>
      <c r="G54">
        <v>137</v>
      </c>
      <c r="H54" t="s">
        <v>98</v>
      </c>
      <c r="I54" t="s">
        <v>99</v>
      </c>
      <c r="J54">
        <v>1495429200</v>
      </c>
      <c r="K54" s="7">
        <f xml:space="preserve"> (((J54/60)/60)/24)+DATE(1970,1,1)</f>
        <v>42877.208333333328</v>
      </c>
      <c r="L54">
        <v>1496293200</v>
      </c>
      <c r="M54" s="7">
        <f>(((L54/60)/60)/24)+DATE(1970, 1, 1)</f>
        <v>42887.208333333328</v>
      </c>
      <c r="N54" t="b">
        <v>0</v>
      </c>
      <c r="O54" t="b">
        <v>0</v>
      </c>
      <c r="P54" t="s">
        <v>33</v>
      </c>
      <c r="Q54" t="str">
        <f xml:space="preserve"> LEFT(P54, SEARCH("/", P54, 1)-1)</f>
        <v>theater</v>
      </c>
      <c r="R54" t="str">
        <f>RIGHT(P54,(LEN(P54)-LEN(Q54)-1))</f>
        <v>plays</v>
      </c>
      <c r="S54">
        <f xml:space="preserve"> (E54/D54)*100</f>
        <v>707.05882352941171</v>
      </c>
      <c r="T54">
        <f xml:space="preserve"> IF(G54=0, 0, (E54/G54))</f>
        <v>87.737226277372258</v>
      </c>
    </row>
    <row r="55" spans="1:20" ht="17" x14ac:dyDescent="0.2">
      <c r="A55">
        <v>285</v>
      </c>
      <c r="B55" t="s">
        <v>622</v>
      </c>
      <c r="C55" s="3" t="s">
        <v>623</v>
      </c>
      <c r="D55">
        <v>900</v>
      </c>
      <c r="E55">
        <v>6357</v>
      </c>
      <c r="F55" t="s">
        <v>20</v>
      </c>
      <c r="G55">
        <v>254</v>
      </c>
      <c r="H55" t="s">
        <v>21</v>
      </c>
      <c r="I55" t="s">
        <v>22</v>
      </c>
      <c r="J55">
        <v>1473483600</v>
      </c>
      <c r="K55" s="7">
        <f xml:space="preserve"> (((J55/60)/60)/24)+DATE(1970,1,1)</f>
        <v>42623.208333333328</v>
      </c>
      <c r="L55">
        <v>1476766800</v>
      </c>
      <c r="M55" s="7">
        <f>(((L55/60)/60)/24)+DATE(1970, 1, 1)</f>
        <v>42661.208333333328</v>
      </c>
      <c r="N55" t="b">
        <v>0</v>
      </c>
      <c r="O55" t="b">
        <v>0</v>
      </c>
      <c r="P55" t="s">
        <v>33</v>
      </c>
      <c r="Q55" t="str">
        <f xml:space="preserve"> LEFT(P55, SEARCH("/", P55, 1)-1)</f>
        <v>theater</v>
      </c>
      <c r="R55" t="str">
        <f>RIGHT(P55,(LEN(P55)-LEN(Q55)-1))</f>
        <v>plays</v>
      </c>
      <c r="S55">
        <f xml:space="preserve"> (E55/D55)*100</f>
        <v>706.33333333333337</v>
      </c>
      <c r="T55">
        <f xml:space="preserve"> IF(G55=0, 0, (E55/G55))</f>
        <v>25.027559055118111</v>
      </c>
    </row>
    <row r="56" spans="1:20" ht="17" x14ac:dyDescent="0.2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t="s">
        <v>20</v>
      </c>
      <c r="G56">
        <v>89</v>
      </c>
      <c r="H56" t="s">
        <v>21</v>
      </c>
      <c r="I56" t="s">
        <v>22</v>
      </c>
      <c r="J56">
        <v>1267682400</v>
      </c>
      <c r="K56" s="7">
        <f xml:space="preserve"> (((J56/60)/60)/24)+DATE(1970,1,1)</f>
        <v>40241.25</v>
      </c>
      <c r="L56">
        <v>1268114400</v>
      </c>
      <c r="M56" s="7">
        <f>(((L56/60)/60)/24)+DATE(1970, 1, 1)</f>
        <v>40246.25</v>
      </c>
      <c r="N56" t="b">
        <v>0</v>
      </c>
      <c r="O56" t="b">
        <v>0</v>
      </c>
      <c r="P56" t="s">
        <v>100</v>
      </c>
      <c r="Q56" t="str">
        <f xml:space="preserve"> LEFT(P56, SEARCH("/", P56, 1)-1)</f>
        <v>film &amp; video</v>
      </c>
      <c r="R56" t="str">
        <f>RIGHT(P56,(LEN(P56)-LEN(Q56)-1))</f>
        <v>shorts</v>
      </c>
      <c r="S56">
        <f xml:space="preserve"> (E56/D56)*100</f>
        <v>700.33333333333326</v>
      </c>
      <c r="T56">
        <f xml:space="preserve"> IF(G56=0, 0, (E56/G56))</f>
        <v>70.82022471910112</v>
      </c>
    </row>
    <row r="57" spans="1:20" ht="17" x14ac:dyDescent="0.2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t="s">
        <v>20</v>
      </c>
      <c r="G57">
        <v>154</v>
      </c>
      <c r="H57" t="s">
        <v>40</v>
      </c>
      <c r="I57" t="s">
        <v>41</v>
      </c>
      <c r="J57">
        <v>1276664400</v>
      </c>
      <c r="K57" s="7">
        <f xml:space="preserve"> (((J57/60)/60)/24)+DATE(1970,1,1)</f>
        <v>40345.208333333336</v>
      </c>
      <c r="L57">
        <v>1278738000</v>
      </c>
      <c r="M57" s="7">
        <f>(((L57/60)/60)/24)+DATE(1970, 1, 1)</f>
        <v>40369.208333333336</v>
      </c>
      <c r="N57" t="b">
        <v>1</v>
      </c>
      <c r="O57" t="b">
        <v>0</v>
      </c>
      <c r="P57" t="s">
        <v>17</v>
      </c>
      <c r="Q57" t="str">
        <f xml:space="preserve"> LEFT(P57, SEARCH("/", P57, 1)-1)</f>
        <v>food</v>
      </c>
      <c r="R57" t="str">
        <f>RIGHT(P57,(LEN(P57)-LEN(Q57)-1))</f>
        <v>food trucks</v>
      </c>
      <c r="S57">
        <f xml:space="preserve"> (E57/D57)*100</f>
        <v>694.25</v>
      </c>
      <c r="T57">
        <f xml:space="preserve"> IF(G57=0, 0, (E57/G57))</f>
        <v>72.129870129870127</v>
      </c>
    </row>
    <row r="58" spans="1:20" ht="34" x14ac:dyDescent="0.2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t="s">
        <v>20</v>
      </c>
      <c r="G58">
        <v>157</v>
      </c>
      <c r="H58" t="s">
        <v>21</v>
      </c>
      <c r="I58" t="s">
        <v>22</v>
      </c>
      <c r="J58">
        <v>1406264400</v>
      </c>
      <c r="K58" s="7">
        <f xml:space="preserve"> (((J58/60)/60)/24)+DATE(1970,1,1)</f>
        <v>41845.208333333336</v>
      </c>
      <c r="L58">
        <v>1407819600</v>
      </c>
      <c r="M58" s="7">
        <f>(((L58/60)/60)/24)+DATE(1970, 1, 1)</f>
        <v>41863.208333333336</v>
      </c>
      <c r="N58" t="b">
        <v>0</v>
      </c>
      <c r="O58" t="b">
        <v>0</v>
      </c>
      <c r="P58" t="s">
        <v>28</v>
      </c>
      <c r="Q58" t="str">
        <f xml:space="preserve"> LEFT(P58, SEARCH("/", P58, 1)-1)</f>
        <v>technology</v>
      </c>
      <c r="R58" t="str">
        <f>RIGHT(P58,(LEN(P58)-LEN(Q58)-1))</f>
        <v>web</v>
      </c>
      <c r="S58">
        <f xml:space="preserve"> (E58/D58)*100</f>
        <v>681.19047619047615</v>
      </c>
      <c r="T58">
        <f xml:space="preserve"> IF(G58=0, 0, (E58/G58))</f>
        <v>91.114649681528661</v>
      </c>
    </row>
    <row r="59" spans="1:20" ht="17" x14ac:dyDescent="0.2">
      <c r="A59">
        <v>72</v>
      </c>
      <c r="B59" t="s">
        <v>192</v>
      </c>
      <c r="C59" s="3" t="s">
        <v>193</v>
      </c>
      <c r="D59">
        <v>600</v>
      </c>
      <c r="E59">
        <v>4022</v>
      </c>
      <c r="F59" t="s">
        <v>20</v>
      </c>
      <c r="G59">
        <v>54</v>
      </c>
      <c r="H59" t="s">
        <v>21</v>
      </c>
      <c r="I59" t="s">
        <v>22</v>
      </c>
      <c r="J59">
        <v>1435726800</v>
      </c>
      <c r="K59" s="7">
        <f xml:space="preserve"> (((J59/60)/60)/24)+DATE(1970,1,1)</f>
        <v>42186.208333333328</v>
      </c>
      <c r="L59">
        <v>1438837200</v>
      </c>
      <c r="M59" s="7">
        <f>(((L59/60)/60)/24)+DATE(1970, 1, 1)</f>
        <v>42222.208333333328</v>
      </c>
      <c r="N59" t="b">
        <v>0</v>
      </c>
      <c r="O59" t="b">
        <v>0</v>
      </c>
      <c r="P59" t="s">
        <v>71</v>
      </c>
      <c r="Q59" t="str">
        <f xml:space="preserve"> LEFT(P59, SEARCH("/", P59, 1)-1)</f>
        <v>film &amp; video</v>
      </c>
      <c r="R59" t="str">
        <f>RIGHT(P59,(LEN(P59)-LEN(Q59)-1))</f>
        <v>animation</v>
      </c>
      <c r="S59">
        <f xml:space="preserve"> (E59/D59)*100</f>
        <v>670.33333333333326</v>
      </c>
      <c r="T59">
        <f xml:space="preserve"> IF(G59=0, 0, (E59/G59))</f>
        <v>74.481481481481481</v>
      </c>
    </row>
    <row r="60" spans="1:20" ht="17" x14ac:dyDescent="0.2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t="s">
        <v>20</v>
      </c>
      <c r="G60">
        <v>134</v>
      </c>
      <c r="H60" t="s">
        <v>21</v>
      </c>
      <c r="I60" t="s">
        <v>22</v>
      </c>
      <c r="J60">
        <v>1388728800</v>
      </c>
      <c r="K60" s="7">
        <f xml:space="preserve"> (((J60/60)/60)/24)+DATE(1970,1,1)</f>
        <v>41642.25</v>
      </c>
      <c r="L60">
        <v>1389592800</v>
      </c>
      <c r="M60" s="7">
        <f>(((L60/60)/60)/24)+DATE(1970, 1, 1)</f>
        <v>41652.25</v>
      </c>
      <c r="N60" t="b">
        <v>0</v>
      </c>
      <c r="O60" t="b">
        <v>0</v>
      </c>
      <c r="P60" t="s">
        <v>119</v>
      </c>
      <c r="Q60" t="str">
        <f xml:space="preserve"> LEFT(P60, SEARCH("/", P60, 1)-1)</f>
        <v>publishing</v>
      </c>
      <c r="R60" t="str">
        <f>RIGHT(P60,(LEN(P60)-LEN(Q60)-1))</f>
        <v>fiction</v>
      </c>
      <c r="S60">
        <f xml:space="preserve"> (E60/D60)*100</f>
        <v>668.85714285714289</v>
      </c>
      <c r="T60">
        <f xml:space="preserve"> IF(G60=0, 0, (E60/G60))</f>
        <v>104.82089552238806</v>
      </c>
    </row>
    <row r="61" spans="1:20" ht="17" x14ac:dyDescent="0.2">
      <c r="A61">
        <v>73</v>
      </c>
      <c r="B61" t="s">
        <v>194</v>
      </c>
      <c r="C61" s="3" t="s">
        <v>195</v>
      </c>
      <c r="D61">
        <v>1400</v>
      </c>
      <c r="E61">
        <v>9253</v>
      </c>
      <c r="F61" t="s">
        <v>20</v>
      </c>
      <c r="G61">
        <v>88</v>
      </c>
      <c r="H61" t="s">
        <v>21</v>
      </c>
      <c r="I61" t="s">
        <v>22</v>
      </c>
      <c r="J61">
        <v>1480226400</v>
      </c>
      <c r="K61" s="7">
        <f xml:space="preserve"> (((J61/60)/60)/24)+DATE(1970,1,1)</f>
        <v>42701.25</v>
      </c>
      <c r="L61">
        <v>1480485600</v>
      </c>
      <c r="M61" s="7">
        <f>(((L61/60)/60)/24)+DATE(1970, 1, 1)</f>
        <v>42704.25</v>
      </c>
      <c r="N61" t="b">
        <v>0</v>
      </c>
      <c r="O61" t="b">
        <v>0</v>
      </c>
      <c r="P61" t="s">
        <v>159</v>
      </c>
      <c r="Q61" t="str">
        <f xml:space="preserve"> LEFT(P61, SEARCH("/", P61, 1)-1)</f>
        <v>music</v>
      </c>
      <c r="R61" t="str">
        <f>RIGHT(P61,(LEN(P61)-LEN(Q61)-1))</f>
        <v>jazz</v>
      </c>
      <c r="S61">
        <f xml:space="preserve"> (E61/D61)*100</f>
        <v>660.92857142857144</v>
      </c>
      <c r="T61">
        <f xml:space="preserve"> IF(G61=0, 0, (E61/G61))</f>
        <v>105.14772727272727</v>
      </c>
    </row>
    <row r="62" spans="1:20" ht="17" x14ac:dyDescent="0.2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t="s">
        <v>20</v>
      </c>
      <c r="G62">
        <v>98</v>
      </c>
      <c r="H62" t="s">
        <v>36</v>
      </c>
      <c r="I62" t="s">
        <v>37</v>
      </c>
      <c r="J62">
        <v>1552798800</v>
      </c>
      <c r="K62" s="7">
        <f xml:space="preserve"> (((J62/60)/60)/24)+DATE(1970,1,1)</f>
        <v>43541.208333333328</v>
      </c>
      <c r="L62">
        <v>1552885200</v>
      </c>
      <c r="M62" s="7">
        <f>(((L62/60)/60)/24)+DATE(1970, 1, 1)</f>
        <v>43542.208333333328</v>
      </c>
      <c r="N62" t="b">
        <v>0</v>
      </c>
      <c r="O62" t="b">
        <v>0</v>
      </c>
      <c r="P62" t="s">
        <v>119</v>
      </c>
      <c r="Q62" t="str">
        <f xml:space="preserve"> LEFT(P62, SEARCH("/", P62, 1)-1)</f>
        <v>publishing</v>
      </c>
      <c r="R62" t="str">
        <f>RIGHT(P62,(LEN(P62)-LEN(Q62)-1))</f>
        <v>fiction</v>
      </c>
      <c r="S62">
        <f xml:space="preserve"> (E62/D62)*100</f>
        <v>658.8125</v>
      </c>
      <c r="T62">
        <f xml:space="preserve"> IF(G62=0, 0, (E62/G62))</f>
        <v>107.56122448979592</v>
      </c>
    </row>
    <row r="63" spans="1:20" ht="17" x14ac:dyDescent="0.2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t="s">
        <v>20</v>
      </c>
      <c r="G63">
        <v>166</v>
      </c>
      <c r="H63" t="s">
        <v>21</v>
      </c>
      <c r="I63" t="s">
        <v>22</v>
      </c>
      <c r="J63">
        <v>1500699600</v>
      </c>
      <c r="K63" s="7">
        <f xml:space="preserve"> (((J63/60)/60)/24)+DATE(1970,1,1)</f>
        <v>42938.208333333328</v>
      </c>
      <c r="L63">
        <v>1501131600</v>
      </c>
      <c r="M63" s="7">
        <f>(((L63/60)/60)/24)+DATE(1970, 1, 1)</f>
        <v>42943.208333333328</v>
      </c>
      <c r="N63" t="b">
        <v>0</v>
      </c>
      <c r="O63" t="b">
        <v>0</v>
      </c>
      <c r="P63" t="s">
        <v>23</v>
      </c>
      <c r="Q63" t="str">
        <f xml:space="preserve"> LEFT(P63, SEARCH("/", P63, 1)-1)</f>
        <v>music</v>
      </c>
      <c r="R63" t="str">
        <f>RIGHT(P63,(LEN(P63)-LEN(Q63)-1))</f>
        <v>rock</v>
      </c>
      <c r="S63">
        <f xml:space="preserve"> (E63/D63)*100</f>
        <v>655.4545454545455</v>
      </c>
      <c r="T63">
        <f xml:space="preserve"> IF(G63=0, 0, (E63/G63))</f>
        <v>86.867469879518069</v>
      </c>
    </row>
    <row r="64" spans="1:20" ht="17" x14ac:dyDescent="0.2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t="s">
        <v>20</v>
      </c>
      <c r="G64">
        <v>1467</v>
      </c>
      <c r="H64" t="s">
        <v>15</v>
      </c>
      <c r="I64" t="s">
        <v>16</v>
      </c>
      <c r="J64">
        <v>1308546000</v>
      </c>
      <c r="K64" s="7">
        <f xml:space="preserve"> (((J64/60)/60)/24)+DATE(1970,1,1)</f>
        <v>40714.208333333336</v>
      </c>
      <c r="L64">
        <v>1308978000</v>
      </c>
      <c r="M64" s="7">
        <f>(((L64/60)/60)/24)+DATE(1970, 1, 1)</f>
        <v>40719.208333333336</v>
      </c>
      <c r="N64" t="b">
        <v>0</v>
      </c>
      <c r="O64" t="b">
        <v>1</v>
      </c>
      <c r="P64" t="s">
        <v>60</v>
      </c>
      <c r="Q64" t="str">
        <f xml:space="preserve"> LEFT(P64, SEARCH("/", P64, 1)-1)</f>
        <v>music</v>
      </c>
      <c r="R64" t="str">
        <f>RIGHT(P64,(LEN(P64)-LEN(Q64)-1))</f>
        <v>indie rock</v>
      </c>
      <c r="S64">
        <f xml:space="preserve"> (E64/D64)*100</f>
        <v>652.05847953216369</v>
      </c>
      <c r="T64">
        <f xml:space="preserve"> IF(G64=0, 0, (E64/G64))</f>
        <v>76.006816632583508</v>
      </c>
    </row>
    <row r="65" spans="1:20" ht="17" x14ac:dyDescent="0.2">
      <c r="A65">
        <v>16</v>
      </c>
      <c r="B65" t="s">
        <v>66</v>
      </c>
      <c r="C65" s="3" t="s">
        <v>67</v>
      </c>
      <c r="D65">
        <v>1700</v>
      </c>
      <c r="E65">
        <v>11041</v>
      </c>
      <c r="F65" t="s">
        <v>20</v>
      </c>
      <c r="G65">
        <v>100</v>
      </c>
      <c r="H65" t="s">
        <v>21</v>
      </c>
      <c r="I65" t="s">
        <v>22</v>
      </c>
      <c r="J65">
        <v>1390370400</v>
      </c>
      <c r="K65" s="7">
        <f xml:space="preserve"> (((J65/60)/60)/24)+DATE(1970,1,1)</f>
        <v>41661.25</v>
      </c>
      <c r="L65">
        <v>1392271200</v>
      </c>
      <c r="M65" s="7">
        <f>(((L65/60)/60)/24)+DATE(1970, 1, 1)</f>
        <v>41683.25</v>
      </c>
      <c r="N65" t="b">
        <v>0</v>
      </c>
      <c r="O65" t="b">
        <v>0</v>
      </c>
      <c r="P65" t="s">
        <v>68</v>
      </c>
      <c r="Q65" t="str">
        <f xml:space="preserve"> LEFT(P65, SEARCH("/", P65, 1)-1)</f>
        <v>publishing</v>
      </c>
      <c r="R65" t="str">
        <f>RIGHT(P65,(LEN(P65)-LEN(Q65)-1))</f>
        <v>nonfiction</v>
      </c>
      <c r="S65">
        <f xml:space="preserve"> (E65/D65)*100</f>
        <v>649.47058823529414</v>
      </c>
      <c r="T65">
        <f xml:space="preserve"> IF(G65=0, 0, (E65/G65))</f>
        <v>110.41</v>
      </c>
    </row>
    <row r="66" spans="1:20" ht="17" x14ac:dyDescent="0.2">
      <c r="A66">
        <v>80</v>
      </c>
      <c r="B66" t="s">
        <v>209</v>
      </c>
      <c r="C66" s="3" t="s">
        <v>210</v>
      </c>
      <c r="D66">
        <v>1100</v>
      </c>
      <c r="E66">
        <v>7012</v>
      </c>
      <c r="F66" t="s">
        <v>20</v>
      </c>
      <c r="G66">
        <v>127</v>
      </c>
      <c r="H66" t="s">
        <v>21</v>
      </c>
      <c r="I66" t="s">
        <v>22</v>
      </c>
      <c r="J66">
        <v>1503982800</v>
      </c>
      <c r="K66" s="7">
        <f xml:space="preserve"> (((J66/60)/60)/24)+DATE(1970,1,1)</f>
        <v>42976.208333333328</v>
      </c>
      <c r="L66">
        <v>1506574800</v>
      </c>
      <c r="M66" s="7">
        <f>(((L66/60)/60)/24)+DATE(1970, 1, 1)</f>
        <v>43006.208333333328</v>
      </c>
      <c r="N66" t="b">
        <v>0</v>
      </c>
      <c r="O66" t="b">
        <v>0</v>
      </c>
      <c r="P66" t="s">
        <v>89</v>
      </c>
      <c r="Q66" t="str">
        <f xml:space="preserve"> LEFT(P66, SEARCH("/", P66, 1)-1)</f>
        <v>games</v>
      </c>
      <c r="R66" t="str">
        <f>RIGHT(P66,(LEN(P66)-LEN(Q66)-1))</f>
        <v>video games</v>
      </c>
      <c r="S66">
        <f xml:space="preserve"> (E66/D66)*100</f>
        <v>637.4545454545455</v>
      </c>
      <c r="T66">
        <f xml:space="preserve"> IF(G66=0, 0, (E66/G66))</f>
        <v>55.212598425196852</v>
      </c>
    </row>
    <row r="67" spans="1:20" ht="34" x14ac:dyDescent="0.2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t="s">
        <v>20</v>
      </c>
      <c r="G67">
        <v>59</v>
      </c>
      <c r="H67" t="s">
        <v>21</v>
      </c>
      <c r="I67" t="s">
        <v>22</v>
      </c>
      <c r="J67">
        <v>1382677200</v>
      </c>
      <c r="K67" s="7">
        <f xml:space="preserve"> (((J67/60)/60)/24)+DATE(1970,1,1)</f>
        <v>41572.208333333336</v>
      </c>
      <c r="L67">
        <v>1383109200</v>
      </c>
      <c r="M67" s="7">
        <f>(((L67/60)/60)/24)+DATE(1970, 1, 1)</f>
        <v>41577.208333333336</v>
      </c>
      <c r="N67" t="b">
        <v>0</v>
      </c>
      <c r="O67" t="b">
        <v>0</v>
      </c>
      <c r="P67" t="s">
        <v>33</v>
      </c>
      <c r="Q67" t="str">
        <f xml:space="preserve"> LEFT(P67, SEARCH("/", P67, 1)-1)</f>
        <v>theater</v>
      </c>
      <c r="R67" t="str">
        <f>RIGHT(P67,(LEN(P67)-LEN(Q67)-1))</f>
        <v>plays</v>
      </c>
      <c r="S67">
        <f xml:space="preserve"> (E67/D67)*100</f>
        <v>626.29999999999995</v>
      </c>
      <c r="T67">
        <f xml:space="preserve"> IF(G67=0, 0, (E67/G67))</f>
        <v>106.15254237288136</v>
      </c>
    </row>
    <row r="68" spans="1:20" ht="17" x14ac:dyDescent="0.2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t="s">
        <v>20</v>
      </c>
      <c r="G68">
        <v>2144</v>
      </c>
      <c r="H68" t="s">
        <v>21</v>
      </c>
      <c r="I68" t="s">
        <v>22</v>
      </c>
      <c r="J68">
        <v>1473742800</v>
      </c>
      <c r="K68" s="7">
        <f xml:space="preserve"> (((J68/60)/60)/24)+DATE(1970,1,1)</f>
        <v>42626.208333333328</v>
      </c>
      <c r="L68">
        <v>1474174800</v>
      </c>
      <c r="M68" s="7">
        <f>(((L68/60)/60)/24)+DATE(1970, 1, 1)</f>
        <v>42631.208333333328</v>
      </c>
      <c r="N68" t="b">
        <v>0</v>
      </c>
      <c r="O68" t="b">
        <v>0</v>
      </c>
      <c r="P68" t="s">
        <v>33</v>
      </c>
      <c r="Q68" t="str">
        <f xml:space="preserve"> LEFT(P68, SEARCH("/", P68, 1)-1)</f>
        <v>theater</v>
      </c>
      <c r="R68" t="str">
        <f>RIGHT(P68,(LEN(P68)-LEN(Q68)-1))</f>
        <v>plays</v>
      </c>
      <c r="S68">
        <f xml:space="preserve"> (E68/D68)*100</f>
        <v>619.80078125</v>
      </c>
      <c r="T68">
        <f xml:space="preserve"> IF(G68=0, 0, (E68/G68))</f>
        <v>74.006063432835816</v>
      </c>
    </row>
    <row r="69" spans="1:20" ht="34" x14ac:dyDescent="0.2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t="s">
        <v>20</v>
      </c>
      <c r="G69">
        <v>133</v>
      </c>
      <c r="H69" t="s">
        <v>21</v>
      </c>
      <c r="I69" t="s">
        <v>22</v>
      </c>
      <c r="J69">
        <v>1392012000</v>
      </c>
      <c r="K69" s="7">
        <f xml:space="preserve"> (((J69/60)/60)/24)+DATE(1970,1,1)</f>
        <v>41680.25</v>
      </c>
      <c r="L69">
        <v>1392184800</v>
      </c>
      <c r="M69" s="7">
        <f>(((L69/60)/60)/24)+DATE(1970, 1, 1)</f>
        <v>41682.25</v>
      </c>
      <c r="N69" t="b">
        <v>1</v>
      </c>
      <c r="O69" t="b">
        <v>1</v>
      </c>
      <c r="P69" t="s">
        <v>33</v>
      </c>
      <c r="Q69" t="str">
        <f xml:space="preserve"> LEFT(P69, SEARCH("/", P69, 1)-1)</f>
        <v>theater</v>
      </c>
      <c r="R69" t="str">
        <f>RIGHT(P69,(LEN(P69)-LEN(Q69)-1))</f>
        <v>plays</v>
      </c>
      <c r="S69">
        <f xml:space="preserve"> (E69/D69)*100</f>
        <v>615.21739130434787</v>
      </c>
      <c r="T69">
        <f xml:space="preserve"> IF(G69=0, 0, (E69/G69))</f>
        <v>106.39097744360902</v>
      </c>
    </row>
    <row r="70" spans="1:20" ht="34" x14ac:dyDescent="0.2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t="s">
        <v>20</v>
      </c>
      <c r="G70">
        <v>138</v>
      </c>
      <c r="H70" t="s">
        <v>21</v>
      </c>
      <c r="I70" t="s">
        <v>22</v>
      </c>
      <c r="J70">
        <v>1354946400</v>
      </c>
      <c r="K70" s="7">
        <f xml:space="preserve"> (((J70/60)/60)/24)+DATE(1970,1,1)</f>
        <v>41251.25</v>
      </c>
      <c r="L70">
        <v>1356588000</v>
      </c>
      <c r="M70" s="7">
        <f>(((L70/60)/60)/24)+DATE(1970, 1, 1)</f>
        <v>41270.25</v>
      </c>
      <c r="N70" t="b">
        <v>1</v>
      </c>
      <c r="O70" t="b">
        <v>0</v>
      </c>
      <c r="P70" t="s">
        <v>122</v>
      </c>
      <c r="Q70" t="str">
        <f xml:space="preserve"> LEFT(P70, SEARCH("/", P70, 1)-1)</f>
        <v>photography</v>
      </c>
      <c r="R70" t="str">
        <f>RIGHT(P70,(LEN(P70)-LEN(Q70)-1))</f>
        <v>photography books</v>
      </c>
      <c r="S70">
        <f xml:space="preserve"> (E70/D70)*100</f>
        <v>597.5</v>
      </c>
      <c r="T70">
        <f xml:space="preserve"> IF(G70=0, 0, (E70/G70))</f>
        <v>77.934782608695656</v>
      </c>
    </row>
    <row r="71" spans="1:20" ht="34" x14ac:dyDescent="0.2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t="s">
        <v>20</v>
      </c>
      <c r="G71">
        <v>83</v>
      </c>
      <c r="H71" t="s">
        <v>21</v>
      </c>
      <c r="I71" t="s">
        <v>22</v>
      </c>
      <c r="J71">
        <v>1333688400</v>
      </c>
      <c r="K71" s="7">
        <f xml:space="preserve"> (((J71/60)/60)/24)+DATE(1970,1,1)</f>
        <v>41005.208333333336</v>
      </c>
      <c r="L71">
        <v>1336885200</v>
      </c>
      <c r="M71" s="7">
        <f>(((L71/60)/60)/24)+DATE(1970, 1, 1)</f>
        <v>41042.208333333336</v>
      </c>
      <c r="N71" t="b">
        <v>0</v>
      </c>
      <c r="O71" t="b">
        <v>0</v>
      </c>
      <c r="P71" t="s">
        <v>42</v>
      </c>
      <c r="Q71" t="str">
        <f xml:space="preserve"> LEFT(P71, SEARCH("/", P71, 1)-1)</f>
        <v>film &amp; video</v>
      </c>
      <c r="R71" t="str">
        <f>RIGHT(P71,(LEN(P71)-LEN(Q71)-1))</f>
        <v>documentary</v>
      </c>
      <c r="S71">
        <f xml:space="preserve"> (E71/D71)*100</f>
        <v>595.26666666666665</v>
      </c>
      <c r="T71">
        <f xml:space="preserve"> IF(G71=0, 0, (E71/G71))</f>
        <v>107.57831325301204</v>
      </c>
    </row>
    <row r="72" spans="1:20" ht="17" x14ac:dyDescent="0.2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t="s">
        <v>20</v>
      </c>
      <c r="G72">
        <v>101</v>
      </c>
      <c r="H72" t="s">
        <v>21</v>
      </c>
      <c r="I72" t="s">
        <v>22</v>
      </c>
      <c r="J72">
        <v>1294034400</v>
      </c>
      <c r="K72" s="7">
        <f xml:space="preserve"> (((J72/60)/60)/24)+DATE(1970,1,1)</f>
        <v>40546.25</v>
      </c>
      <c r="L72">
        <v>1294120800</v>
      </c>
      <c r="M72" s="7">
        <f>(((L72/60)/60)/24)+DATE(1970, 1, 1)</f>
        <v>40547.25</v>
      </c>
      <c r="N72" t="b">
        <v>0</v>
      </c>
      <c r="O72" t="b">
        <v>1</v>
      </c>
      <c r="P72" t="s">
        <v>33</v>
      </c>
      <c r="Q72" t="str">
        <f xml:space="preserve"> LEFT(P72, SEARCH("/", P72, 1)-1)</f>
        <v>theater</v>
      </c>
      <c r="R72" t="str">
        <f>RIGHT(P72,(LEN(P72)-LEN(Q72)-1))</f>
        <v>plays</v>
      </c>
      <c r="S72">
        <f xml:space="preserve"> (E72/D72)*100</f>
        <v>592.11111111111109</v>
      </c>
      <c r="T72">
        <f xml:space="preserve"> IF(G72=0, 0, (E72/G72))</f>
        <v>105.52475247524752</v>
      </c>
    </row>
    <row r="73" spans="1:20" ht="34" x14ac:dyDescent="0.2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t="s">
        <v>20</v>
      </c>
      <c r="G73">
        <v>393</v>
      </c>
      <c r="H73" t="s">
        <v>21</v>
      </c>
      <c r="I73" t="s">
        <v>22</v>
      </c>
      <c r="J73">
        <v>1511244000</v>
      </c>
      <c r="K73" s="7">
        <f xml:space="preserve"> (((J73/60)/60)/24)+DATE(1970,1,1)</f>
        <v>43060.25</v>
      </c>
      <c r="L73">
        <v>1511762400</v>
      </c>
      <c r="M73" s="7">
        <f>(((L73/60)/60)/24)+DATE(1970, 1, 1)</f>
        <v>43066.25</v>
      </c>
      <c r="N73" t="b">
        <v>0</v>
      </c>
      <c r="O73" t="b">
        <v>0</v>
      </c>
      <c r="P73" t="s">
        <v>71</v>
      </c>
      <c r="Q73" t="str">
        <f xml:space="preserve"> LEFT(P73, SEARCH("/", P73, 1)-1)</f>
        <v>film &amp; video</v>
      </c>
      <c r="R73" t="str">
        <f>RIGHT(P73,(LEN(P73)-LEN(Q73)-1))</f>
        <v>animation</v>
      </c>
      <c r="S73">
        <f xml:space="preserve"> (E73/D73)*100</f>
        <v>581.44000000000005</v>
      </c>
      <c r="T73">
        <f xml:space="preserve"> IF(G73=0, 0, (E73/G73))</f>
        <v>36.987277353689571</v>
      </c>
    </row>
    <row r="74" spans="1:20" ht="34" x14ac:dyDescent="0.2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t="s">
        <v>20</v>
      </c>
      <c r="G74">
        <v>139</v>
      </c>
      <c r="H74" t="s">
        <v>15</v>
      </c>
      <c r="I74" t="s">
        <v>16</v>
      </c>
      <c r="J74">
        <v>1448258400</v>
      </c>
      <c r="K74" s="7">
        <f xml:space="preserve"> (((J74/60)/60)/24)+DATE(1970,1,1)</f>
        <v>42331.25</v>
      </c>
      <c r="L74">
        <v>1448863200</v>
      </c>
      <c r="M74" s="7">
        <f>(((L74/60)/60)/24)+DATE(1970, 1, 1)</f>
        <v>42338.25</v>
      </c>
      <c r="N74" t="b">
        <v>0</v>
      </c>
      <c r="O74" t="b">
        <v>1</v>
      </c>
      <c r="P74" t="s">
        <v>28</v>
      </c>
      <c r="Q74" t="str">
        <f xml:space="preserve"> LEFT(P74, SEARCH("/", P74, 1)-1)</f>
        <v>technology</v>
      </c>
      <c r="R74" t="str">
        <f>RIGHT(P74,(LEN(P74)-LEN(Q74)-1))</f>
        <v>web</v>
      </c>
      <c r="S74">
        <f xml:space="preserve"> (E74/D74)*100</f>
        <v>575.21428571428578</v>
      </c>
      <c r="T74">
        <f xml:space="preserve"> IF(G74=0, 0, (E74/G74))</f>
        <v>57.935251798561154</v>
      </c>
    </row>
    <row r="75" spans="1:20" ht="17" x14ac:dyDescent="0.2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t="s">
        <v>20</v>
      </c>
      <c r="G75">
        <v>219</v>
      </c>
      <c r="H75" t="s">
        <v>21</v>
      </c>
      <c r="I75" t="s">
        <v>22</v>
      </c>
      <c r="J75">
        <v>1361944800</v>
      </c>
      <c r="K75" s="7">
        <f xml:space="preserve"> (((J75/60)/60)/24)+DATE(1970,1,1)</f>
        <v>41332.25</v>
      </c>
      <c r="L75">
        <v>1362549600</v>
      </c>
      <c r="M75" s="7">
        <f>(((L75/60)/60)/24)+DATE(1970, 1, 1)</f>
        <v>41339.25</v>
      </c>
      <c r="N75" t="b">
        <v>0</v>
      </c>
      <c r="O75" t="b">
        <v>0</v>
      </c>
      <c r="P75" t="s">
        <v>33</v>
      </c>
      <c r="Q75" t="str">
        <f xml:space="preserve"> LEFT(P75, SEARCH("/", P75, 1)-1)</f>
        <v>theater</v>
      </c>
      <c r="R75" t="str">
        <f>RIGHT(P75,(LEN(P75)-LEN(Q75)-1))</f>
        <v>plays</v>
      </c>
      <c r="S75">
        <f xml:space="preserve"> (E75/D75)*100</f>
        <v>572.94444444444446</v>
      </c>
      <c r="T75">
        <f xml:space="preserve"> IF(G75=0, 0, (E75/G75))</f>
        <v>47.091324200913242</v>
      </c>
    </row>
    <row r="76" spans="1:20" ht="34" x14ac:dyDescent="0.2">
      <c r="A76">
        <v>244</v>
      </c>
      <c r="B76" t="s">
        <v>540</v>
      </c>
      <c r="C76" s="3" t="s">
        <v>541</v>
      </c>
      <c r="D76">
        <v>700</v>
      </c>
      <c r="E76">
        <v>3988</v>
      </c>
      <c r="F76" t="s">
        <v>20</v>
      </c>
      <c r="G76">
        <v>53</v>
      </c>
      <c r="H76" t="s">
        <v>21</v>
      </c>
      <c r="I76" t="s">
        <v>22</v>
      </c>
      <c r="J76">
        <v>1405314000</v>
      </c>
      <c r="K76" s="7">
        <f xml:space="preserve"> (((J76/60)/60)/24)+DATE(1970,1,1)</f>
        <v>41834.208333333336</v>
      </c>
      <c r="L76">
        <v>1409806800</v>
      </c>
      <c r="M76" s="7">
        <f>(((L76/60)/60)/24)+DATE(1970, 1, 1)</f>
        <v>41886.208333333336</v>
      </c>
      <c r="N76" t="b">
        <v>0</v>
      </c>
      <c r="O76" t="b">
        <v>0</v>
      </c>
      <c r="P76" t="s">
        <v>33</v>
      </c>
      <c r="Q76" t="str">
        <f xml:space="preserve"> LEFT(P76, SEARCH("/", P76, 1)-1)</f>
        <v>theater</v>
      </c>
      <c r="R76" t="str">
        <f>RIGHT(P76,(LEN(P76)-LEN(Q76)-1))</f>
        <v>plays</v>
      </c>
      <c r="S76">
        <f xml:space="preserve"> (E76/D76)*100</f>
        <v>569.71428571428578</v>
      </c>
      <c r="T76">
        <f xml:space="preserve"> IF(G76=0, 0, (E76/G76))</f>
        <v>75.245283018867923</v>
      </c>
    </row>
    <row r="77" spans="1:20" ht="17" x14ac:dyDescent="0.2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t="s">
        <v>20</v>
      </c>
      <c r="G77">
        <v>1518</v>
      </c>
      <c r="H77" t="s">
        <v>15</v>
      </c>
      <c r="I77" t="s">
        <v>16</v>
      </c>
      <c r="J77">
        <v>1414126800</v>
      </c>
      <c r="K77" s="7">
        <f xml:space="preserve"> (((J77/60)/60)/24)+DATE(1970,1,1)</f>
        <v>41936.208333333336</v>
      </c>
      <c r="L77">
        <v>1414904400</v>
      </c>
      <c r="M77" s="7">
        <f>(((L77/60)/60)/24)+DATE(1970, 1, 1)</f>
        <v>41945.208333333336</v>
      </c>
      <c r="N77" t="b">
        <v>0</v>
      </c>
      <c r="O77" t="b">
        <v>0</v>
      </c>
      <c r="P77" t="s">
        <v>23</v>
      </c>
      <c r="Q77" t="str">
        <f xml:space="preserve"> LEFT(P77, SEARCH("/", P77, 1)-1)</f>
        <v>music</v>
      </c>
      <c r="R77" t="str">
        <f>RIGHT(P77,(LEN(P77)-LEN(Q77)-1))</f>
        <v>rock</v>
      </c>
      <c r="S77">
        <f xml:space="preserve"> (E77/D77)*100</f>
        <v>564.20608108108115</v>
      </c>
      <c r="T77">
        <f xml:space="preserve"> IF(G77=0, 0, (E77/G77))</f>
        <v>110.01646903820817</v>
      </c>
    </row>
    <row r="78" spans="1:20" ht="34" x14ac:dyDescent="0.2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t="s">
        <v>20</v>
      </c>
      <c r="G78">
        <v>132</v>
      </c>
      <c r="H78" t="s">
        <v>107</v>
      </c>
      <c r="I78" t="s">
        <v>108</v>
      </c>
      <c r="J78">
        <v>1529038800</v>
      </c>
      <c r="K78" s="7">
        <f xml:space="preserve"> (((J78/60)/60)/24)+DATE(1970,1,1)</f>
        <v>43266.208333333328</v>
      </c>
      <c r="L78">
        <v>1529298000</v>
      </c>
      <c r="M78" s="7">
        <f>(((L78/60)/60)/24)+DATE(1970, 1, 1)</f>
        <v>43269.208333333328</v>
      </c>
      <c r="N78" t="b">
        <v>0</v>
      </c>
      <c r="O78" t="b">
        <v>0</v>
      </c>
      <c r="P78" t="s">
        <v>65</v>
      </c>
      <c r="Q78" t="str">
        <f xml:space="preserve"> LEFT(P78, SEARCH("/", P78, 1)-1)</f>
        <v>technology</v>
      </c>
      <c r="R78" t="str">
        <f>RIGHT(P78,(LEN(P78)-LEN(Q78)-1))</f>
        <v>wearables</v>
      </c>
      <c r="S78">
        <f xml:space="preserve"> (E78/D78)*100</f>
        <v>563.13333333333333</v>
      </c>
      <c r="T78">
        <f xml:space="preserve"> IF(G78=0, 0, (E78/G78))</f>
        <v>63.992424242424242</v>
      </c>
    </row>
    <row r="79" spans="1:20" ht="17" x14ac:dyDescent="0.2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t="s">
        <v>20</v>
      </c>
      <c r="G79">
        <v>268</v>
      </c>
      <c r="H79" t="s">
        <v>21</v>
      </c>
      <c r="I79" t="s">
        <v>22</v>
      </c>
      <c r="J79">
        <v>1332392400</v>
      </c>
      <c r="K79" s="7">
        <f xml:space="preserve"> (((J79/60)/60)/24)+DATE(1970,1,1)</f>
        <v>40990.208333333336</v>
      </c>
      <c r="L79">
        <v>1332478800</v>
      </c>
      <c r="M79" s="7">
        <f>(((L79/60)/60)/24)+DATE(1970, 1, 1)</f>
        <v>40991.208333333336</v>
      </c>
      <c r="N79" t="b">
        <v>0</v>
      </c>
      <c r="O79" t="b">
        <v>0</v>
      </c>
      <c r="P79" t="s">
        <v>65</v>
      </c>
      <c r="Q79" t="str">
        <f xml:space="preserve"> LEFT(P79, SEARCH("/", P79, 1)-1)</f>
        <v>technology</v>
      </c>
      <c r="R79" t="str">
        <f>RIGHT(P79,(LEN(P79)-LEN(Q79)-1))</f>
        <v>wearables</v>
      </c>
      <c r="S79">
        <f xml:space="preserve"> (E79/D79)*100</f>
        <v>547.36</v>
      </c>
      <c r="T79">
        <f xml:space="preserve"> IF(G79=0, 0, (E79/G79))</f>
        <v>51.059701492537314</v>
      </c>
    </row>
    <row r="80" spans="1:20" ht="17" x14ac:dyDescent="0.2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t="s">
        <v>20</v>
      </c>
      <c r="G80">
        <v>142</v>
      </c>
      <c r="H80" t="s">
        <v>21</v>
      </c>
      <c r="I80" t="s">
        <v>22</v>
      </c>
      <c r="J80">
        <v>1470546000</v>
      </c>
      <c r="K80" s="7">
        <f xml:space="preserve"> (((J80/60)/60)/24)+DATE(1970,1,1)</f>
        <v>42589.208333333328</v>
      </c>
      <c r="L80">
        <v>1474088400</v>
      </c>
      <c r="M80" s="7">
        <f>(((L80/60)/60)/24)+DATE(1970, 1, 1)</f>
        <v>42630.208333333328</v>
      </c>
      <c r="N80" t="b">
        <v>0</v>
      </c>
      <c r="O80" t="b">
        <v>0</v>
      </c>
      <c r="P80" t="s">
        <v>42</v>
      </c>
      <c r="Q80" t="str">
        <f xml:space="preserve"> LEFT(P80, SEARCH("/", P80, 1)-1)</f>
        <v>film &amp; video</v>
      </c>
      <c r="R80" t="str">
        <f>RIGHT(P80,(LEN(P80)-LEN(Q80)-1))</f>
        <v>documentary</v>
      </c>
      <c r="S80">
        <f xml:space="preserve"> (E80/D80)*100</f>
        <v>546.14285714285722</v>
      </c>
      <c r="T80">
        <f xml:space="preserve"> IF(G80=0, 0, (E80/G80))</f>
        <v>80.767605633802816</v>
      </c>
    </row>
    <row r="81" spans="1:20" ht="17" x14ac:dyDescent="0.2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t="s">
        <v>20</v>
      </c>
      <c r="G81">
        <v>53</v>
      </c>
      <c r="H81" t="s">
        <v>21</v>
      </c>
      <c r="I81" t="s">
        <v>22</v>
      </c>
      <c r="J81">
        <v>1487743200</v>
      </c>
      <c r="K81" s="7">
        <f xml:space="preserve"> (((J81/60)/60)/24)+DATE(1970,1,1)</f>
        <v>42788.25</v>
      </c>
      <c r="L81">
        <v>1488520800</v>
      </c>
      <c r="M81" s="7">
        <f>(((L81/60)/60)/24)+DATE(1970, 1, 1)</f>
        <v>42797.25</v>
      </c>
      <c r="N81" t="b">
        <v>0</v>
      </c>
      <c r="O81" t="b">
        <v>0</v>
      </c>
      <c r="P81" t="s">
        <v>68</v>
      </c>
      <c r="Q81" t="str">
        <f xml:space="preserve"> LEFT(P81, SEARCH("/", P81, 1)-1)</f>
        <v>publishing</v>
      </c>
      <c r="R81" t="str">
        <f>RIGHT(P81,(LEN(P81)-LEN(Q81)-1))</f>
        <v>nonfiction</v>
      </c>
      <c r="S81">
        <f xml:space="preserve"> (E81/D81)*100</f>
        <v>543.79999999999995</v>
      </c>
      <c r="T81">
        <f xml:space="preserve"> IF(G81=0, 0, (E81/G81))</f>
        <v>102.60377358490567</v>
      </c>
    </row>
    <row r="82" spans="1:20" ht="17" x14ac:dyDescent="0.2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t="s">
        <v>20</v>
      </c>
      <c r="G82">
        <v>110</v>
      </c>
      <c r="H82" t="s">
        <v>15</v>
      </c>
      <c r="I82" t="s">
        <v>16</v>
      </c>
      <c r="J82">
        <v>1277787600</v>
      </c>
      <c r="K82" s="7">
        <f xml:space="preserve"> (((J82/60)/60)/24)+DATE(1970,1,1)</f>
        <v>40358.208333333336</v>
      </c>
      <c r="L82">
        <v>1279515600</v>
      </c>
      <c r="M82" s="7">
        <f>(((L82/60)/60)/24)+DATE(1970, 1, 1)</f>
        <v>40378.208333333336</v>
      </c>
      <c r="N82" t="b">
        <v>0</v>
      </c>
      <c r="O82" t="b">
        <v>0</v>
      </c>
      <c r="P82" t="s">
        <v>68</v>
      </c>
      <c r="Q82" t="str">
        <f xml:space="preserve"> LEFT(P82, SEARCH("/", P82, 1)-1)</f>
        <v>publishing</v>
      </c>
      <c r="R82" t="str">
        <f>RIGHT(P82,(LEN(P82)-LEN(Q82)-1))</f>
        <v>nonfiction</v>
      </c>
      <c r="S82">
        <f xml:space="preserve"> (E82/D82)*100</f>
        <v>542.85714285714289</v>
      </c>
      <c r="T82">
        <f xml:space="preserve"> IF(G82=0, 0, (E82/G82))</f>
        <v>69.090909090909093</v>
      </c>
    </row>
    <row r="83" spans="1:20" ht="17" x14ac:dyDescent="0.2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t="s">
        <v>20</v>
      </c>
      <c r="G83">
        <v>186</v>
      </c>
      <c r="H83" t="s">
        <v>26</v>
      </c>
      <c r="I83" t="s">
        <v>27</v>
      </c>
      <c r="J83">
        <v>1343365200</v>
      </c>
      <c r="K83" s="7">
        <f xml:space="preserve"> (((J83/60)/60)/24)+DATE(1970,1,1)</f>
        <v>41117.208333333336</v>
      </c>
      <c r="L83">
        <v>1345870800</v>
      </c>
      <c r="M83" s="7">
        <f>(((L83/60)/60)/24)+DATE(1970, 1, 1)</f>
        <v>41146.208333333336</v>
      </c>
      <c r="N83" t="b">
        <v>0</v>
      </c>
      <c r="O83" t="b">
        <v>1</v>
      </c>
      <c r="P83" t="s">
        <v>89</v>
      </c>
      <c r="Q83" t="str">
        <f xml:space="preserve"> LEFT(P83, SEARCH("/", P83, 1)-1)</f>
        <v>games</v>
      </c>
      <c r="R83" t="str">
        <f>RIGHT(P83,(LEN(P83)-LEN(Q83)-1))</f>
        <v>video games</v>
      </c>
      <c r="S83">
        <f xml:space="preserve"> (E83/D83)*100</f>
        <v>529.92307692307691</v>
      </c>
      <c r="T83">
        <f xml:space="preserve"> IF(G83=0, 0, (E83/G83))</f>
        <v>37.037634408602152</v>
      </c>
    </row>
    <row r="84" spans="1:20" ht="17" x14ac:dyDescent="0.2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t="s">
        <v>20</v>
      </c>
      <c r="G84">
        <v>980</v>
      </c>
      <c r="H84" t="s">
        <v>21</v>
      </c>
      <c r="I84" t="s">
        <v>22</v>
      </c>
      <c r="J84">
        <v>1406178000</v>
      </c>
      <c r="K84" s="7">
        <f xml:space="preserve"> (((J84/60)/60)/24)+DATE(1970,1,1)</f>
        <v>41844.208333333336</v>
      </c>
      <c r="L84">
        <v>1407301200</v>
      </c>
      <c r="M84" s="7">
        <f>(((L84/60)/60)/24)+DATE(1970, 1, 1)</f>
        <v>41857.208333333336</v>
      </c>
      <c r="N84" t="b">
        <v>0</v>
      </c>
      <c r="O84" t="b">
        <v>0</v>
      </c>
      <c r="P84" t="s">
        <v>148</v>
      </c>
      <c r="Q84" t="str">
        <f xml:space="preserve"> LEFT(P84, SEARCH("/", P84, 1)-1)</f>
        <v>music</v>
      </c>
      <c r="R84" t="str">
        <f>RIGHT(P84,(LEN(P84)-LEN(Q84)-1))</f>
        <v>metal</v>
      </c>
      <c r="S84">
        <f xml:space="preserve"> (E84/D84)*100</f>
        <v>527.00632911392404</v>
      </c>
      <c r="T84">
        <f xml:space="preserve"> IF(G84=0, 0, (E84/G84))</f>
        <v>84.96632653061225</v>
      </c>
    </row>
    <row r="85" spans="1:20" ht="17" x14ac:dyDescent="0.2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t="s">
        <v>20</v>
      </c>
      <c r="G85">
        <v>157</v>
      </c>
      <c r="H85" t="s">
        <v>21</v>
      </c>
      <c r="I85" t="s">
        <v>22</v>
      </c>
      <c r="J85">
        <v>1373432400</v>
      </c>
      <c r="K85" s="7">
        <f xml:space="preserve"> (((J85/60)/60)/24)+DATE(1970,1,1)</f>
        <v>41465.208333333336</v>
      </c>
      <c r="L85">
        <v>1375851600</v>
      </c>
      <c r="M85" s="7">
        <f>(((L85/60)/60)/24)+DATE(1970, 1, 1)</f>
        <v>41493.208333333336</v>
      </c>
      <c r="N85" t="b">
        <v>0</v>
      </c>
      <c r="O85" t="b">
        <v>1</v>
      </c>
      <c r="P85" t="s">
        <v>33</v>
      </c>
      <c r="Q85" t="str">
        <f xml:space="preserve"> LEFT(P85, SEARCH("/", P85, 1)-1)</f>
        <v>theater</v>
      </c>
      <c r="R85" t="str">
        <f>RIGHT(P85,(LEN(P85)-LEN(Q85)-1))</f>
        <v>plays</v>
      </c>
      <c r="S85">
        <f xml:space="preserve"> (E85/D85)*100</f>
        <v>517.65</v>
      </c>
      <c r="T85">
        <f xml:space="preserve"> IF(G85=0, 0, (E85/G85))</f>
        <v>65.942675159235662</v>
      </c>
    </row>
    <row r="86" spans="1:20" ht="17" x14ac:dyDescent="0.2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t="s">
        <v>20</v>
      </c>
      <c r="G86">
        <v>173</v>
      </c>
      <c r="H86" t="s">
        <v>40</v>
      </c>
      <c r="I86" t="s">
        <v>41</v>
      </c>
      <c r="J86">
        <v>1501304400</v>
      </c>
      <c r="K86" s="7">
        <f xml:space="preserve"> (((J86/60)/60)/24)+DATE(1970,1,1)</f>
        <v>42945.208333333328</v>
      </c>
      <c r="L86">
        <v>1501477200</v>
      </c>
      <c r="M86" s="7">
        <f>(((L86/60)/60)/24)+DATE(1970, 1, 1)</f>
        <v>42947.208333333328</v>
      </c>
      <c r="N86" t="b">
        <v>0</v>
      </c>
      <c r="O86" t="b">
        <v>0</v>
      </c>
      <c r="P86" t="s">
        <v>17</v>
      </c>
      <c r="Q86" t="str">
        <f xml:space="preserve"> LEFT(P86, SEARCH("/", P86, 1)-1)</f>
        <v>food</v>
      </c>
      <c r="R86" t="str">
        <f>RIGHT(P86,(LEN(P86)-LEN(Q86)-1))</f>
        <v>food trucks</v>
      </c>
      <c r="S86">
        <f xml:space="preserve"> (E86/D86)*100</f>
        <v>512.91666666666663</v>
      </c>
      <c r="T86">
        <f xml:space="preserve"> IF(G86=0, 0, (E86/G86))</f>
        <v>71.156069364161851</v>
      </c>
    </row>
    <row r="87" spans="1:20" ht="34" x14ac:dyDescent="0.2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t="s">
        <v>20</v>
      </c>
      <c r="G87">
        <v>170</v>
      </c>
      <c r="H87" t="s">
        <v>21</v>
      </c>
      <c r="I87" t="s">
        <v>22</v>
      </c>
      <c r="J87">
        <v>1291356000</v>
      </c>
      <c r="K87" s="7">
        <f xml:space="preserve"> (((J87/60)/60)/24)+DATE(1970,1,1)</f>
        <v>40515.25</v>
      </c>
      <c r="L87">
        <v>1293170400</v>
      </c>
      <c r="M87" s="7">
        <f>(((L87/60)/60)/24)+DATE(1970, 1, 1)</f>
        <v>40536.25</v>
      </c>
      <c r="N87" t="b">
        <v>0</v>
      </c>
      <c r="O87" t="b">
        <v>1</v>
      </c>
      <c r="P87" t="s">
        <v>33</v>
      </c>
      <c r="Q87" t="str">
        <f xml:space="preserve"> LEFT(P87, SEARCH("/", P87, 1)-1)</f>
        <v>theater</v>
      </c>
      <c r="R87" t="str">
        <f>RIGHT(P87,(LEN(P87)-LEN(Q87)-1))</f>
        <v>plays</v>
      </c>
      <c r="S87">
        <f xml:space="preserve"> (E87/D87)*100</f>
        <v>511.38095238095235</v>
      </c>
      <c r="T87">
        <f xml:space="preserve"> IF(G87=0, 0, (E87/G87))</f>
        <v>63.170588235294119</v>
      </c>
    </row>
    <row r="88" spans="1:20" ht="17" x14ac:dyDescent="0.2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t="s">
        <v>20</v>
      </c>
      <c r="G88">
        <v>214</v>
      </c>
      <c r="H88" t="s">
        <v>21</v>
      </c>
      <c r="I88" t="s">
        <v>22</v>
      </c>
      <c r="J88">
        <v>1396846800</v>
      </c>
      <c r="K88" s="7">
        <f xml:space="preserve"> (((J88/60)/60)/24)+DATE(1970,1,1)</f>
        <v>41736.208333333336</v>
      </c>
      <c r="L88">
        <v>1396933200</v>
      </c>
      <c r="M88" s="7">
        <f>(((L88/60)/60)/24)+DATE(1970, 1, 1)</f>
        <v>41737.208333333336</v>
      </c>
      <c r="N88" t="b">
        <v>0</v>
      </c>
      <c r="O88" t="b">
        <v>0</v>
      </c>
      <c r="P88" t="s">
        <v>33</v>
      </c>
      <c r="Q88" t="str">
        <f xml:space="preserve"> LEFT(P88, SEARCH("/", P88, 1)-1)</f>
        <v>theater</v>
      </c>
      <c r="R88" t="str">
        <f>RIGHT(P88,(LEN(P88)-LEN(Q88)-1))</f>
        <v>plays</v>
      </c>
      <c r="S88">
        <f xml:space="preserve"> (E88/D88)*100</f>
        <v>509.34482758620686</v>
      </c>
      <c r="T88">
        <f xml:space="preserve"> IF(G88=0, 0, (E88/G88))</f>
        <v>69.023364485981304</v>
      </c>
    </row>
    <row r="89" spans="1:20" ht="17" x14ac:dyDescent="0.2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t="s">
        <v>20</v>
      </c>
      <c r="G89">
        <v>48</v>
      </c>
      <c r="H89" t="s">
        <v>21</v>
      </c>
      <c r="I89" t="s">
        <v>22</v>
      </c>
      <c r="J89">
        <v>1532149200</v>
      </c>
      <c r="K89" s="7">
        <f xml:space="preserve"> (((J89/60)/60)/24)+DATE(1970,1,1)</f>
        <v>43302.208333333328</v>
      </c>
      <c r="L89">
        <v>1535259600</v>
      </c>
      <c r="M89" s="7">
        <f>(((L89/60)/60)/24)+DATE(1970, 1, 1)</f>
        <v>43338.208333333328</v>
      </c>
      <c r="N89" t="b">
        <v>1</v>
      </c>
      <c r="O89" t="b">
        <v>1</v>
      </c>
      <c r="P89" t="s">
        <v>28</v>
      </c>
      <c r="Q89" t="str">
        <f xml:space="preserve"> LEFT(P89, SEARCH("/", P89, 1)-1)</f>
        <v>technology</v>
      </c>
      <c r="R89" t="str">
        <f>RIGHT(P89,(LEN(P89)-LEN(Q89)-1))</f>
        <v>web</v>
      </c>
      <c r="S89">
        <f xml:space="preserve"> (E89/D89)*100</f>
        <v>508.5</v>
      </c>
      <c r="T89">
        <f xml:space="preserve"> IF(G89=0, 0, (E89/G89))</f>
        <v>105.9375</v>
      </c>
    </row>
    <row r="90" spans="1:20" ht="17" x14ac:dyDescent="0.2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t="s">
        <v>20</v>
      </c>
      <c r="G90">
        <v>3016</v>
      </c>
      <c r="H90" t="s">
        <v>21</v>
      </c>
      <c r="I90" t="s">
        <v>22</v>
      </c>
      <c r="J90">
        <v>1440392400</v>
      </c>
      <c r="K90" s="7">
        <f xml:space="preserve"> (((J90/60)/60)/24)+DATE(1970,1,1)</f>
        <v>42240.208333333328</v>
      </c>
      <c r="L90">
        <v>1440824400</v>
      </c>
      <c r="M90" s="7">
        <f>(((L90/60)/60)/24)+DATE(1970, 1, 1)</f>
        <v>42245.208333333328</v>
      </c>
      <c r="N90" t="b">
        <v>0</v>
      </c>
      <c r="O90" t="b">
        <v>0</v>
      </c>
      <c r="P90" t="s">
        <v>148</v>
      </c>
      <c r="Q90" t="str">
        <f xml:space="preserve"> LEFT(P90, SEARCH("/", P90, 1)-1)</f>
        <v>music</v>
      </c>
      <c r="R90" t="str">
        <f>RIGHT(P90,(LEN(P90)-LEN(Q90)-1))</f>
        <v>metal</v>
      </c>
      <c r="S90">
        <f xml:space="preserve"> (E90/D90)*100</f>
        <v>508.38857142857148</v>
      </c>
      <c r="T90">
        <f xml:space="preserve"> IF(G90=0, 0, (E90/G90))</f>
        <v>58.9973474801061</v>
      </c>
    </row>
    <row r="91" spans="1:20" ht="17" x14ac:dyDescent="0.2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t="s">
        <v>20</v>
      </c>
      <c r="G91">
        <v>126</v>
      </c>
      <c r="H91" t="s">
        <v>15</v>
      </c>
      <c r="I91" t="s">
        <v>16</v>
      </c>
      <c r="J91">
        <v>1516860000</v>
      </c>
      <c r="K91" s="7">
        <f xml:space="preserve"> (((J91/60)/60)/24)+DATE(1970,1,1)</f>
        <v>43125.25</v>
      </c>
      <c r="L91">
        <v>1516946400</v>
      </c>
      <c r="M91" s="7">
        <f>(((L91/60)/60)/24)+DATE(1970, 1, 1)</f>
        <v>43126.25</v>
      </c>
      <c r="N91" t="b">
        <v>0</v>
      </c>
      <c r="O91" t="b">
        <v>0</v>
      </c>
      <c r="P91" t="s">
        <v>33</v>
      </c>
      <c r="Q91" t="str">
        <f xml:space="preserve"> LEFT(P91, SEARCH("/", P91, 1)-1)</f>
        <v>theater</v>
      </c>
      <c r="R91" t="str">
        <f>RIGHT(P91,(LEN(P91)-LEN(Q91)-1))</f>
        <v>plays</v>
      </c>
      <c r="S91">
        <f xml:space="preserve"> (E91/D91)*100</f>
        <v>502.87499999999994</v>
      </c>
      <c r="T91">
        <f xml:space="preserve"> IF(G91=0, 0, (E91/G91))</f>
        <v>63.857142857142854</v>
      </c>
    </row>
    <row r="92" spans="1:20" ht="17" x14ac:dyDescent="0.2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t="s">
        <v>20</v>
      </c>
      <c r="G92">
        <v>226</v>
      </c>
      <c r="H92" t="s">
        <v>21</v>
      </c>
      <c r="I92" t="s">
        <v>22</v>
      </c>
      <c r="J92">
        <v>1555390800</v>
      </c>
      <c r="K92" s="7">
        <f xml:space="preserve"> (((J92/60)/60)/24)+DATE(1970,1,1)</f>
        <v>43571.208333333328</v>
      </c>
      <c r="L92">
        <v>1555822800</v>
      </c>
      <c r="M92" s="7">
        <f>(((L92/60)/60)/24)+DATE(1970, 1, 1)</f>
        <v>43576.208333333328</v>
      </c>
      <c r="N92" t="b">
        <v>0</v>
      </c>
      <c r="O92" t="b">
        <v>0</v>
      </c>
      <c r="P92" t="s">
        <v>206</v>
      </c>
      <c r="Q92" t="str">
        <f xml:space="preserve"> LEFT(P92, SEARCH("/", P92, 1)-1)</f>
        <v>publishing</v>
      </c>
      <c r="R92" t="str">
        <f>RIGHT(P92,(LEN(P92)-LEN(Q92)-1))</f>
        <v>translations</v>
      </c>
      <c r="S92">
        <f xml:space="preserve"> (E92/D92)*100</f>
        <v>499.58333333333337</v>
      </c>
      <c r="T92">
        <f xml:space="preserve"> IF(G92=0, 0, (E92/G92))</f>
        <v>53.053097345132741</v>
      </c>
    </row>
    <row r="93" spans="1:20" ht="17" x14ac:dyDescent="0.2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t="s">
        <v>20</v>
      </c>
      <c r="G93">
        <v>2289</v>
      </c>
      <c r="H93" t="s">
        <v>107</v>
      </c>
      <c r="I93" t="s">
        <v>108</v>
      </c>
      <c r="J93">
        <v>1572498000</v>
      </c>
      <c r="K93" s="7">
        <f xml:space="preserve"> (((J93/60)/60)/24)+DATE(1970,1,1)</f>
        <v>43769.208333333328</v>
      </c>
      <c r="L93">
        <v>1573452000</v>
      </c>
      <c r="M93" s="7">
        <f>(((L93/60)/60)/24)+DATE(1970, 1, 1)</f>
        <v>43780.25</v>
      </c>
      <c r="N93" t="b">
        <v>0</v>
      </c>
      <c r="O93" t="b">
        <v>0</v>
      </c>
      <c r="P93" t="s">
        <v>33</v>
      </c>
      <c r="Q93" t="str">
        <f xml:space="preserve"> LEFT(P93, SEARCH("/", P93, 1)-1)</f>
        <v>theater</v>
      </c>
      <c r="R93" t="str">
        <f>RIGHT(P93,(LEN(P93)-LEN(Q93)-1))</f>
        <v>plays</v>
      </c>
      <c r="S93">
        <f xml:space="preserve"> (E93/D93)*100</f>
        <v>488.05076142131981</v>
      </c>
      <c r="T93">
        <f xml:space="preserve"> IF(G93=0, 0, (E93/G93))</f>
        <v>84.006989951944078</v>
      </c>
    </row>
    <row r="94" spans="1:20" ht="17" x14ac:dyDescent="0.2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t="s">
        <v>20</v>
      </c>
      <c r="G94">
        <v>202</v>
      </c>
      <c r="H94" t="s">
        <v>107</v>
      </c>
      <c r="I94" t="s">
        <v>108</v>
      </c>
      <c r="J94">
        <v>1528434000</v>
      </c>
      <c r="K94" s="7">
        <f xml:space="preserve"> (((J94/60)/60)/24)+DATE(1970,1,1)</f>
        <v>43259.208333333328</v>
      </c>
      <c r="L94">
        <v>1528606800</v>
      </c>
      <c r="M94" s="7">
        <f>(((L94/60)/60)/24)+DATE(1970, 1, 1)</f>
        <v>43261.208333333328</v>
      </c>
      <c r="N94" t="b">
        <v>0</v>
      </c>
      <c r="O94" t="b">
        <v>1</v>
      </c>
      <c r="P94" t="s">
        <v>33</v>
      </c>
      <c r="Q94" t="str">
        <f xml:space="preserve"> LEFT(P94, SEARCH("/", P94, 1)-1)</f>
        <v>theater</v>
      </c>
      <c r="R94" t="str">
        <f>RIGHT(P94,(LEN(P94)-LEN(Q94)-1))</f>
        <v>plays</v>
      </c>
      <c r="S94">
        <f xml:space="preserve"> (E94/D94)*100</f>
        <v>482.03846153846149</v>
      </c>
      <c r="T94">
        <f xml:space="preserve"> IF(G94=0, 0, (E94/G94))</f>
        <v>62.044554455445542</v>
      </c>
    </row>
    <row r="95" spans="1:20" ht="17" x14ac:dyDescent="0.2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t="s">
        <v>20</v>
      </c>
      <c r="G95">
        <v>80</v>
      </c>
      <c r="H95" t="s">
        <v>15</v>
      </c>
      <c r="I95" t="s">
        <v>16</v>
      </c>
      <c r="J95">
        <v>1528088400</v>
      </c>
      <c r="K95" s="7">
        <f xml:space="preserve"> (((J95/60)/60)/24)+DATE(1970,1,1)</f>
        <v>43255.208333333328</v>
      </c>
      <c r="L95">
        <v>1530421200</v>
      </c>
      <c r="M95" s="7">
        <f>(((L95/60)/60)/24)+DATE(1970, 1, 1)</f>
        <v>43282.208333333328</v>
      </c>
      <c r="N95" t="b">
        <v>0</v>
      </c>
      <c r="O95" t="b">
        <v>1</v>
      </c>
      <c r="P95" t="s">
        <v>33</v>
      </c>
      <c r="Q95" t="str">
        <f xml:space="preserve"> LEFT(P95, SEARCH("/", P95, 1)-1)</f>
        <v>theater</v>
      </c>
      <c r="R95" t="str">
        <f>RIGHT(P95,(LEN(P95)-LEN(Q95)-1))</f>
        <v>plays</v>
      </c>
      <c r="S95">
        <f xml:space="preserve"> (E95/D95)*100</f>
        <v>478.94444444444446</v>
      </c>
      <c r="T95">
        <f xml:space="preserve"> IF(G95=0, 0, (E95/G95))</f>
        <v>107.7625</v>
      </c>
    </row>
    <row r="96" spans="1:20" ht="17" x14ac:dyDescent="0.2">
      <c r="A96">
        <v>47</v>
      </c>
      <c r="B96" t="s">
        <v>140</v>
      </c>
      <c r="C96" s="3" t="s">
        <v>141</v>
      </c>
      <c r="D96">
        <v>1500</v>
      </c>
      <c r="E96">
        <v>7129</v>
      </c>
      <c r="F96" t="s">
        <v>20</v>
      </c>
      <c r="G96">
        <v>149</v>
      </c>
      <c r="H96" t="s">
        <v>21</v>
      </c>
      <c r="I96" t="s">
        <v>22</v>
      </c>
      <c r="J96">
        <v>1396069200</v>
      </c>
      <c r="K96" s="7">
        <f xml:space="preserve"> (((J96/60)/60)/24)+DATE(1970,1,1)</f>
        <v>41727.208333333336</v>
      </c>
      <c r="L96">
        <v>1398661200</v>
      </c>
      <c r="M96" s="7">
        <f>(((L96/60)/60)/24)+DATE(1970, 1, 1)</f>
        <v>41757.208333333336</v>
      </c>
      <c r="N96" t="b">
        <v>0</v>
      </c>
      <c r="O96" t="b">
        <v>0</v>
      </c>
      <c r="P96" t="s">
        <v>33</v>
      </c>
      <c r="Q96" t="str">
        <f xml:space="preserve"> LEFT(P96, SEARCH("/", P96, 1)-1)</f>
        <v>theater</v>
      </c>
      <c r="R96" t="str">
        <f>RIGHT(P96,(LEN(P96)-LEN(Q96)-1))</f>
        <v>plays</v>
      </c>
      <c r="S96">
        <f xml:space="preserve"> (E96/D96)*100</f>
        <v>475.26666666666665</v>
      </c>
      <c r="T96">
        <f xml:space="preserve"> IF(G96=0, 0, (E96/G96))</f>
        <v>47.845637583892618</v>
      </c>
    </row>
    <row r="97" spans="1:20" ht="17" x14ac:dyDescent="0.2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t="s">
        <v>20</v>
      </c>
      <c r="G97">
        <v>1785</v>
      </c>
      <c r="H97" t="s">
        <v>21</v>
      </c>
      <c r="I97" t="s">
        <v>22</v>
      </c>
      <c r="J97">
        <v>1408424400</v>
      </c>
      <c r="K97" s="7">
        <f xml:space="preserve"> (((J97/60)/60)/24)+DATE(1970,1,1)</f>
        <v>41870.208333333336</v>
      </c>
      <c r="L97">
        <v>1408510800</v>
      </c>
      <c r="M97" s="7">
        <f>(((L97/60)/60)/24)+DATE(1970, 1, 1)</f>
        <v>41871.208333333336</v>
      </c>
      <c r="N97" t="b">
        <v>0</v>
      </c>
      <c r="O97" t="b">
        <v>0</v>
      </c>
      <c r="P97" t="s">
        <v>23</v>
      </c>
      <c r="Q97" t="str">
        <f xml:space="preserve"> LEFT(P97, SEARCH("/", P97, 1)-1)</f>
        <v>music</v>
      </c>
      <c r="R97" t="str">
        <f>RIGHT(P97,(LEN(P97)-LEN(Q97)-1))</f>
        <v>rock</v>
      </c>
      <c r="S97">
        <f xml:space="preserve"> (E97/D97)*100</f>
        <v>472.82077922077923</v>
      </c>
      <c r="T97">
        <f xml:space="preserve"> IF(G97=0, 0, (E97/G97))</f>
        <v>101.98095238095237</v>
      </c>
    </row>
    <row r="98" spans="1:20" ht="17" x14ac:dyDescent="0.2">
      <c r="A98">
        <v>394</v>
      </c>
      <c r="B98" t="s">
        <v>840</v>
      </c>
      <c r="C98" s="3" t="s">
        <v>841</v>
      </c>
      <c r="D98">
        <v>800</v>
      </c>
      <c r="E98">
        <v>3755</v>
      </c>
      <c r="F98" t="s">
        <v>20</v>
      </c>
      <c r="G98">
        <v>34</v>
      </c>
      <c r="H98" t="s">
        <v>21</v>
      </c>
      <c r="I98" t="s">
        <v>22</v>
      </c>
      <c r="J98">
        <v>1375074000</v>
      </c>
      <c r="K98" s="7">
        <f xml:space="preserve"> (((J98/60)/60)/24)+DATE(1970,1,1)</f>
        <v>41484.208333333336</v>
      </c>
      <c r="L98">
        <v>1375938000</v>
      </c>
      <c r="M98" s="7">
        <f>(((L98/60)/60)/24)+DATE(1970, 1, 1)</f>
        <v>41494.208333333336</v>
      </c>
      <c r="N98" t="b">
        <v>0</v>
      </c>
      <c r="O98" t="b">
        <v>1</v>
      </c>
      <c r="P98" t="s">
        <v>42</v>
      </c>
      <c r="Q98" t="str">
        <f xml:space="preserve"> LEFT(P98, SEARCH("/", P98, 1)-1)</f>
        <v>film &amp; video</v>
      </c>
      <c r="R98" t="str">
        <f>RIGHT(P98,(LEN(P98)-LEN(Q98)-1))</f>
        <v>documentary</v>
      </c>
      <c r="S98">
        <f xml:space="preserve"> (E98/D98)*100</f>
        <v>469.37499999999994</v>
      </c>
      <c r="T98">
        <f xml:space="preserve"> IF(G98=0, 0, (E98/G98))</f>
        <v>110.44117647058823</v>
      </c>
    </row>
    <row r="99" spans="1:20" ht="34" x14ac:dyDescent="0.2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t="s">
        <v>20</v>
      </c>
      <c r="G99">
        <v>1101</v>
      </c>
      <c r="H99" t="s">
        <v>21</v>
      </c>
      <c r="I99" t="s">
        <v>22</v>
      </c>
      <c r="J99">
        <v>1456380000</v>
      </c>
      <c r="K99" s="7">
        <f xml:space="preserve"> (((J99/60)/60)/24)+DATE(1970,1,1)</f>
        <v>42425.25</v>
      </c>
      <c r="L99">
        <v>1457416800</v>
      </c>
      <c r="M99" s="7">
        <f>(((L99/60)/60)/24)+DATE(1970, 1, 1)</f>
        <v>42437.25</v>
      </c>
      <c r="N99" t="b">
        <v>0</v>
      </c>
      <c r="O99" t="b">
        <v>0</v>
      </c>
      <c r="P99" t="s">
        <v>60</v>
      </c>
      <c r="Q99" t="str">
        <f xml:space="preserve"> LEFT(P99, SEARCH("/", P99, 1)-1)</f>
        <v>music</v>
      </c>
      <c r="R99" t="str">
        <f>RIGHT(P99,(LEN(P99)-LEN(Q99)-1))</f>
        <v>indie rock</v>
      </c>
      <c r="S99">
        <f xml:space="preserve"> (E99/D99)*100</f>
        <v>468.85802469135803</v>
      </c>
      <c r="T99">
        <f xml:space="preserve"> IF(G99=0, 0, (E99/G99))</f>
        <v>68.987284287011803</v>
      </c>
    </row>
    <row r="100" spans="1:20" ht="34" x14ac:dyDescent="0.2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t="s">
        <v>20</v>
      </c>
      <c r="G100">
        <v>194</v>
      </c>
      <c r="H100" t="s">
        <v>21</v>
      </c>
      <c r="I100" t="s">
        <v>22</v>
      </c>
      <c r="J100">
        <v>1292220000</v>
      </c>
      <c r="K100" s="7">
        <f xml:space="preserve"> (((J100/60)/60)/24)+DATE(1970,1,1)</f>
        <v>40525.25</v>
      </c>
      <c r="L100">
        <v>1294639200</v>
      </c>
      <c r="M100" s="7">
        <f>(((L100/60)/60)/24)+DATE(1970, 1, 1)</f>
        <v>40553.25</v>
      </c>
      <c r="N100" t="b">
        <v>0</v>
      </c>
      <c r="O100" t="b">
        <v>1</v>
      </c>
      <c r="P100" t="s">
        <v>33</v>
      </c>
      <c r="Q100" t="str">
        <f xml:space="preserve"> LEFT(P100, SEARCH("/", P100, 1)-1)</f>
        <v>theater</v>
      </c>
      <c r="R100" t="str">
        <f>RIGHT(P100,(LEN(P100)-LEN(Q100)-1))</f>
        <v>plays</v>
      </c>
      <c r="S100">
        <f xml:space="preserve"> (E100/D100)*100</f>
        <v>457.03571428571428</v>
      </c>
      <c r="T100">
        <f xml:space="preserve"> IF(G100=0, 0, (E100/G100))</f>
        <v>65.963917525773198</v>
      </c>
    </row>
    <row r="101" spans="1:20" ht="17" x14ac:dyDescent="0.2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t="s">
        <v>20</v>
      </c>
      <c r="G101">
        <v>107</v>
      </c>
      <c r="H101" t="s">
        <v>21</v>
      </c>
      <c r="I101" t="s">
        <v>22</v>
      </c>
      <c r="J101">
        <v>1318654800</v>
      </c>
      <c r="K101" s="7">
        <f xml:space="preserve"> (((J101/60)/60)/24)+DATE(1970,1,1)</f>
        <v>40831.208333333336</v>
      </c>
      <c r="L101">
        <v>1319000400</v>
      </c>
      <c r="M101" s="7">
        <f>(((L101/60)/60)/24)+DATE(1970, 1, 1)</f>
        <v>40835.208333333336</v>
      </c>
      <c r="N101" t="b">
        <v>1</v>
      </c>
      <c r="O101" t="b">
        <v>0</v>
      </c>
      <c r="P101" t="s">
        <v>28</v>
      </c>
      <c r="Q101" t="str">
        <f xml:space="preserve"> LEFT(P101, SEARCH("/", P101, 1)-1)</f>
        <v>technology</v>
      </c>
      <c r="R101" t="str">
        <f>RIGHT(P101,(LEN(P101)-LEN(Q101)-1))</f>
        <v>web</v>
      </c>
      <c r="S101">
        <f xml:space="preserve"> (E101/D101)*100</f>
        <v>456.61111111111109</v>
      </c>
      <c r="T101">
        <f xml:space="preserve"> IF(G101=0, 0, (E101/G101))</f>
        <v>76.813084112149539</v>
      </c>
    </row>
    <row r="102" spans="1:20" ht="17" x14ac:dyDescent="0.2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t="s">
        <v>20</v>
      </c>
      <c r="G102">
        <v>2893</v>
      </c>
      <c r="H102" t="s">
        <v>15</v>
      </c>
      <c r="I102" t="s">
        <v>16</v>
      </c>
      <c r="J102">
        <v>1322114400</v>
      </c>
      <c r="K102" s="7">
        <f xml:space="preserve"> (((J102/60)/60)/24)+DATE(1970,1,1)</f>
        <v>40871.25</v>
      </c>
      <c r="L102">
        <v>1323324000</v>
      </c>
      <c r="M102" s="7">
        <f>(((L102/60)/60)/24)+DATE(1970, 1, 1)</f>
        <v>40885.25</v>
      </c>
      <c r="N102" t="b">
        <v>0</v>
      </c>
      <c r="O102" t="b">
        <v>0</v>
      </c>
      <c r="P102" t="s">
        <v>65</v>
      </c>
      <c r="Q102" t="str">
        <f xml:space="preserve"> LEFT(P102, SEARCH("/", P102, 1)-1)</f>
        <v>technology</v>
      </c>
      <c r="R102" t="str">
        <f>RIGHT(P102,(LEN(P102)-LEN(Q102)-1))</f>
        <v>wearables</v>
      </c>
      <c r="S102">
        <f xml:space="preserve"> (E102/D102)*100</f>
        <v>446.69121140142522</v>
      </c>
      <c r="T102">
        <f xml:space="preserve"> IF(G102=0, 0, (E102/G102))</f>
        <v>65.004147943311438</v>
      </c>
    </row>
    <row r="103" spans="1:20" ht="34" x14ac:dyDescent="0.2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t="s">
        <v>20</v>
      </c>
      <c r="G103">
        <v>238</v>
      </c>
      <c r="H103" t="s">
        <v>21</v>
      </c>
      <c r="I103" t="s">
        <v>22</v>
      </c>
      <c r="J103">
        <v>1520143200</v>
      </c>
      <c r="K103" s="7">
        <f xml:space="preserve"> (((J103/60)/60)/24)+DATE(1970,1,1)</f>
        <v>43163.25</v>
      </c>
      <c r="L103">
        <v>1520402400</v>
      </c>
      <c r="M103" s="7">
        <f>(((L103/60)/60)/24)+DATE(1970, 1, 1)</f>
        <v>43166.25</v>
      </c>
      <c r="N103" t="b">
        <v>0</v>
      </c>
      <c r="O103" t="b">
        <v>0</v>
      </c>
      <c r="P103" t="s">
        <v>33</v>
      </c>
      <c r="Q103" t="str">
        <f xml:space="preserve"> LEFT(P103, SEARCH("/", P103, 1)-1)</f>
        <v>theater</v>
      </c>
      <c r="R103" t="str">
        <f>RIGHT(P103,(LEN(P103)-LEN(Q103)-1))</f>
        <v>plays</v>
      </c>
      <c r="S103">
        <f xml:space="preserve"> (E103/D103)*100</f>
        <v>445.21739130434781</v>
      </c>
      <c r="T103">
        <f xml:space="preserve"> IF(G103=0, 0, (E103/G103))</f>
        <v>43.025210084033617</v>
      </c>
    </row>
    <row r="104" spans="1:20" ht="17" x14ac:dyDescent="0.2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t="s">
        <v>20</v>
      </c>
      <c r="G104">
        <v>222</v>
      </c>
      <c r="H104" t="s">
        <v>21</v>
      </c>
      <c r="I104" t="s">
        <v>22</v>
      </c>
      <c r="J104">
        <v>1309755600</v>
      </c>
      <c r="K104" s="7">
        <f xml:space="preserve"> (((J104/60)/60)/24)+DATE(1970,1,1)</f>
        <v>40728.208333333336</v>
      </c>
      <c r="L104">
        <v>1310533200</v>
      </c>
      <c r="M104" s="7">
        <f>(((L104/60)/60)/24)+DATE(1970, 1, 1)</f>
        <v>40737.208333333336</v>
      </c>
      <c r="N104" t="b">
        <v>0</v>
      </c>
      <c r="O104" t="b">
        <v>0</v>
      </c>
      <c r="P104" t="s">
        <v>17</v>
      </c>
      <c r="Q104" t="str">
        <f xml:space="preserve"> LEFT(P104, SEARCH("/", P104, 1)-1)</f>
        <v>food</v>
      </c>
      <c r="R104" t="str">
        <f>RIGHT(P104,(LEN(P104)-LEN(Q104)-1))</f>
        <v>food trucks</v>
      </c>
      <c r="S104">
        <f xml:space="preserve"> (E104/D104)*100</f>
        <v>443.94444444444446</v>
      </c>
      <c r="T104">
        <f xml:space="preserve"> IF(G104=0, 0, (E104/G104))</f>
        <v>35.995495495495497</v>
      </c>
    </row>
    <row r="105" spans="1:20" ht="17" x14ac:dyDescent="0.2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t="s">
        <v>20</v>
      </c>
      <c r="G105">
        <v>190</v>
      </c>
      <c r="H105" t="s">
        <v>21</v>
      </c>
      <c r="I105" t="s">
        <v>22</v>
      </c>
      <c r="J105">
        <v>1324274400</v>
      </c>
      <c r="K105" s="7">
        <f xml:space="preserve"> (((J105/60)/60)/24)+DATE(1970,1,1)</f>
        <v>40896.25</v>
      </c>
      <c r="L105">
        <v>1324360800</v>
      </c>
      <c r="M105" s="7">
        <f>(((L105/60)/60)/24)+DATE(1970, 1, 1)</f>
        <v>40897.25</v>
      </c>
      <c r="N105" t="b">
        <v>0</v>
      </c>
      <c r="O105" t="b">
        <v>0</v>
      </c>
      <c r="P105" t="s">
        <v>17</v>
      </c>
      <c r="Q105" t="str">
        <f xml:space="preserve"> LEFT(P105, SEARCH("/", P105, 1)-1)</f>
        <v>food</v>
      </c>
      <c r="R105" t="str">
        <f>RIGHT(P105,(LEN(P105)-LEN(Q105)-1))</f>
        <v>food trucks</v>
      </c>
      <c r="S105">
        <f xml:space="preserve"> (E105/D105)*100</f>
        <v>443.72727272727275</v>
      </c>
      <c r="T105">
        <f xml:space="preserve"> IF(G105=0, 0, (E105/G105))</f>
        <v>77.068421052631578</v>
      </c>
    </row>
    <row r="106" spans="1:20" ht="17" x14ac:dyDescent="0.2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t="s">
        <v>20</v>
      </c>
      <c r="G106">
        <v>80</v>
      </c>
      <c r="H106" t="s">
        <v>21</v>
      </c>
      <c r="I106" t="s">
        <v>22</v>
      </c>
      <c r="J106">
        <v>1539752400</v>
      </c>
      <c r="K106" s="7">
        <f xml:space="preserve"> (((J106/60)/60)/24)+DATE(1970,1,1)</f>
        <v>43390.208333333328</v>
      </c>
      <c r="L106">
        <v>1540789200</v>
      </c>
      <c r="M106" s="7">
        <f>(((L106/60)/60)/24)+DATE(1970, 1, 1)</f>
        <v>43402.208333333328</v>
      </c>
      <c r="N106" t="b">
        <v>1</v>
      </c>
      <c r="O106" t="b">
        <v>0</v>
      </c>
      <c r="P106" t="s">
        <v>33</v>
      </c>
      <c r="Q106" t="str">
        <f xml:space="preserve"> LEFT(P106, SEARCH("/", P106, 1)-1)</f>
        <v>theater</v>
      </c>
      <c r="R106" t="str">
        <f>RIGHT(P106,(LEN(P106)-LEN(Q106)-1))</f>
        <v>plays</v>
      </c>
      <c r="S106">
        <f xml:space="preserve"> (E106/D106)*100</f>
        <v>431.84615384615387</v>
      </c>
      <c r="T106">
        <f xml:space="preserve"> IF(G106=0, 0, (E106/G106))</f>
        <v>70.174999999999997</v>
      </c>
    </row>
    <row r="107" spans="1:20" ht="17" x14ac:dyDescent="0.2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t="s">
        <v>20</v>
      </c>
      <c r="G107">
        <v>175</v>
      </c>
      <c r="H107" t="s">
        <v>21</v>
      </c>
      <c r="I107" t="s">
        <v>22</v>
      </c>
      <c r="J107">
        <v>1547100000</v>
      </c>
      <c r="K107" s="7">
        <f xml:space="preserve"> (((J107/60)/60)/24)+DATE(1970,1,1)</f>
        <v>43475.25</v>
      </c>
      <c r="L107">
        <v>1548482400</v>
      </c>
      <c r="M107" s="7">
        <f>(((L107/60)/60)/24)+DATE(1970, 1, 1)</f>
        <v>43491.25</v>
      </c>
      <c r="N107" t="b">
        <v>0</v>
      </c>
      <c r="O107" t="b">
        <v>1</v>
      </c>
      <c r="P107" t="s">
        <v>269</v>
      </c>
      <c r="Q107" t="str">
        <f xml:space="preserve"> LEFT(P107, SEARCH("/", P107, 1)-1)</f>
        <v>film &amp; video</v>
      </c>
      <c r="R107" t="str">
        <f>RIGHT(P107,(LEN(P107)-LEN(Q107)-1))</f>
        <v>television</v>
      </c>
      <c r="S107">
        <f xml:space="preserve"> (E107/D107)*100</f>
        <v>429.27586206896552</v>
      </c>
      <c r="T107">
        <f xml:space="preserve"> IF(G107=0, 0, (E107/G107))</f>
        <v>71.137142857142862</v>
      </c>
    </row>
    <row r="108" spans="1:20" ht="17" x14ac:dyDescent="0.2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t="s">
        <v>20</v>
      </c>
      <c r="G108">
        <v>132</v>
      </c>
      <c r="H108" t="s">
        <v>21</v>
      </c>
      <c r="I108" t="s">
        <v>22</v>
      </c>
      <c r="J108">
        <v>1525669200</v>
      </c>
      <c r="K108" s="7">
        <f xml:space="preserve"> (((J108/60)/60)/24)+DATE(1970,1,1)</f>
        <v>43227.208333333328</v>
      </c>
      <c r="L108">
        <v>1526878800</v>
      </c>
      <c r="M108" s="7">
        <f>(((L108/60)/60)/24)+DATE(1970, 1, 1)</f>
        <v>43241.208333333328</v>
      </c>
      <c r="N108" t="b">
        <v>0</v>
      </c>
      <c r="O108" t="b">
        <v>1</v>
      </c>
      <c r="P108" t="s">
        <v>53</v>
      </c>
      <c r="Q108" t="str">
        <f xml:space="preserve"> LEFT(P108, SEARCH("/", P108, 1)-1)</f>
        <v>film &amp; video</v>
      </c>
      <c r="R108" t="str">
        <f>RIGHT(P108,(LEN(P108)-LEN(Q108)-1))</f>
        <v>drama</v>
      </c>
      <c r="S108">
        <f xml:space="preserve"> (E108/D108)*100</f>
        <v>426.54838709677421</v>
      </c>
      <c r="T108">
        <f xml:space="preserve"> IF(G108=0, 0, (E108/G108))</f>
        <v>100.17424242424242</v>
      </c>
    </row>
    <row r="109" spans="1:20" ht="17" x14ac:dyDescent="0.2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t="s">
        <v>20</v>
      </c>
      <c r="G109">
        <v>32</v>
      </c>
      <c r="H109" t="s">
        <v>21</v>
      </c>
      <c r="I109" t="s">
        <v>22</v>
      </c>
      <c r="J109">
        <v>1555650000</v>
      </c>
      <c r="K109" s="7">
        <f xml:space="preserve"> (((J109/60)/60)/24)+DATE(1970,1,1)</f>
        <v>43574.208333333328</v>
      </c>
      <c r="L109">
        <v>1555909200</v>
      </c>
      <c r="M109" s="7">
        <f>(((L109/60)/60)/24)+DATE(1970, 1, 1)</f>
        <v>43577.208333333328</v>
      </c>
      <c r="N109" t="b">
        <v>0</v>
      </c>
      <c r="O109" t="b">
        <v>0</v>
      </c>
      <c r="P109" t="s">
        <v>33</v>
      </c>
      <c r="Q109" t="str">
        <f xml:space="preserve"> LEFT(P109, SEARCH("/", P109, 1)-1)</f>
        <v>theater</v>
      </c>
      <c r="R109" t="str">
        <f>RIGHT(P109,(LEN(P109)-LEN(Q109)-1))</f>
        <v>plays</v>
      </c>
      <c r="S109">
        <f xml:space="preserve"> (E109/D109)*100</f>
        <v>425.75</v>
      </c>
      <c r="T109">
        <f xml:space="preserve"> IF(G109=0, 0, (E109/G109))</f>
        <v>106.4375</v>
      </c>
    </row>
    <row r="110" spans="1:20" ht="34" x14ac:dyDescent="0.2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t="s">
        <v>20</v>
      </c>
      <c r="G110">
        <v>43</v>
      </c>
      <c r="H110" t="s">
        <v>21</v>
      </c>
      <c r="I110" t="s">
        <v>22</v>
      </c>
      <c r="J110">
        <v>1535432400</v>
      </c>
      <c r="K110" s="7">
        <f xml:space="preserve"> (((J110/60)/60)/24)+DATE(1970,1,1)</f>
        <v>43340.208333333328</v>
      </c>
      <c r="L110">
        <v>1537160400</v>
      </c>
      <c r="M110" s="7">
        <f>(((L110/60)/60)/24)+DATE(1970, 1, 1)</f>
        <v>43360.208333333328</v>
      </c>
      <c r="N110" t="b">
        <v>0</v>
      </c>
      <c r="O110" t="b">
        <v>1</v>
      </c>
      <c r="P110" t="s">
        <v>23</v>
      </c>
      <c r="Q110" t="str">
        <f xml:space="preserve"> LEFT(P110, SEARCH("/", P110, 1)-1)</f>
        <v>music</v>
      </c>
      <c r="R110" t="str">
        <f>RIGHT(P110,(LEN(P110)-LEN(Q110)-1))</f>
        <v>rock</v>
      </c>
      <c r="S110">
        <f xml:space="preserve"> (E110/D110)*100</f>
        <v>425.7</v>
      </c>
      <c r="T110">
        <f xml:space="preserve"> IF(G110=0, 0, (E110/G110))</f>
        <v>99</v>
      </c>
    </row>
    <row r="111" spans="1:20" ht="17" x14ac:dyDescent="0.2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t="s">
        <v>20</v>
      </c>
      <c r="G111">
        <v>1267</v>
      </c>
      <c r="H111" t="s">
        <v>21</v>
      </c>
      <c r="I111" t="s">
        <v>22</v>
      </c>
      <c r="J111">
        <v>1339909200</v>
      </c>
      <c r="K111" s="7">
        <f xml:space="preserve"> (((J111/60)/60)/24)+DATE(1970,1,1)</f>
        <v>41077.208333333336</v>
      </c>
      <c r="L111">
        <v>1342328400</v>
      </c>
      <c r="M111" s="7">
        <f>(((L111/60)/60)/24)+DATE(1970, 1, 1)</f>
        <v>41105.208333333336</v>
      </c>
      <c r="N111" t="b">
        <v>0</v>
      </c>
      <c r="O111" t="b">
        <v>1</v>
      </c>
      <c r="P111" t="s">
        <v>100</v>
      </c>
      <c r="Q111" t="str">
        <f xml:space="preserve"> LEFT(P111, SEARCH("/", P111, 1)-1)</f>
        <v>film &amp; video</v>
      </c>
      <c r="R111" t="str">
        <f>RIGHT(P111,(LEN(P111)-LEN(Q111)-1))</f>
        <v>shorts</v>
      </c>
      <c r="S111">
        <f xml:space="preserve"> (E111/D111)*100</f>
        <v>424.08154506437768</v>
      </c>
      <c r="T111">
        <f xml:space="preserve"> IF(G111=0, 0, (E111/G111))</f>
        <v>77.988161010260455</v>
      </c>
    </row>
    <row r="112" spans="1:20" ht="17" x14ac:dyDescent="0.2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t="s">
        <v>20</v>
      </c>
      <c r="G112">
        <v>3376</v>
      </c>
      <c r="H112" t="s">
        <v>21</v>
      </c>
      <c r="I112" t="s">
        <v>22</v>
      </c>
      <c r="J112">
        <v>1487311200</v>
      </c>
      <c r="K112" s="7">
        <f xml:space="preserve"> (((J112/60)/60)/24)+DATE(1970,1,1)</f>
        <v>42783.25</v>
      </c>
      <c r="L112">
        <v>1487916000</v>
      </c>
      <c r="M112" s="7">
        <f>(((L112/60)/60)/24)+DATE(1970, 1, 1)</f>
        <v>42790.25</v>
      </c>
      <c r="N112" t="b">
        <v>0</v>
      </c>
      <c r="O112" t="b">
        <v>0</v>
      </c>
      <c r="P112" t="s">
        <v>60</v>
      </c>
      <c r="Q112" t="str">
        <f xml:space="preserve"> LEFT(P112, SEARCH("/", P112, 1)-1)</f>
        <v>music</v>
      </c>
      <c r="R112" t="str">
        <f>RIGHT(P112,(LEN(P112)-LEN(Q112)-1))</f>
        <v>indie rock</v>
      </c>
      <c r="S112">
        <f xml:space="preserve"> (E112/D112)*100</f>
        <v>423.06746987951806</v>
      </c>
      <c r="T112">
        <f xml:space="preserve"> IF(G112=0, 0, (E112/G112))</f>
        <v>52.006220379146917</v>
      </c>
    </row>
    <row r="113" spans="1:20" ht="17" x14ac:dyDescent="0.2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t="s">
        <v>20</v>
      </c>
      <c r="G113">
        <v>97</v>
      </c>
      <c r="H113" t="s">
        <v>36</v>
      </c>
      <c r="I113" t="s">
        <v>37</v>
      </c>
      <c r="J113">
        <v>1513231200</v>
      </c>
      <c r="K113" s="7">
        <f xml:space="preserve"> (((J113/60)/60)/24)+DATE(1970,1,1)</f>
        <v>43083.25</v>
      </c>
      <c r="L113">
        <v>1515391200</v>
      </c>
      <c r="M113" s="7">
        <f>(((L113/60)/60)/24)+DATE(1970, 1, 1)</f>
        <v>43108.25</v>
      </c>
      <c r="N113" t="b">
        <v>0</v>
      </c>
      <c r="O113" t="b">
        <v>1</v>
      </c>
      <c r="P113" t="s">
        <v>33</v>
      </c>
      <c r="Q113" t="str">
        <f xml:space="preserve"> LEFT(P113, SEARCH("/", P113, 1)-1)</f>
        <v>theater</v>
      </c>
      <c r="R113" t="str">
        <f>RIGHT(P113,(LEN(P113)-LEN(Q113)-1))</f>
        <v>plays</v>
      </c>
      <c r="S113">
        <f xml:space="preserve"> (E113/D113)*100</f>
        <v>422.41666666666669</v>
      </c>
      <c r="T113">
        <f xml:space="preserve"> IF(G113=0, 0, (E113/G113))</f>
        <v>104.51546391752578</v>
      </c>
    </row>
    <row r="114" spans="1:20" ht="17" x14ac:dyDescent="0.2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t="s">
        <v>20</v>
      </c>
      <c r="G114">
        <v>101</v>
      </c>
      <c r="H114" t="s">
        <v>21</v>
      </c>
      <c r="I114" t="s">
        <v>22</v>
      </c>
      <c r="J114">
        <v>1575612000</v>
      </c>
      <c r="K114" s="7">
        <f xml:space="preserve"> (((J114/60)/60)/24)+DATE(1970,1,1)</f>
        <v>43805.25</v>
      </c>
      <c r="L114">
        <v>1575612000</v>
      </c>
      <c r="M114" s="7">
        <f>(((L114/60)/60)/24)+DATE(1970, 1, 1)</f>
        <v>43805.25</v>
      </c>
      <c r="N114" t="b">
        <v>0</v>
      </c>
      <c r="O114" t="b">
        <v>0</v>
      </c>
      <c r="P114" t="s">
        <v>89</v>
      </c>
      <c r="Q114" t="str">
        <f xml:space="preserve"> LEFT(P114, SEARCH("/", P114, 1)-1)</f>
        <v>games</v>
      </c>
      <c r="R114" t="str">
        <f>RIGHT(P114,(LEN(P114)-LEN(Q114)-1))</f>
        <v>video games</v>
      </c>
      <c r="S114">
        <f xml:space="preserve"> (E114/D114)*100</f>
        <v>420.16666666666669</v>
      </c>
      <c r="T114">
        <f xml:space="preserve"> IF(G114=0, 0, (E114/G114))</f>
        <v>99.841584158415841</v>
      </c>
    </row>
    <row r="115" spans="1:20" ht="34" x14ac:dyDescent="0.2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t="s">
        <v>20</v>
      </c>
      <c r="G115">
        <v>6406</v>
      </c>
      <c r="H115" t="s">
        <v>21</v>
      </c>
      <c r="I115" t="s">
        <v>22</v>
      </c>
      <c r="J115">
        <v>1355637600</v>
      </c>
      <c r="K115" s="7">
        <f xml:space="preserve"> (((J115/60)/60)/24)+DATE(1970,1,1)</f>
        <v>41259.25</v>
      </c>
      <c r="L115">
        <v>1356847200</v>
      </c>
      <c r="M115" s="7">
        <f>(((L115/60)/60)/24)+DATE(1970, 1, 1)</f>
        <v>41273.25</v>
      </c>
      <c r="N115" t="b">
        <v>0</v>
      </c>
      <c r="O115" t="b">
        <v>0</v>
      </c>
      <c r="P115" t="s">
        <v>33</v>
      </c>
      <c r="Q115" t="str">
        <f xml:space="preserve"> LEFT(P115, SEARCH("/", P115, 1)-1)</f>
        <v>theater</v>
      </c>
      <c r="R115" t="str">
        <f>RIGHT(P115,(LEN(P115)-LEN(Q115)-1))</f>
        <v>plays</v>
      </c>
      <c r="S115">
        <f xml:space="preserve"> (E115/D115)*100</f>
        <v>419.0560747663551</v>
      </c>
      <c r="T115">
        <f xml:space="preserve"> IF(G115=0, 0, (E115/G115))</f>
        <v>27.998126756166094</v>
      </c>
    </row>
    <row r="116" spans="1:20" ht="17" x14ac:dyDescent="0.2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t="s">
        <v>20</v>
      </c>
      <c r="G116">
        <v>1784</v>
      </c>
      <c r="H116" t="s">
        <v>21</v>
      </c>
      <c r="I116" t="s">
        <v>22</v>
      </c>
      <c r="J116">
        <v>1281070800</v>
      </c>
      <c r="K116" s="7">
        <f xml:space="preserve"> (((J116/60)/60)/24)+DATE(1970,1,1)</f>
        <v>40396.208333333336</v>
      </c>
      <c r="L116">
        <v>1281157200</v>
      </c>
      <c r="M116" s="7">
        <f>(((L116/60)/60)/24)+DATE(1970, 1, 1)</f>
        <v>40397.208333333336</v>
      </c>
      <c r="N116" t="b">
        <v>0</v>
      </c>
      <c r="O116" t="b">
        <v>0</v>
      </c>
      <c r="P116" t="s">
        <v>33</v>
      </c>
      <c r="Q116" t="str">
        <f xml:space="preserve"> LEFT(P116, SEARCH("/", P116, 1)-1)</f>
        <v>theater</v>
      </c>
      <c r="R116" t="str">
        <f>RIGHT(P116,(LEN(P116)-LEN(Q116)-1))</f>
        <v>plays</v>
      </c>
      <c r="S116">
        <f xml:space="preserve"> (E116/D116)*100</f>
        <v>418.78911564625849</v>
      </c>
      <c r="T116">
        <f xml:space="preserve"> IF(G116=0, 0, (E116/G116))</f>
        <v>69.015695067264573</v>
      </c>
    </row>
    <row r="117" spans="1:20" ht="17" x14ac:dyDescent="0.2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t="s">
        <v>20</v>
      </c>
      <c r="G117">
        <v>2739</v>
      </c>
      <c r="H117" t="s">
        <v>21</v>
      </c>
      <c r="I117" t="s">
        <v>22</v>
      </c>
      <c r="J117">
        <v>1289800800</v>
      </c>
      <c r="K117" s="7">
        <f xml:space="preserve"> (((J117/60)/60)/24)+DATE(1970,1,1)</f>
        <v>40497.25</v>
      </c>
      <c r="L117">
        <v>1291960800</v>
      </c>
      <c r="M117" s="7">
        <f>(((L117/60)/60)/24)+DATE(1970, 1, 1)</f>
        <v>40522.25</v>
      </c>
      <c r="N117" t="b">
        <v>0</v>
      </c>
      <c r="O117" t="b">
        <v>0</v>
      </c>
      <c r="P117" t="s">
        <v>33</v>
      </c>
      <c r="Q117" t="str">
        <f xml:space="preserve"> LEFT(P117, SEARCH("/", P117, 1)-1)</f>
        <v>theater</v>
      </c>
      <c r="R117" t="str">
        <f>RIGHT(P117,(LEN(P117)-LEN(Q117)-1))</f>
        <v>plays</v>
      </c>
      <c r="S117">
        <f xml:space="preserve"> (E117/D117)*100</f>
        <v>416.47680412371136</v>
      </c>
      <c r="T117">
        <f xml:space="preserve"> IF(G117=0, 0, (E117/G117))</f>
        <v>58.997079225994888</v>
      </c>
    </row>
    <row r="118" spans="1:20" ht="17" x14ac:dyDescent="0.2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t="s">
        <v>20</v>
      </c>
      <c r="G118">
        <v>146</v>
      </c>
      <c r="H118" t="s">
        <v>26</v>
      </c>
      <c r="I118" t="s">
        <v>27</v>
      </c>
      <c r="J118">
        <v>1370840400</v>
      </c>
      <c r="K118" s="7">
        <f xml:space="preserve"> (((J118/60)/60)/24)+DATE(1970,1,1)</f>
        <v>41435.208333333336</v>
      </c>
      <c r="L118">
        <v>1371704400</v>
      </c>
      <c r="M118" s="7">
        <f>(((L118/60)/60)/24)+DATE(1970, 1, 1)</f>
        <v>41445.208333333336</v>
      </c>
      <c r="N118" t="b">
        <v>0</v>
      </c>
      <c r="O118" t="b">
        <v>0</v>
      </c>
      <c r="P118" t="s">
        <v>33</v>
      </c>
      <c r="Q118" t="str">
        <f xml:space="preserve"> LEFT(P118, SEARCH("/", P118, 1)-1)</f>
        <v>theater</v>
      </c>
      <c r="R118" t="str">
        <f>RIGHT(P118,(LEN(P118)-LEN(Q118)-1))</f>
        <v>plays</v>
      </c>
      <c r="S118">
        <f xml:space="preserve"> (E118/D118)*100</f>
        <v>415.53846153846149</v>
      </c>
      <c r="T118">
        <f xml:space="preserve"> IF(G118=0, 0, (E118/G118))</f>
        <v>74</v>
      </c>
    </row>
    <row r="119" spans="1:20" ht="17" x14ac:dyDescent="0.2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t="s">
        <v>20</v>
      </c>
      <c r="G119">
        <v>195</v>
      </c>
      <c r="H119" t="s">
        <v>36</v>
      </c>
      <c r="I119" t="s">
        <v>37</v>
      </c>
      <c r="J119">
        <v>1402376400</v>
      </c>
      <c r="K119" s="7">
        <f xml:space="preserve"> (((J119/60)/60)/24)+DATE(1970,1,1)</f>
        <v>41800.208333333336</v>
      </c>
      <c r="L119">
        <v>1402722000</v>
      </c>
      <c r="M119" s="7">
        <f>(((L119/60)/60)/24)+DATE(1970, 1, 1)</f>
        <v>41804.208333333336</v>
      </c>
      <c r="N119" t="b">
        <v>0</v>
      </c>
      <c r="O119" t="b">
        <v>0</v>
      </c>
      <c r="P119" t="s">
        <v>33</v>
      </c>
      <c r="Q119" t="str">
        <f xml:space="preserve"> LEFT(P119, SEARCH("/", P119, 1)-1)</f>
        <v>theater</v>
      </c>
      <c r="R119" t="str">
        <f>RIGHT(P119,(LEN(P119)-LEN(Q119)-1))</f>
        <v>plays</v>
      </c>
      <c r="S119">
        <f xml:space="preserve"> (E119/D119)*100</f>
        <v>414.49999999999994</v>
      </c>
      <c r="T119">
        <f xml:space="preserve"> IF(G119=0, 0, (E119/G119))</f>
        <v>68.02051282051282</v>
      </c>
    </row>
    <row r="120" spans="1:20" ht="17" x14ac:dyDescent="0.2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t="s">
        <v>20</v>
      </c>
      <c r="G120">
        <v>1071</v>
      </c>
      <c r="H120" t="s">
        <v>15</v>
      </c>
      <c r="I120" t="s">
        <v>16</v>
      </c>
      <c r="J120">
        <v>1432357200</v>
      </c>
      <c r="K120" s="7">
        <f xml:space="preserve"> (((J120/60)/60)/24)+DATE(1970,1,1)</f>
        <v>42147.208333333328</v>
      </c>
      <c r="L120">
        <v>1432875600</v>
      </c>
      <c r="M120" s="7">
        <f>(((L120/60)/60)/24)+DATE(1970, 1, 1)</f>
        <v>42153.208333333328</v>
      </c>
      <c r="N120" t="b">
        <v>0</v>
      </c>
      <c r="O120" t="b">
        <v>0</v>
      </c>
      <c r="P120" t="s">
        <v>65</v>
      </c>
      <c r="Q120" t="str">
        <f xml:space="preserve"> LEFT(P120, SEARCH("/", P120, 1)-1)</f>
        <v>technology</v>
      </c>
      <c r="R120" t="str">
        <f>RIGHT(P120,(LEN(P120)-LEN(Q120)-1))</f>
        <v>wearables</v>
      </c>
      <c r="S120">
        <f xml:space="preserve"> (E120/D120)*100</f>
        <v>412.6631944444444</v>
      </c>
      <c r="T120">
        <f xml:space="preserve"> IF(G120=0, 0, (E120/G120))</f>
        <v>110.96825396825396</v>
      </c>
    </row>
    <row r="121" spans="1:20" ht="17" x14ac:dyDescent="0.2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t="s">
        <v>20</v>
      </c>
      <c r="G121">
        <v>1703</v>
      </c>
      <c r="H121" t="s">
        <v>21</v>
      </c>
      <c r="I121" t="s">
        <v>22</v>
      </c>
      <c r="J121">
        <v>1562302800</v>
      </c>
      <c r="K121" s="7">
        <f xml:space="preserve"> (((J121/60)/60)/24)+DATE(1970,1,1)</f>
        <v>43651.208333333328</v>
      </c>
      <c r="L121">
        <v>1562389200</v>
      </c>
      <c r="M121" s="7">
        <f>(((L121/60)/60)/24)+DATE(1970, 1, 1)</f>
        <v>43652.208333333328</v>
      </c>
      <c r="N121" t="b">
        <v>0</v>
      </c>
      <c r="O121" t="b">
        <v>0</v>
      </c>
      <c r="P121" t="s">
        <v>33</v>
      </c>
      <c r="Q121" t="str">
        <f xml:space="preserve"> LEFT(P121, SEARCH("/", P121, 1)-1)</f>
        <v>theater</v>
      </c>
      <c r="R121" t="str">
        <f>RIGHT(P121,(LEN(P121)-LEN(Q121)-1))</f>
        <v>plays</v>
      </c>
      <c r="S121">
        <f xml:space="preserve"> (E121/D121)*100</f>
        <v>410.59821428571428</v>
      </c>
      <c r="T121">
        <f xml:space="preserve"> IF(G121=0, 0, (E121/G121))</f>
        <v>81.010569583088667</v>
      </c>
    </row>
    <row r="122" spans="1:20" ht="17" x14ac:dyDescent="0.2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t="s">
        <v>20</v>
      </c>
      <c r="G122">
        <v>123</v>
      </c>
      <c r="H122" t="s">
        <v>98</v>
      </c>
      <c r="I122" t="s">
        <v>99</v>
      </c>
      <c r="J122">
        <v>1381122000</v>
      </c>
      <c r="K122" s="7">
        <f xml:space="preserve"> (((J122/60)/60)/24)+DATE(1970,1,1)</f>
        <v>41554.208333333336</v>
      </c>
      <c r="L122">
        <v>1382677200</v>
      </c>
      <c r="M122" s="7">
        <f>(((L122/60)/60)/24)+DATE(1970, 1, 1)</f>
        <v>41572.208333333336</v>
      </c>
      <c r="N122" t="b">
        <v>0</v>
      </c>
      <c r="O122" t="b">
        <v>0</v>
      </c>
      <c r="P122" t="s">
        <v>159</v>
      </c>
      <c r="Q122" t="str">
        <f xml:space="preserve"> LEFT(P122, SEARCH("/", P122, 1)-1)</f>
        <v>music</v>
      </c>
      <c r="R122" t="str">
        <f>RIGHT(P122,(LEN(P122)-LEN(Q122)-1))</f>
        <v>jazz</v>
      </c>
      <c r="S122">
        <f xml:space="preserve"> (E122/D122)*100</f>
        <v>407.09677419354841</v>
      </c>
      <c r="T122">
        <f xml:space="preserve"> IF(G122=0, 0, (E122/G122))</f>
        <v>102.60162601626017</v>
      </c>
    </row>
    <row r="123" spans="1:20" ht="17" x14ac:dyDescent="0.2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t="s">
        <v>20</v>
      </c>
      <c r="G123">
        <v>114</v>
      </c>
      <c r="H123" t="s">
        <v>21</v>
      </c>
      <c r="I123" t="s">
        <v>22</v>
      </c>
      <c r="J123">
        <v>1305176400</v>
      </c>
      <c r="K123" s="7">
        <f xml:space="preserve"> (((J123/60)/60)/24)+DATE(1970,1,1)</f>
        <v>40675.208333333336</v>
      </c>
      <c r="L123">
        <v>1305522000</v>
      </c>
      <c r="M123" s="7">
        <f>(((L123/60)/60)/24)+DATE(1970, 1, 1)</f>
        <v>40679.208333333336</v>
      </c>
      <c r="N123" t="b">
        <v>0</v>
      </c>
      <c r="O123" t="b">
        <v>0</v>
      </c>
      <c r="P123" t="s">
        <v>53</v>
      </c>
      <c r="Q123" t="str">
        <f xml:space="preserve"> LEFT(P123, SEARCH("/", P123, 1)-1)</f>
        <v>film &amp; video</v>
      </c>
      <c r="R123" t="str">
        <f>RIGHT(P123,(LEN(P123)-LEN(Q123)-1))</f>
        <v>drama</v>
      </c>
      <c r="S123">
        <f xml:space="preserve"> (E123/D123)*100</f>
        <v>406.85714285714283</v>
      </c>
      <c r="T123">
        <f xml:space="preserve"> IF(G123=0, 0, (E123/G123))</f>
        <v>49.964912280701753</v>
      </c>
    </row>
    <row r="124" spans="1:20" ht="17" x14ac:dyDescent="0.2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t="s">
        <v>20</v>
      </c>
      <c r="G124">
        <v>3594</v>
      </c>
      <c r="H124" t="s">
        <v>21</v>
      </c>
      <c r="I124" t="s">
        <v>22</v>
      </c>
      <c r="J124">
        <v>1411534800</v>
      </c>
      <c r="K124" s="7">
        <f xml:space="preserve"> (((J124/60)/60)/24)+DATE(1970,1,1)</f>
        <v>41906.208333333336</v>
      </c>
      <c r="L124">
        <v>1415426400</v>
      </c>
      <c r="M124" s="7">
        <f>(((L124/60)/60)/24)+DATE(1970, 1, 1)</f>
        <v>41951.25</v>
      </c>
      <c r="N124" t="b">
        <v>0</v>
      </c>
      <c r="O124" t="b">
        <v>0</v>
      </c>
      <c r="P124" t="s">
        <v>474</v>
      </c>
      <c r="Q124" t="str">
        <f xml:space="preserve"> LEFT(P124, SEARCH("/", P124, 1)-1)</f>
        <v>film &amp; video</v>
      </c>
      <c r="R124" t="str">
        <f>RIGHT(P124,(LEN(P124)-LEN(Q124)-1))</f>
        <v>science fiction</v>
      </c>
      <c r="S124">
        <f xml:space="preserve"> (E124/D124)*100</f>
        <v>403.63930885529157</v>
      </c>
      <c r="T124">
        <f xml:space="preserve"> IF(G124=0, 0, (E124/G124))</f>
        <v>51.999165275459099</v>
      </c>
    </row>
    <row r="125" spans="1:20" ht="17" x14ac:dyDescent="0.2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t="s">
        <v>20</v>
      </c>
      <c r="G125">
        <v>223</v>
      </c>
      <c r="H125" t="s">
        <v>21</v>
      </c>
      <c r="I125" t="s">
        <v>22</v>
      </c>
      <c r="J125">
        <v>1330322400</v>
      </c>
      <c r="K125" s="7">
        <f xml:space="preserve"> (((J125/60)/60)/24)+DATE(1970,1,1)</f>
        <v>40966.25</v>
      </c>
      <c r="L125">
        <v>1330495200</v>
      </c>
      <c r="M125" s="7">
        <f>(((L125/60)/60)/24)+DATE(1970, 1, 1)</f>
        <v>40968.25</v>
      </c>
      <c r="N125" t="b">
        <v>0</v>
      </c>
      <c r="O125" t="b">
        <v>0</v>
      </c>
      <c r="P125" t="s">
        <v>23</v>
      </c>
      <c r="Q125" t="str">
        <f xml:space="preserve"> LEFT(P125, SEARCH("/", P125, 1)-1)</f>
        <v>music</v>
      </c>
      <c r="R125" t="str">
        <f>RIGHT(P125,(LEN(P125)-LEN(Q125)-1))</f>
        <v>rock</v>
      </c>
      <c r="S125">
        <f xml:space="preserve"> (E125/D125)*100</f>
        <v>395.31818181818181</v>
      </c>
      <c r="T125">
        <f xml:space="preserve"> IF(G125=0, 0, (E125/G125))</f>
        <v>39</v>
      </c>
    </row>
    <row r="126" spans="1:20" ht="17" x14ac:dyDescent="0.2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t="s">
        <v>20</v>
      </c>
      <c r="G126">
        <v>157</v>
      </c>
      <c r="H126" t="s">
        <v>40</v>
      </c>
      <c r="I126" t="s">
        <v>41</v>
      </c>
      <c r="J126">
        <v>1500958800</v>
      </c>
      <c r="K126" s="7">
        <f xml:space="preserve"> (((J126/60)/60)/24)+DATE(1970,1,1)</f>
        <v>42941.208333333328</v>
      </c>
      <c r="L126">
        <v>1501995600</v>
      </c>
      <c r="M126" s="7">
        <f>(((L126/60)/60)/24)+DATE(1970, 1, 1)</f>
        <v>42953.208333333328</v>
      </c>
      <c r="N126" t="b">
        <v>0</v>
      </c>
      <c r="O126" t="b">
        <v>0</v>
      </c>
      <c r="P126" t="s">
        <v>100</v>
      </c>
      <c r="Q126" t="str">
        <f xml:space="preserve"> LEFT(P126, SEARCH("/", P126, 1)-1)</f>
        <v>film &amp; video</v>
      </c>
      <c r="R126" t="str">
        <f>RIGHT(P126,(LEN(P126)-LEN(Q126)-1))</f>
        <v>shorts</v>
      </c>
      <c r="S126">
        <f xml:space="preserve"> (E126/D126)*100</f>
        <v>387.5</v>
      </c>
      <c r="T126">
        <f xml:space="preserve"> IF(G126=0, 0, (E126/G126))</f>
        <v>88.853503184713375</v>
      </c>
    </row>
    <row r="127" spans="1:20" ht="17" x14ac:dyDescent="0.2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t="s">
        <v>20</v>
      </c>
      <c r="G127">
        <v>2431</v>
      </c>
      <c r="H127" t="s">
        <v>21</v>
      </c>
      <c r="I127" t="s">
        <v>22</v>
      </c>
      <c r="J127">
        <v>1435208400</v>
      </c>
      <c r="K127" s="7">
        <f xml:space="preserve"> (((J127/60)/60)/24)+DATE(1970,1,1)</f>
        <v>42180.208333333328</v>
      </c>
      <c r="L127">
        <v>1436245200</v>
      </c>
      <c r="M127" s="7">
        <f>(((L127/60)/60)/24)+DATE(1970, 1, 1)</f>
        <v>42192.208333333328</v>
      </c>
      <c r="N127" t="b">
        <v>0</v>
      </c>
      <c r="O127" t="b">
        <v>0</v>
      </c>
      <c r="P127" t="s">
        <v>33</v>
      </c>
      <c r="Q127" t="str">
        <f xml:space="preserve"> LEFT(P127, SEARCH("/", P127, 1)-1)</f>
        <v>theater</v>
      </c>
      <c r="R127" t="str">
        <f>RIGHT(P127,(LEN(P127)-LEN(Q127)-1))</f>
        <v>plays</v>
      </c>
      <c r="S127">
        <f xml:space="preserve"> (E127/D127)*100</f>
        <v>386.97297297297297</v>
      </c>
      <c r="T127">
        <f xml:space="preserve"> IF(G127=0, 0, (E127/G127))</f>
        <v>53.007815713698065</v>
      </c>
    </row>
    <row r="128" spans="1:20" ht="17" x14ac:dyDescent="0.2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t="s">
        <v>20</v>
      </c>
      <c r="G128">
        <v>217</v>
      </c>
      <c r="H128" t="s">
        <v>21</v>
      </c>
      <c r="I128" t="s">
        <v>22</v>
      </c>
      <c r="J128">
        <v>1434517200</v>
      </c>
      <c r="K128" s="7">
        <f xml:space="preserve"> (((J128/60)/60)/24)+DATE(1970,1,1)</f>
        <v>42172.208333333328</v>
      </c>
      <c r="L128">
        <v>1436504400</v>
      </c>
      <c r="M128" s="7">
        <f>(((L128/60)/60)/24)+DATE(1970, 1, 1)</f>
        <v>42195.208333333328</v>
      </c>
      <c r="N128" t="b">
        <v>0</v>
      </c>
      <c r="O128" t="b">
        <v>1</v>
      </c>
      <c r="P128" t="s">
        <v>269</v>
      </c>
      <c r="Q128" t="str">
        <f xml:space="preserve"> LEFT(P128, SEARCH("/", P128, 1)-1)</f>
        <v>film &amp; video</v>
      </c>
      <c r="R128" t="str">
        <f>RIGHT(P128,(LEN(P128)-LEN(Q128)-1))</f>
        <v>television</v>
      </c>
      <c r="S128">
        <f xml:space="preserve"> (E128/D128)*100</f>
        <v>386.78571428571428</v>
      </c>
      <c r="T128">
        <f xml:space="preserve"> IF(G128=0, 0, (E128/G128))</f>
        <v>24.953917050691246</v>
      </c>
    </row>
    <row r="129" spans="1:20" ht="17" x14ac:dyDescent="0.2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t="s">
        <v>20</v>
      </c>
      <c r="G129">
        <v>207</v>
      </c>
      <c r="H129" t="s">
        <v>40</v>
      </c>
      <c r="I129" t="s">
        <v>41</v>
      </c>
      <c r="J129">
        <v>1264399200</v>
      </c>
      <c r="K129" s="7">
        <f xml:space="preserve"> (((J129/60)/60)/24)+DATE(1970,1,1)</f>
        <v>40203.25</v>
      </c>
      <c r="L129">
        <v>1267855200</v>
      </c>
      <c r="M129" s="7">
        <f>(((L129/60)/60)/24)+DATE(1970, 1, 1)</f>
        <v>40243.25</v>
      </c>
      <c r="N129" t="b">
        <v>0</v>
      </c>
      <c r="O129" t="b">
        <v>0</v>
      </c>
      <c r="P129" t="s">
        <v>23</v>
      </c>
      <c r="Q129" t="str">
        <f xml:space="preserve"> LEFT(P129, SEARCH("/", P129, 1)-1)</f>
        <v>music</v>
      </c>
      <c r="R129" t="str">
        <f>RIGHT(P129,(LEN(P129)-LEN(Q129)-1))</f>
        <v>rock</v>
      </c>
      <c r="S129">
        <f xml:space="preserve"> (E129/D129)*100</f>
        <v>386.40909090909093</v>
      </c>
      <c r="T129">
        <f xml:space="preserve"> IF(G129=0, 0, (E129/G129))</f>
        <v>41.067632850241544</v>
      </c>
    </row>
    <row r="130" spans="1:20" ht="17" x14ac:dyDescent="0.2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t="s">
        <v>20</v>
      </c>
      <c r="G130">
        <v>5419</v>
      </c>
      <c r="H130" t="s">
        <v>21</v>
      </c>
      <c r="I130" t="s">
        <v>22</v>
      </c>
      <c r="J130">
        <v>1412485200</v>
      </c>
      <c r="K130" s="7">
        <f xml:space="preserve"> (((J130/60)/60)/24)+DATE(1970,1,1)</f>
        <v>41917.208333333336</v>
      </c>
      <c r="L130">
        <v>1415685600</v>
      </c>
      <c r="M130" s="7">
        <f>(((L130/60)/60)/24)+DATE(1970, 1, 1)</f>
        <v>41954.25</v>
      </c>
      <c r="N130" t="b">
        <v>0</v>
      </c>
      <c r="O130" t="b">
        <v>0</v>
      </c>
      <c r="P130" t="s">
        <v>33</v>
      </c>
      <c r="Q130" t="str">
        <f xml:space="preserve"> LEFT(P130, SEARCH("/", P130, 1)-1)</f>
        <v>theater</v>
      </c>
      <c r="R130" t="str">
        <f>RIGHT(P130,(LEN(P130)-LEN(Q130)-1))</f>
        <v>plays</v>
      </c>
      <c r="S130">
        <f xml:space="preserve"> (E130/D130)*100</f>
        <v>377.82071713147411</v>
      </c>
      <c r="T130">
        <f xml:space="preserve"> IF(G130=0, 0, (E130/G130))</f>
        <v>35.000184535892231</v>
      </c>
    </row>
    <row r="131" spans="1:20" ht="17" x14ac:dyDescent="0.2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t="s">
        <v>20</v>
      </c>
      <c r="G131">
        <v>131</v>
      </c>
      <c r="H131" t="s">
        <v>21</v>
      </c>
      <c r="I131" t="s">
        <v>22</v>
      </c>
      <c r="J131">
        <v>1505192400</v>
      </c>
      <c r="K131" s="7">
        <f xml:space="preserve"> (((J131/60)/60)/24)+DATE(1970,1,1)</f>
        <v>42990.208333333328</v>
      </c>
      <c r="L131">
        <v>1505797200</v>
      </c>
      <c r="M131" s="7">
        <f>(((L131/60)/60)/24)+DATE(1970, 1, 1)</f>
        <v>42997.208333333328</v>
      </c>
      <c r="N131" t="b">
        <v>0</v>
      </c>
      <c r="O131" t="b">
        <v>0</v>
      </c>
      <c r="P131" t="s">
        <v>17</v>
      </c>
      <c r="Q131" t="str">
        <f xml:space="preserve"> LEFT(P131, SEARCH("/", P131, 1)-1)</f>
        <v>food</v>
      </c>
      <c r="R131" t="str">
        <f>RIGHT(P131,(LEN(P131)-LEN(Q131)-1))</f>
        <v>food trucks</v>
      </c>
      <c r="S131">
        <f xml:space="preserve"> (E131/D131)*100</f>
        <v>376.87878787878788</v>
      </c>
      <c r="T131">
        <f xml:space="preserve"> IF(G131=0, 0, (E131/G131))</f>
        <v>94.938931297709928</v>
      </c>
    </row>
    <row r="132" spans="1:20" ht="17" x14ac:dyDescent="0.2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t="s">
        <v>20</v>
      </c>
      <c r="G132">
        <v>32</v>
      </c>
      <c r="H132" t="s">
        <v>21</v>
      </c>
      <c r="I132" t="s">
        <v>22</v>
      </c>
      <c r="J132">
        <v>1368853200</v>
      </c>
      <c r="K132" s="7">
        <f xml:space="preserve"> (((J132/60)/60)/24)+DATE(1970,1,1)</f>
        <v>41412.208333333336</v>
      </c>
      <c r="L132">
        <v>1368939600</v>
      </c>
      <c r="M132" s="7">
        <f>(((L132/60)/60)/24)+DATE(1970, 1, 1)</f>
        <v>41413.208333333336</v>
      </c>
      <c r="N132" t="b">
        <v>0</v>
      </c>
      <c r="O132" t="b">
        <v>0</v>
      </c>
      <c r="P132" t="s">
        <v>60</v>
      </c>
      <c r="Q132" t="str">
        <f xml:space="preserve"> LEFT(P132, SEARCH("/", P132, 1)-1)</f>
        <v>music</v>
      </c>
      <c r="R132" t="str">
        <f>RIGHT(P132,(LEN(P132)-LEN(Q132)-1))</f>
        <v>indie rock</v>
      </c>
      <c r="S132">
        <f xml:space="preserve"> (E132/D132)*100</f>
        <v>373.875</v>
      </c>
      <c r="T132">
        <f xml:space="preserve"> IF(G132=0, 0, (E132/G132))</f>
        <v>93.46875</v>
      </c>
    </row>
    <row r="133" spans="1:20" ht="17" x14ac:dyDescent="0.2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t="s">
        <v>20</v>
      </c>
      <c r="G133">
        <v>191</v>
      </c>
      <c r="H133" t="s">
        <v>21</v>
      </c>
      <c r="I133" t="s">
        <v>22</v>
      </c>
      <c r="J133">
        <v>1296108000</v>
      </c>
      <c r="K133" s="7">
        <f xml:space="preserve"> (((J133/60)/60)/24)+DATE(1970,1,1)</f>
        <v>40570.25</v>
      </c>
      <c r="L133">
        <v>1299391200</v>
      </c>
      <c r="M133" s="7">
        <f>(((L133/60)/60)/24)+DATE(1970, 1, 1)</f>
        <v>40608.25</v>
      </c>
      <c r="N133" t="b">
        <v>0</v>
      </c>
      <c r="O133" t="b">
        <v>0</v>
      </c>
      <c r="P133" t="s">
        <v>23</v>
      </c>
      <c r="Q133" t="str">
        <f xml:space="preserve"> LEFT(P133, SEARCH("/", P133, 1)-1)</f>
        <v>music</v>
      </c>
      <c r="R133" t="str">
        <f>RIGHT(P133,(LEN(P133)-LEN(Q133)-1))</f>
        <v>rock</v>
      </c>
      <c r="S133">
        <f xml:space="preserve"> (E133/D133)*100</f>
        <v>371.75675675675677</v>
      </c>
      <c r="T133">
        <f xml:space="preserve"> IF(G133=0, 0, (E133/G133))</f>
        <v>72.015706806282722</v>
      </c>
    </row>
    <row r="134" spans="1:20" ht="17" x14ac:dyDescent="0.2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t="s">
        <v>20</v>
      </c>
      <c r="G134">
        <v>199</v>
      </c>
      <c r="H134" t="s">
        <v>21</v>
      </c>
      <c r="I134" t="s">
        <v>22</v>
      </c>
      <c r="J134">
        <v>1263016800</v>
      </c>
      <c r="K134" s="7">
        <f xml:space="preserve"> (((J134/60)/60)/24)+DATE(1970,1,1)</f>
        <v>40187.25</v>
      </c>
      <c r="L134">
        <v>1263016800</v>
      </c>
      <c r="M134" s="7">
        <f>(((L134/60)/60)/24)+DATE(1970, 1, 1)</f>
        <v>40187.25</v>
      </c>
      <c r="N134" t="b">
        <v>0</v>
      </c>
      <c r="O134" t="b">
        <v>0</v>
      </c>
      <c r="P134" t="s">
        <v>122</v>
      </c>
      <c r="Q134" t="str">
        <f xml:space="preserve"> LEFT(P134, SEARCH("/", P134, 1)-1)</f>
        <v>photography</v>
      </c>
      <c r="R134" t="str">
        <f>RIGHT(P134,(LEN(P134)-LEN(Q134)-1))</f>
        <v>photography books</v>
      </c>
      <c r="S134">
        <f xml:space="preserve"> (E134/D134)*100</f>
        <v>370.89655172413791</v>
      </c>
      <c r="T134">
        <f xml:space="preserve"> IF(G134=0, 0, (E134/G134))</f>
        <v>54.050251256281406</v>
      </c>
    </row>
    <row r="135" spans="1:20" ht="17" x14ac:dyDescent="0.2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t="s">
        <v>20</v>
      </c>
      <c r="G135">
        <v>80</v>
      </c>
      <c r="H135" t="s">
        <v>21</v>
      </c>
      <c r="I135" t="s">
        <v>22</v>
      </c>
      <c r="J135">
        <v>1421820000</v>
      </c>
      <c r="K135" s="7">
        <f xml:space="preserve"> (((J135/60)/60)/24)+DATE(1970,1,1)</f>
        <v>42025.25</v>
      </c>
      <c r="L135">
        <v>1422165600</v>
      </c>
      <c r="M135" s="7">
        <f>(((L135/60)/60)/24)+DATE(1970, 1, 1)</f>
        <v>42029.25</v>
      </c>
      <c r="N135" t="b">
        <v>0</v>
      </c>
      <c r="O135" t="b">
        <v>0</v>
      </c>
      <c r="P135" t="s">
        <v>33</v>
      </c>
      <c r="Q135" t="str">
        <f xml:space="preserve"> LEFT(P135, SEARCH("/", P135, 1)-1)</f>
        <v>theater</v>
      </c>
      <c r="R135" t="str">
        <f>RIGHT(P135,(LEN(P135)-LEN(Q135)-1))</f>
        <v>plays</v>
      </c>
      <c r="S135">
        <f xml:space="preserve"> (E135/D135)*100</f>
        <v>370</v>
      </c>
      <c r="T135">
        <f xml:space="preserve"> IF(G135=0, 0, (E135/G135))</f>
        <v>37</v>
      </c>
    </row>
    <row r="136" spans="1:20" ht="17" x14ac:dyDescent="0.2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t="s">
        <v>20</v>
      </c>
      <c r="G136">
        <v>198</v>
      </c>
      <c r="H136" t="s">
        <v>98</v>
      </c>
      <c r="I136" t="s">
        <v>99</v>
      </c>
      <c r="J136">
        <v>1318827600</v>
      </c>
      <c r="K136" s="7">
        <f xml:space="preserve"> (((J136/60)/60)/24)+DATE(1970,1,1)</f>
        <v>40833.208333333336</v>
      </c>
      <c r="L136">
        <v>1319000400</v>
      </c>
      <c r="M136" s="7">
        <f>(((L136/60)/60)/24)+DATE(1970, 1, 1)</f>
        <v>40835.208333333336</v>
      </c>
      <c r="N136" t="b">
        <v>0</v>
      </c>
      <c r="O136" t="b">
        <v>0</v>
      </c>
      <c r="P136" t="s">
        <v>33</v>
      </c>
      <c r="Q136" t="str">
        <f xml:space="preserve"> LEFT(P136, SEARCH("/", P136, 1)-1)</f>
        <v>theater</v>
      </c>
      <c r="R136" t="str">
        <f>RIGHT(P136,(LEN(P136)-LEN(Q136)-1))</f>
        <v>plays</v>
      </c>
      <c r="S136">
        <f xml:space="preserve"> (E136/D136)*100</f>
        <v>369.7</v>
      </c>
      <c r="T136">
        <f xml:space="preserve"> IF(G136=0, 0, (E136/G136))</f>
        <v>56.015151515151516</v>
      </c>
    </row>
    <row r="137" spans="1:20" ht="17" x14ac:dyDescent="0.2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t="s">
        <v>20</v>
      </c>
      <c r="G137">
        <v>144</v>
      </c>
      <c r="H137" t="s">
        <v>21</v>
      </c>
      <c r="I137" t="s">
        <v>22</v>
      </c>
      <c r="J137">
        <v>1575698400</v>
      </c>
      <c r="K137" s="7">
        <f xml:space="preserve"> (((J137/60)/60)/24)+DATE(1970,1,1)</f>
        <v>43806.25</v>
      </c>
      <c r="L137">
        <v>1576562400</v>
      </c>
      <c r="M137" s="7">
        <f>(((L137/60)/60)/24)+DATE(1970, 1, 1)</f>
        <v>43816.25</v>
      </c>
      <c r="N137" t="b">
        <v>0</v>
      </c>
      <c r="O137" t="b">
        <v>1</v>
      </c>
      <c r="P137" t="s">
        <v>17</v>
      </c>
      <c r="Q137" t="str">
        <f xml:space="preserve"> LEFT(P137, SEARCH("/", P137, 1)-1)</f>
        <v>food</v>
      </c>
      <c r="R137" t="str">
        <f>RIGHT(P137,(LEN(P137)-LEN(Q137)-1))</f>
        <v>food trucks</v>
      </c>
      <c r="S137">
        <f xml:space="preserve"> (E137/D137)*100</f>
        <v>369.14814814814815</v>
      </c>
      <c r="T137">
        <f xml:space="preserve"> IF(G137=0, 0, (E137/G137))</f>
        <v>69.215277777777771</v>
      </c>
    </row>
    <row r="138" spans="1:20" ht="17" x14ac:dyDescent="0.2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t="s">
        <v>20</v>
      </c>
      <c r="G138">
        <v>2489</v>
      </c>
      <c r="H138" t="s">
        <v>107</v>
      </c>
      <c r="I138" t="s">
        <v>108</v>
      </c>
      <c r="J138">
        <v>1556946000</v>
      </c>
      <c r="K138" s="7">
        <f xml:space="preserve"> (((J138/60)/60)/24)+DATE(1970,1,1)</f>
        <v>43589.208333333328</v>
      </c>
      <c r="L138">
        <v>1559365200</v>
      </c>
      <c r="M138" s="7">
        <f>(((L138/60)/60)/24)+DATE(1970, 1, 1)</f>
        <v>43617.208333333328</v>
      </c>
      <c r="N138" t="b">
        <v>0</v>
      </c>
      <c r="O138" t="b">
        <v>1</v>
      </c>
      <c r="P138" t="s">
        <v>68</v>
      </c>
      <c r="Q138" t="str">
        <f xml:space="preserve"> LEFT(P138, SEARCH("/", P138, 1)-1)</f>
        <v>publishing</v>
      </c>
      <c r="R138" t="str">
        <f>RIGHT(P138,(LEN(P138)-LEN(Q138)-1))</f>
        <v>nonfiction</v>
      </c>
      <c r="S138">
        <f xml:space="preserve"> (E138/D138)*100</f>
        <v>368.79532163742692</v>
      </c>
      <c r="T138">
        <f xml:space="preserve"> IF(G138=0, 0, (E138/G138))</f>
        <v>76.011249497790274</v>
      </c>
    </row>
    <row r="139" spans="1:20" ht="17" x14ac:dyDescent="0.2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t="s">
        <v>20</v>
      </c>
      <c r="G139">
        <v>94</v>
      </c>
      <c r="H139" t="s">
        <v>107</v>
      </c>
      <c r="I139" t="s">
        <v>108</v>
      </c>
      <c r="J139">
        <v>1557723600</v>
      </c>
      <c r="K139" s="7">
        <f xml:space="preserve"> (((J139/60)/60)/24)+DATE(1970,1,1)</f>
        <v>43598.208333333328</v>
      </c>
      <c r="L139">
        <v>1562302800</v>
      </c>
      <c r="M139" s="7">
        <f>(((L139/60)/60)/24)+DATE(1970, 1, 1)</f>
        <v>43651.208333333328</v>
      </c>
      <c r="N139" t="b">
        <v>0</v>
      </c>
      <c r="O139" t="b">
        <v>0</v>
      </c>
      <c r="P139" t="s">
        <v>122</v>
      </c>
      <c r="Q139" t="str">
        <f xml:space="preserve"> LEFT(P139, SEARCH("/", P139, 1)-1)</f>
        <v>photography</v>
      </c>
      <c r="R139" t="str">
        <f>RIGHT(P139,(LEN(P139)-LEN(Q139)-1))</f>
        <v>photography books</v>
      </c>
      <c r="S139">
        <f xml:space="preserve"> (E139/D139)*100</f>
        <v>367.76923076923077</v>
      </c>
      <c r="T139">
        <f xml:space="preserve"> IF(G139=0, 0, (E139/G139))</f>
        <v>101.72340425531915</v>
      </c>
    </row>
    <row r="140" spans="1:20" ht="17" x14ac:dyDescent="0.2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t="s">
        <v>20</v>
      </c>
      <c r="G140">
        <v>1548</v>
      </c>
      <c r="H140" t="s">
        <v>26</v>
      </c>
      <c r="I140" t="s">
        <v>27</v>
      </c>
      <c r="J140">
        <v>1348290000</v>
      </c>
      <c r="K140" s="7">
        <f xml:space="preserve"> (((J140/60)/60)/24)+DATE(1970,1,1)</f>
        <v>41174.208333333336</v>
      </c>
      <c r="L140">
        <v>1350363600</v>
      </c>
      <c r="M140" s="7">
        <f>(((L140/60)/60)/24)+DATE(1970, 1, 1)</f>
        <v>41198.208333333336</v>
      </c>
      <c r="N140" t="b">
        <v>0</v>
      </c>
      <c r="O140" t="b">
        <v>0</v>
      </c>
      <c r="P140" t="s">
        <v>28</v>
      </c>
      <c r="Q140" t="str">
        <f xml:space="preserve"> LEFT(P140, SEARCH("/", P140, 1)-1)</f>
        <v>technology</v>
      </c>
      <c r="R140" t="str">
        <f>RIGHT(P140,(LEN(P140)-LEN(Q140)-1))</f>
        <v>web</v>
      </c>
      <c r="S140">
        <f xml:space="preserve"> (E140/D140)*100</f>
        <v>367.0985915492958</v>
      </c>
      <c r="T140">
        <f xml:space="preserve"> IF(G140=0, 0, (E140/G140))</f>
        <v>101.02325581395348</v>
      </c>
    </row>
    <row r="141" spans="1:20" ht="17" x14ac:dyDescent="0.2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t="s">
        <v>20</v>
      </c>
      <c r="G141">
        <v>112</v>
      </c>
      <c r="H141" t="s">
        <v>21</v>
      </c>
      <c r="I141" t="s">
        <v>22</v>
      </c>
      <c r="J141">
        <v>1270702800</v>
      </c>
      <c r="K141" s="7">
        <f xml:space="preserve"> (((J141/60)/60)/24)+DATE(1970,1,1)</f>
        <v>40276.208333333336</v>
      </c>
      <c r="L141">
        <v>1273899600</v>
      </c>
      <c r="M141" s="7">
        <f>(((L141/60)/60)/24)+DATE(1970, 1, 1)</f>
        <v>40313.208333333336</v>
      </c>
      <c r="N141" t="b">
        <v>0</v>
      </c>
      <c r="O141" t="b">
        <v>0</v>
      </c>
      <c r="P141" t="s">
        <v>122</v>
      </c>
      <c r="Q141" t="str">
        <f xml:space="preserve"> LEFT(P141, SEARCH("/", P141, 1)-1)</f>
        <v>photography</v>
      </c>
      <c r="R141" t="str">
        <f>RIGHT(P141,(LEN(P141)-LEN(Q141)-1))</f>
        <v>photography books</v>
      </c>
      <c r="S141">
        <f xml:space="preserve"> (E141/D141)*100</f>
        <v>366.63333333333333</v>
      </c>
      <c r="T141">
        <f xml:space="preserve"> IF(G141=0, 0, (E141/G141))</f>
        <v>98.205357142857139</v>
      </c>
    </row>
    <row r="142" spans="1:20" ht="17" x14ac:dyDescent="0.2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t="s">
        <v>20</v>
      </c>
      <c r="G142">
        <v>142</v>
      </c>
      <c r="H142" t="s">
        <v>21</v>
      </c>
      <c r="I142" t="s">
        <v>22</v>
      </c>
      <c r="J142">
        <v>1418709600</v>
      </c>
      <c r="K142" s="7">
        <f xml:space="preserve"> (((J142/60)/60)/24)+DATE(1970,1,1)</f>
        <v>41989.25</v>
      </c>
      <c r="L142">
        <v>1418796000</v>
      </c>
      <c r="M142" s="7">
        <f>(((L142/60)/60)/24)+DATE(1970, 1, 1)</f>
        <v>41990.25</v>
      </c>
      <c r="N142" t="b">
        <v>0</v>
      </c>
      <c r="O142" t="b">
        <v>0</v>
      </c>
      <c r="P142" t="s">
        <v>269</v>
      </c>
      <c r="Q142" t="str">
        <f xml:space="preserve"> LEFT(P142, SEARCH("/", P142, 1)-1)</f>
        <v>film &amp; video</v>
      </c>
      <c r="R142" t="str">
        <f>RIGHT(P142,(LEN(P142)-LEN(Q142)-1))</f>
        <v>television</v>
      </c>
      <c r="S142">
        <f xml:space="preserve"> (E142/D142)*100</f>
        <v>365.15</v>
      </c>
      <c r="T142">
        <f xml:space="preserve"> IF(G142=0, 0, (E142/G142))</f>
        <v>102.85915492957747</v>
      </c>
    </row>
    <row r="143" spans="1:20" ht="17" x14ac:dyDescent="0.2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t="s">
        <v>20</v>
      </c>
      <c r="G143">
        <v>5512</v>
      </c>
      <c r="H143" t="s">
        <v>21</v>
      </c>
      <c r="I143" t="s">
        <v>22</v>
      </c>
      <c r="J143">
        <v>1360648800</v>
      </c>
      <c r="K143" s="7">
        <f xml:space="preserve"> (((J143/60)/60)/24)+DATE(1970,1,1)</f>
        <v>41317.25</v>
      </c>
      <c r="L143">
        <v>1362031200</v>
      </c>
      <c r="M143" s="7">
        <f>(((L143/60)/60)/24)+DATE(1970, 1, 1)</f>
        <v>41333.25</v>
      </c>
      <c r="N143" t="b">
        <v>0</v>
      </c>
      <c r="O143" t="b">
        <v>0</v>
      </c>
      <c r="P143" t="s">
        <v>33</v>
      </c>
      <c r="Q143" t="str">
        <f xml:space="preserve"> LEFT(P143, SEARCH("/", P143, 1)-1)</f>
        <v>theater</v>
      </c>
      <c r="R143" t="str">
        <f>RIGHT(P143,(LEN(P143)-LEN(Q143)-1))</f>
        <v>plays</v>
      </c>
      <c r="S143">
        <f xml:space="preserve"> (E143/D143)*100</f>
        <v>362.66447368421052</v>
      </c>
      <c r="T143">
        <f xml:space="preserve"> IF(G143=0, 0, (E143/G143))</f>
        <v>30.002721335268504</v>
      </c>
    </row>
    <row r="144" spans="1:20" ht="17" x14ac:dyDescent="0.2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t="s">
        <v>20</v>
      </c>
      <c r="G144">
        <v>524</v>
      </c>
      <c r="H144" t="s">
        <v>21</v>
      </c>
      <c r="I144" t="s">
        <v>22</v>
      </c>
      <c r="J144">
        <v>1532840400</v>
      </c>
      <c r="K144" s="7">
        <f xml:space="preserve"> (((J144/60)/60)/24)+DATE(1970,1,1)</f>
        <v>43310.208333333328</v>
      </c>
      <c r="L144">
        <v>1533445200</v>
      </c>
      <c r="M144" s="7">
        <f>(((L144/60)/60)/24)+DATE(1970, 1, 1)</f>
        <v>43317.208333333328</v>
      </c>
      <c r="N144" t="b">
        <v>0</v>
      </c>
      <c r="O144" t="b">
        <v>0</v>
      </c>
      <c r="P144" t="s">
        <v>50</v>
      </c>
      <c r="Q144" t="str">
        <f xml:space="preserve"> LEFT(P144, SEARCH("/", P144, 1)-1)</f>
        <v>music</v>
      </c>
      <c r="R144" t="str">
        <f>RIGHT(P144,(LEN(P144)-LEN(Q144)-1))</f>
        <v>electric music</v>
      </c>
      <c r="S144">
        <f xml:space="preserve"> (E144/D144)*100</f>
        <v>361.75316455696202</v>
      </c>
      <c r="T144">
        <f xml:space="preserve"> IF(G144=0, 0, (E144/G144))</f>
        <v>109.07824427480917</v>
      </c>
    </row>
    <row r="145" spans="1:20" ht="17" x14ac:dyDescent="0.2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t="s">
        <v>20</v>
      </c>
      <c r="G145">
        <v>131</v>
      </c>
      <c r="H145" t="s">
        <v>21</v>
      </c>
      <c r="I145" t="s">
        <v>22</v>
      </c>
      <c r="J145">
        <v>1404622800</v>
      </c>
      <c r="K145" s="7">
        <f xml:space="preserve"> (((J145/60)/60)/24)+DATE(1970,1,1)</f>
        <v>41826.208333333336</v>
      </c>
      <c r="L145">
        <v>1405141200</v>
      </c>
      <c r="M145" s="7">
        <f>(((L145/60)/60)/24)+DATE(1970, 1, 1)</f>
        <v>41832.208333333336</v>
      </c>
      <c r="N145" t="b">
        <v>0</v>
      </c>
      <c r="O145" t="b">
        <v>0</v>
      </c>
      <c r="P145" t="s">
        <v>23</v>
      </c>
      <c r="Q145" t="str">
        <f xml:space="preserve"> LEFT(P145, SEARCH("/", P145, 1)-1)</f>
        <v>music</v>
      </c>
      <c r="R145" t="str">
        <f>RIGHT(P145,(LEN(P145)-LEN(Q145)-1))</f>
        <v>rock</v>
      </c>
      <c r="S145">
        <f xml:space="preserve"> (E145/D145)*100</f>
        <v>361.02941176470591</v>
      </c>
      <c r="T145">
        <f xml:space="preserve"> IF(G145=0, 0, (E145/G145))</f>
        <v>93.702290076335885</v>
      </c>
    </row>
    <row r="146" spans="1:20" ht="17" x14ac:dyDescent="0.2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t="s">
        <v>20</v>
      </c>
      <c r="G146">
        <v>147</v>
      </c>
      <c r="H146" t="s">
        <v>21</v>
      </c>
      <c r="I146" t="s">
        <v>22</v>
      </c>
      <c r="J146">
        <v>1567918800</v>
      </c>
      <c r="K146" s="7">
        <f xml:space="preserve"> (((J146/60)/60)/24)+DATE(1970,1,1)</f>
        <v>43716.208333333328</v>
      </c>
      <c r="L146">
        <v>1568350800</v>
      </c>
      <c r="M146" s="7">
        <f>(((L146/60)/60)/24)+DATE(1970, 1, 1)</f>
        <v>43721.208333333328</v>
      </c>
      <c r="N146" t="b">
        <v>0</v>
      </c>
      <c r="O146" t="b">
        <v>0</v>
      </c>
      <c r="P146" t="s">
        <v>33</v>
      </c>
      <c r="Q146" t="str">
        <f xml:space="preserve"> LEFT(P146, SEARCH("/", P146, 1)-1)</f>
        <v>theater</v>
      </c>
      <c r="R146" t="str">
        <f>RIGHT(P146,(LEN(P146)-LEN(Q146)-1))</f>
        <v>plays</v>
      </c>
      <c r="S146">
        <f xml:space="preserve"> (E146/D146)*100</f>
        <v>359.12820512820514</v>
      </c>
      <c r="T146">
        <f xml:space="preserve"> IF(G146=0, 0, (E146/G146))</f>
        <v>95.278911564625844</v>
      </c>
    </row>
    <row r="147" spans="1:20" ht="17" x14ac:dyDescent="0.2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t="s">
        <v>20</v>
      </c>
      <c r="G147">
        <v>1621</v>
      </c>
      <c r="H147" t="s">
        <v>107</v>
      </c>
      <c r="I147" t="s">
        <v>108</v>
      </c>
      <c r="J147">
        <v>1498453200</v>
      </c>
      <c r="K147" s="7">
        <f xml:space="preserve"> (((J147/60)/60)/24)+DATE(1970,1,1)</f>
        <v>42912.208333333328</v>
      </c>
      <c r="L147">
        <v>1499230800</v>
      </c>
      <c r="M147" s="7">
        <f>(((L147/60)/60)/24)+DATE(1970, 1, 1)</f>
        <v>42921.208333333328</v>
      </c>
      <c r="N147" t="b">
        <v>0</v>
      </c>
      <c r="O147" t="b">
        <v>0</v>
      </c>
      <c r="P147" t="s">
        <v>33</v>
      </c>
      <c r="Q147" t="str">
        <f xml:space="preserve"> LEFT(P147, SEARCH("/", P147, 1)-1)</f>
        <v>theater</v>
      </c>
      <c r="R147" t="str">
        <f>RIGHT(P147,(LEN(P147)-LEN(Q147)-1))</f>
        <v>plays</v>
      </c>
      <c r="S147">
        <f xml:space="preserve"> (E147/D147)*100</f>
        <v>358.64754098360658</v>
      </c>
      <c r="T147">
        <f xml:space="preserve"> IF(G147=0, 0, (E147/G147))</f>
        <v>107.97038864898211</v>
      </c>
    </row>
    <row r="148" spans="1:20" ht="17" x14ac:dyDescent="0.2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t="s">
        <v>20</v>
      </c>
      <c r="G148">
        <v>147</v>
      </c>
      <c r="H148" t="s">
        <v>21</v>
      </c>
      <c r="I148" t="s">
        <v>22</v>
      </c>
      <c r="J148">
        <v>1537074000</v>
      </c>
      <c r="K148" s="7">
        <f xml:space="preserve"> (((J148/60)/60)/24)+DATE(1970,1,1)</f>
        <v>43359.208333333328</v>
      </c>
      <c r="L148">
        <v>1537246800</v>
      </c>
      <c r="M148" s="7">
        <f>(((L148/60)/60)/24)+DATE(1970, 1, 1)</f>
        <v>43361.208333333328</v>
      </c>
      <c r="N148" t="b">
        <v>0</v>
      </c>
      <c r="O148" t="b">
        <v>0</v>
      </c>
      <c r="P148" t="s">
        <v>33</v>
      </c>
      <c r="Q148" t="str">
        <f xml:space="preserve"> LEFT(P148, SEARCH("/", P148, 1)-1)</f>
        <v>theater</v>
      </c>
      <c r="R148" t="str">
        <f>RIGHT(P148,(LEN(P148)-LEN(Q148)-1))</f>
        <v>plays</v>
      </c>
      <c r="S148">
        <f xml:space="preserve"> (E148/D148)*100</f>
        <v>358.43478260869563</v>
      </c>
      <c r="T148">
        <f xml:space="preserve"> IF(G148=0, 0, (E148/G148))</f>
        <v>56.081632653061227</v>
      </c>
    </row>
    <row r="149" spans="1:20" ht="34" x14ac:dyDescent="0.2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t="s">
        <v>20</v>
      </c>
      <c r="G149">
        <v>3537</v>
      </c>
      <c r="H149" t="s">
        <v>15</v>
      </c>
      <c r="I149" t="s">
        <v>16</v>
      </c>
      <c r="J149">
        <v>1363496400</v>
      </c>
      <c r="K149" s="7">
        <f xml:space="preserve"> (((J149/60)/60)/24)+DATE(1970,1,1)</f>
        <v>41350.208333333336</v>
      </c>
      <c r="L149">
        <v>1363582800</v>
      </c>
      <c r="M149" s="7">
        <f>(((L149/60)/60)/24)+DATE(1970, 1, 1)</f>
        <v>41351.208333333336</v>
      </c>
      <c r="N149" t="b">
        <v>0</v>
      </c>
      <c r="O149" t="b">
        <v>1</v>
      </c>
      <c r="P149" t="s">
        <v>33</v>
      </c>
      <c r="Q149" t="str">
        <f xml:space="preserve"> LEFT(P149, SEARCH("/", P149, 1)-1)</f>
        <v>theater</v>
      </c>
      <c r="R149" t="str">
        <f>RIGHT(P149,(LEN(P149)-LEN(Q149)-1))</f>
        <v>plays</v>
      </c>
      <c r="S149">
        <f xml:space="preserve"> (E149/D149)*100</f>
        <v>357.71910112359546</v>
      </c>
      <c r="T149">
        <f xml:space="preserve"> IF(G149=0, 0, (E149/G149))</f>
        <v>45.005654509471306</v>
      </c>
    </row>
    <row r="150" spans="1:20" ht="34" x14ac:dyDescent="0.2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t="s">
        <v>20</v>
      </c>
      <c r="G150">
        <v>252</v>
      </c>
      <c r="H150" t="s">
        <v>21</v>
      </c>
      <c r="I150" t="s">
        <v>22</v>
      </c>
      <c r="J150">
        <v>1410325200</v>
      </c>
      <c r="K150" s="7">
        <f xml:space="preserve"> (((J150/60)/60)/24)+DATE(1970,1,1)</f>
        <v>41892.208333333336</v>
      </c>
      <c r="L150">
        <v>1412485200</v>
      </c>
      <c r="M150" s="7">
        <f>(((L150/60)/60)/24)+DATE(1970, 1, 1)</f>
        <v>41917.208333333336</v>
      </c>
      <c r="N150" t="b">
        <v>1</v>
      </c>
      <c r="O150" t="b">
        <v>1</v>
      </c>
      <c r="P150" t="s">
        <v>23</v>
      </c>
      <c r="Q150" t="str">
        <f xml:space="preserve"> LEFT(P150, SEARCH("/", P150, 1)-1)</f>
        <v>music</v>
      </c>
      <c r="R150" t="str">
        <f>RIGHT(P150,(LEN(P150)-LEN(Q150)-1))</f>
        <v>rock</v>
      </c>
      <c r="S150">
        <f xml:space="preserve"> (E150/D150)*100</f>
        <v>357.07317073170731</v>
      </c>
      <c r="T150">
        <f xml:space="preserve"> IF(G150=0, 0, (E150/G150))</f>
        <v>58.095238095238095</v>
      </c>
    </row>
    <row r="151" spans="1:20" ht="17" x14ac:dyDescent="0.2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t="s">
        <v>20</v>
      </c>
      <c r="G151">
        <v>158</v>
      </c>
      <c r="H151" t="s">
        <v>21</v>
      </c>
      <c r="I151" t="s">
        <v>22</v>
      </c>
      <c r="J151">
        <v>1335243600</v>
      </c>
      <c r="K151" s="7">
        <f xml:space="preserve"> (((J151/60)/60)/24)+DATE(1970,1,1)</f>
        <v>41023.208333333336</v>
      </c>
      <c r="L151">
        <v>1336712400</v>
      </c>
      <c r="M151" s="7">
        <f>(((L151/60)/60)/24)+DATE(1970, 1, 1)</f>
        <v>41040.208333333336</v>
      </c>
      <c r="N151" t="b">
        <v>0</v>
      </c>
      <c r="O151" t="b">
        <v>0</v>
      </c>
      <c r="P151" t="s">
        <v>17</v>
      </c>
      <c r="Q151" t="str">
        <f xml:space="preserve"> LEFT(P151, SEARCH("/", P151, 1)-1)</f>
        <v>food</v>
      </c>
      <c r="R151" t="str">
        <f>RIGHT(P151,(LEN(P151)-LEN(Q151)-1))</f>
        <v>food trucks</v>
      </c>
      <c r="S151">
        <f xml:space="preserve"> (E151/D151)*100</f>
        <v>356.58333333333331</v>
      </c>
      <c r="T151">
        <f xml:space="preserve"> IF(G151=0, 0, (E151/G151))</f>
        <v>54.164556962025316</v>
      </c>
    </row>
    <row r="152" spans="1:20" ht="17" x14ac:dyDescent="0.2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t="s">
        <v>20</v>
      </c>
      <c r="G152">
        <v>484</v>
      </c>
      <c r="H152" t="s">
        <v>36</v>
      </c>
      <c r="I152" t="s">
        <v>37</v>
      </c>
      <c r="J152">
        <v>1570942800</v>
      </c>
      <c r="K152" s="7">
        <f xml:space="preserve"> (((J152/60)/60)/24)+DATE(1970,1,1)</f>
        <v>43751.208333333328</v>
      </c>
      <c r="L152">
        <v>1571547600</v>
      </c>
      <c r="M152" s="7">
        <f>(((L152/60)/60)/24)+DATE(1970, 1, 1)</f>
        <v>43758.208333333328</v>
      </c>
      <c r="N152" t="b">
        <v>0</v>
      </c>
      <c r="O152" t="b">
        <v>0</v>
      </c>
      <c r="P152" t="s">
        <v>33</v>
      </c>
      <c r="Q152" t="str">
        <f xml:space="preserve"> LEFT(P152, SEARCH("/", P152, 1)-1)</f>
        <v>theater</v>
      </c>
      <c r="R152" t="str">
        <f>RIGHT(P152,(LEN(P152)-LEN(Q152)-1))</f>
        <v>plays</v>
      </c>
      <c r="S152">
        <f xml:space="preserve"> (E152/D152)*100</f>
        <v>355.88235294117646</v>
      </c>
      <c r="T152">
        <f xml:space="preserve"> IF(G152=0, 0, (E152/G152))</f>
        <v>25</v>
      </c>
    </row>
    <row r="153" spans="1:20" ht="17" x14ac:dyDescent="0.2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t="s">
        <v>20</v>
      </c>
      <c r="G153">
        <v>155</v>
      </c>
      <c r="H153" t="s">
        <v>21</v>
      </c>
      <c r="I153" t="s">
        <v>22</v>
      </c>
      <c r="J153">
        <v>1431320400</v>
      </c>
      <c r="K153" s="7">
        <f xml:space="preserve"> (((J153/60)/60)/24)+DATE(1970,1,1)</f>
        <v>42135.208333333328</v>
      </c>
      <c r="L153">
        <v>1431752400</v>
      </c>
      <c r="M153" s="7">
        <f>(((L153/60)/60)/24)+DATE(1970, 1, 1)</f>
        <v>42140.208333333328</v>
      </c>
      <c r="N153" t="b">
        <v>0</v>
      </c>
      <c r="O153" t="b">
        <v>0</v>
      </c>
      <c r="P153" t="s">
        <v>33</v>
      </c>
      <c r="Q153" t="str">
        <f xml:space="preserve"> LEFT(P153, SEARCH("/", P153, 1)-1)</f>
        <v>theater</v>
      </c>
      <c r="R153" t="str">
        <f>RIGHT(P153,(LEN(P153)-LEN(Q153)-1))</f>
        <v>plays</v>
      </c>
      <c r="S153">
        <f xml:space="preserve"> (E153/D153)*100</f>
        <v>355.7837837837838</v>
      </c>
      <c r="T153">
        <f xml:space="preserve"> IF(G153=0, 0, (E153/G153))</f>
        <v>84.92903225806451</v>
      </c>
    </row>
    <row r="154" spans="1:20" ht="17" x14ac:dyDescent="0.2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t="s">
        <v>20</v>
      </c>
      <c r="G154">
        <v>2293</v>
      </c>
      <c r="H154" t="s">
        <v>21</v>
      </c>
      <c r="I154" t="s">
        <v>22</v>
      </c>
      <c r="J154">
        <v>1478408400</v>
      </c>
      <c r="K154" s="7">
        <f xml:space="preserve"> (((J154/60)/60)/24)+DATE(1970,1,1)</f>
        <v>42680.208333333328</v>
      </c>
      <c r="L154">
        <v>1479016800</v>
      </c>
      <c r="M154" s="7">
        <f>(((L154/60)/60)/24)+DATE(1970, 1, 1)</f>
        <v>42687.25</v>
      </c>
      <c r="N154" t="b">
        <v>0</v>
      </c>
      <c r="O154" t="b">
        <v>0</v>
      </c>
      <c r="P154" t="s">
        <v>474</v>
      </c>
      <c r="Q154" t="str">
        <f xml:space="preserve"> LEFT(P154, SEARCH("/", P154, 1)-1)</f>
        <v>film &amp; video</v>
      </c>
      <c r="R154" t="str">
        <f>RIGHT(P154,(LEN(P154)-LEN(Q154)-1))</f>
        <v>science fiction</v>
      </c>
      <c r="S154">
        <f xml:space="preserve"> (E154/D154)*100</f>
        <v>355.28169014084506</v>
      </c>
      <c r="T154">
        <f xml:space="preserve"> IF(G154=0, 0, (E154/G154))</f>
        <v>44.003488879197555</v>
      </c>
    </row>
    <row r="155" spans="1:20" ht="34" x14ac:dyDescent="0.2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t="s">
        <v>20</v>
      </c>
      <c r="G155">
        <v>1991</v>
      </c>
      <c r="H155" t="s">
        <v>21</v>
      </c>
      <c r="I155" t="s">
        <v>22</v>
      </c>
      <c r="J155">
        <v>1459314000</v>
      </c>
      <c r="K155" s="7">
        <f xml:space="preserve"> (((J155/60)/60)/24)+DATE(1970,1,1)</f>
        <v>42459.208333333328</v>
      </c>
      <c r="L155">
        <v>1459918800</v>
      </c>
      <c r="M155" s="7">
        <f>(((L155/60)/60)/24)+DATE(1970, 1, 1)</f>
        <v>42466.208333333328</v>
      </c>
      <c r="N155" t="b">
        <v>0</v>
      </c>
      <c r="O155" t="b">
        <v>0</v>
      </c>
      <c r="P155" t="s">
        <v>122</v>
      </c>
      <c r="Q155" t="str">
        <f xml:space="preserve"> LEFT(P155, SEARCH("/", P155, 1)-1)</f>
        <v>photography</v>
      </c>
      <c r="R155" t="str">
        <f>RIGHT(P155,(LEN(P155)-LEN(Q155)-1))</f>
        <v>photography books</v>
      </c>
      <c r="S155">
        <f xml:space="preserve"> (E155/D155)*100</f>
        <v>354.18867924528303</v>
      </c>
      <c r="T155">
        <f xml:space="preserve"> IF(G155=0, 0, (E155/G155))</f>
        <v>65.998995479658461</v>
      </c>
    </row>
    <row r="156" spans="1:20" ht="17" x14ac:dyDescent="0.2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t="s">
        <v>20</v>
      </c>
      <c r="G156">
        <v>2120</v>
      </c>
      <c r="H156" t="s">
        <v>21</v>
      </c>
      <c r="I156" t="s">
        <v>22</v>
      </c>
      <c r="J156">
        <v>1269752400</v>
      </c>
      <c r="K156" s="7">
        <f xml:space="preserve"> (((J156/60)/60)/24)+DATE(1970,1,1)</f>
        <v>40265.208333333336</v>
      </c>
      <c r="L156">
        <v>1273554000</v>
      </c>
      <c r="M156" s="7">
        <f>(((L156/60)/60)/24)+DATE(1970, 1, 1)</f>
        <v>40309.208333333336</v>
      </c>
      <c r="N156" t="b">
        <v>0</v>
      </c>
      <c r="O156" t="b">
        <v>0</v>
      </c>
      <c r="P156" t="s">
        <v>33</v>
      </c>
      <c r="Q156" t="str">
        <f xml:space="preserve"> LEFT(P156, SEARCH("/", P156, 1)-1)</f>
        <v>theater</v>
      </c>
      <c r="R156" t="str">
        <f>RIGHT(P156,(LEN(P156)-LEN(Q156)-1))</f>
        <v>plays</v>
      </c>
      <c r="S156">
        <f xml:space="preserve"> (E156/D156)*100</f>
        <v>351.20118343195264</v>
      </c>
      <c r="T156">
        <f xml:space="preserve"> IF(G156=0, 0, (E156/G156))</f>
        <v>55.993396226415094</v>
      </c>
    </row>
    <row r="157" spans="1:20" ht="17" x14ac:dyDescent="0.2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t="s">
        <v>20</v>
      </c>
      <c r="G157">
        <v>2100</v>
      </c>
      <c r="H157" t="s">
        <v>21</v>
      </c>
      <c r="I157" t="s">
        <v>22</v>
      </c>
      <c r="J157">
        <v>1393567200</v>
      </c>
      <c r="K157" s="7">
        <f xml:space="preserve"> (((J157/60)/60)/24)+DATE(1970,1,1)</f>
        <v>41698.25</v>
      </c>
      <c r="L157">
        <v>1395032400</v>
      </c>
      <c r="M157" s="7">
        <f>(((L157/60)/60)/24)+DATE(1970, 1, 1)</f>
        <v>41715.208333333336</v>
      </c>
      <c r="N157" t="b">
        <v>0</v>
      </c>
      <c r="O157" t="b">
        <v>0</v>
      </c>
      <c r="P157" t="s">
        <v>23</v>
      </c>
      <c r="Q157" t="str">
        <f xml:space="preserve"> LEFT(P157, SEARCH("/", P157, 1)-1)</f>
        <v>music</v>
      </c>
      <c r="R157" t="str">
        <f>RIGHT(P157,(LEN(P157)-LEN(Q157)-1))</f>
        <v>rock</v>
      </c>
      <c r="S157">
        <f xml:space="preserve"> (E157/D157)*100</f>
        <v>349.9666666666667</v>
      </c>
      <c r="T157">
        <f xml:space="preserve"> IF(G157=0, 0, (E157/G157))</f>
        <v>89.991428571428571</v>
      </c>
    </row>
    <row r="158" spans="1:20" ht="17" x14ac:dyDescent="0.2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t="s">
        <v>20</v>
      </c>
      <c r="G158">
        <v>150</v>
      </c>
      <c r="H158" t="s">
        <v>21</v>
      </c>
      <c r="I158" t="s">
        <v>22</v>
      </c>
      <c r="J158">
        <v>1471582800</v>
      </c>
      <c r="K158" s="7">
        <f xml:space="preserve"> (((J158/60)/60)/24)+DATE(1970,1,1)</f>
        <v>42601.208333333328</v>
      </c>
      <c r="L158">
        <v>1472014800</v>
      </c>
      <c r="M158" s="7">
        <f>(((L158/60)/60)/24)+DATE(1970, 1, 1)</f>
        <v>42606.208333333328</v>
      </c>
      <c r="N158" t="b">
        <v>0</v>
      </c>
      <c r="O158" t="b">
        <v>0</v>
      </c>
      <c r="P158" t="s">
        <v>100</v>
      </c>
      <c r="Q158" t="str">
        <f xml:space="preserve"> LEFT(P158, SEARCH("/", P158, 1)-1)</f>
        <v>film &amp; video</v>
      </c>
      <c r="R158" t="str">
        <f>RIGHT(P158,(LEN(P158)-LEN(Q158)-1))</f>
        <v>shorts</v>
      </c>
      <c r="S158">
        <f xml:space="preserve"> (E158/D158)*100</f>
        <v>347.07142857142856</v>
      </c>
      <c r="T158">
        <f xml:space="preserve"> IF(G158=0, 0, (E158/G158))</f>
        <v>97.18</v>
      </c>
    </row>
    <row r="159" spans="1:20" ht="17" x14ac:dyDescent="0.2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t="s">
        <v>20</v>
      </c>
      <c r="G159">
        <v>4358</v>
      </c>
      <c r="H159" t="s">
        <v>21</v>
      </c>
      <c r="I159" t="s">
        <v>22</v>
      </c>
      <c r="J159">
        <v>1271998800</v>
      </c>
      <c r="K159" s="7">
        <f xml:space="preserve"> (((J159/60)/60)/24)+DATE(1970,1,1)</f>
        <v>40291.208333333336</v>
      </c>
      <c r="L159">
        <v>1275282000</v>
      </c>
      <c r="M159" s="7">
        <f>(((L159/60)/60)/24)+DATE(1970, 1, 1)</f>
        <v>40329.208333333336</v>
      </c>
      <c r="N159" t="b">
        <v>0</v>
      </c>
      <c r="O159" t="b">
        <v>1</v>
      </c>
      <c r="P159" t="s">
        <v>122</v>
      </c>
      <c r="Q159" t="str">
        <f xml:space="preserve"> LEFT(P159, SEARCH("/", P159, 1)-1)</f>
        <v>photography</v>
      </c>
      <c r="R159" t="str">
        <f>RIGHT(P159,(LEN(P159)-LEN(Q159)-1))</f>
        <v>photography books</v>
      </c>
      <c r="S159">
        <f xml:space="preserve"> (E159/D159)*100</f>
        <v>346.93532338308455</v>
      </c>
      <c r="T159">
        <f xml:space="preserve"> IF(G159=0, 0, (E159/G159))</f>
        <v>32.002753556677376</v>
      </c>
    </row>
    <row r="160" spans="1:20" ht="17" x14ac:dyDescent="0.2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t="s">
        <v>20</v>
      </c>
      <c r="G160">
        <v>3116</v>
      </c>
      <c r="H160" t="s">
        <v>21</v>
      </c>
      <c r="I160" t="s">
        <v>22</v>
      </c>
      <c r="J160">
        <v>1393394400</v>
      </c>
      <c r="K160" s="7">
        <f xml:space="preserve"> (((J160/60)/60)/24)+DATE(1970,1,1)</f>
        <v>41696.25</v>
      </c>
      <c r="L160">
        <v>1394085600</v>
      </c>
      <c r="M160" s="7">
        <f>(((L160/60)/60)/24)+DATE(1970, 1, 1)</f>
        <v>41704.25</v>
      </c>
      <c r="N160" t="b">
        <v>0</v>
      </c>
      <c r="O160" t="b">
        <v>0</v>
      </c>
      <c r="P160" t="s">
        <v>33</v>
      </c>
      <c r="Q160" t="str">
        <f xml:space="preserve"> LEFT(P160, SEARCH("/", P160, 1)-1)</f>
        <v>theater</v>
      </c>
      <c r="R160" t="str">
        <f>RIGHT(P160,(LEN(P160)-LEN(Q160)-1))</f>
        <v>plays</v>
      </c>
      <c r="S160">
        <f xml:space="preserve"> (E160/D160)*100</f>
        <v>341.5022831050228</v>
      </c>
      <c r="T160">
        <f xml:space="preserve"> IF(G160=0, 0, (E160/G160))</f>
        <v>48.003209242618745</v>
      </c>
    </row>
    <row r="161" spans="1:20" ht="17" x14ac:dyDescent="0.2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t="s">
        <v>20</v>
      </c>
      <c r="G161">
        <v>172</v>
      </c>
      <c r="H161" t="s">
        <v>21</v>
      </c>
      <c r="I161" t="s">
        <v>22</v>
      </c>
      <c r="J161">
        <v>1276318800</v>
      </c>
      <c r="K161" s="7">
        <f xml:space="preserve"> (((J161/60)/60)/24)+DATE(1970,1,1)</f>
        <v>40341.208333333336</v>
      </c>
      <c r="L161">
        <v>1277096400</v>
      </c>
      <c r="M161" s="7">
        <f>(((L161/60)/60)/24)+DATE(1970, 1, 1)</f>
        <v>40350.208333333336</v>
      </c>
      <c r="N161" t="b">
        <v>0</v>
      </c>
      <c r="O161" t="b">
        <v>0</v>
      </c>
      <c r="P161" t="s">
        <v>53</v>
      </c>
      <c r="Q161" t="str">
        <f xml:space="preserve"> LEFT(P161, SEARCH("/", P161, 1)-1)</f>
        <v>film &amp; video</v>
      </c>
      <c r="R161" t="str">
        <f>RIGHT(P161,(LEN(P161)-LEN(Q161)-1))</f>
        <v>drama</v>
      </c>
      <c r="S161">
        <f xml:space="preserve"> (E161/D161)*100</f>
        <v>338.46875</v>
      </c>
      <c r="T161">
        <f xml:space="preserve"> IF(G161=0, 0, (E161/G161))</f>
        <v>62.970930232558139</v>
      </c>
    </row>
    <row r="162" spans="1:20" ht="34" x14ac:dyDescent="0.2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t="s">
        <v>20</v>
      </c>
      <c r="G162">
        <v>114</v>
      </c>
      <c r="H162" t="s">
        <v>21</v>
      </c>
      <c r="I162" t="s">
        <v>22</v>
      </c>
      <c r="J162">
        <v>1293861600</v>
      </c>
      <c r="K162" s="7">
        <f xml:space="preserve"> (((J162/60)/60)/24)+DATE(1970,1,1)</f>
        <v>40544.25</v>
      </c>
      <c r="L162">
        <v>1295157600</v>
      </c>
      <c r="M162" s="7">
        <f>(((L162/60)/60)/24)+DATE(1970, 1, 1)</f>
        <v>40559.25</v>
      </c>
      <c r="N162" t="b">
        <v>0</v>
      </c>
      <c r="O162" t="b">
        <v>0</v>
      </c>
      <c r="P162" t="s">
        <v>17</v>
      </c>
      <c r="Q162" t="str">
        <f xml:space="preserve"> LEFT(P162, SEARCH("/", P162, 1)-1)</f>
        <v>food</v>
      </c>
      <c r="R162" t="str">
        <f>RIGHT(P162,(LEN(P162)-LEN(Q162)-1))</f>
        <v>food trucks</v>
      </c>
      <c r="S162">
        <f xml:space="preserve"> (E162/D162)*100</f>
        <v>338.20833333333337</v>
      </c>
      <c r="T162">
        <f xml:space="preserve"> IF(G162=0, 0, (E162/G162))</f>
        <v>71.201754385964918</v>
      </c>
    </row>
    <row r="163" spans="1:20" ht="17" x14ac:dyDescent="0.2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t="s">
        <v>20</v>
      </c>
      <c r="G163">
        <v>1539</v>
      </c>
      <c r="H163" t="s">
        <v>21</v>
      </c>
      <c r="I163" t="s">
        <v>22</v>
      </c>
      <c r="J163">
        <v>1345093200</v>
      </c>
      <c r="K163" s="7">
        <f xml:space="preserve"> (((J163/60)/60)/24)+DATE(1970,1,1)</f>
        <v>41137.208333333336</v>
      </c>
      <c r="L163">
        <v>1346130000</v>
      </c>
      <c r="M163" s="7">
        <f>(((L163/60)/60)/24)+DATE(1970, 1, 1)</f>
        <v>41149.208333333336</v>
      </c>
      <c r="N163" t="b">
        <v>0</v>
      </c>
      <c r="O163" t="b">
        <v>0</v>
      </c>
      <c r="P163" t="s">
        <v>71</v>
      </c>
      <c r="Q163" t="str">
        <f xml:space="preserve"> LEFT(P163, SEARCH("/", P163, 1)-1)</f>
        <v>film &amp; video</v>
      </c>
      <c r="R163" t="str">
        <f>RIGHT(P163,(LEN(P163)-LEN(Q163)-1))</f>
        <v>animation</v>
      </c>
      <c r="S163">
        <f xml:space="preserve"> (E163/D163)*100</f>
        <v>332.12709832134288</v>
      </c>
      <c r="T163">
        <f xml:space="preserve"> IF(G163=0, 0, (E163/G163))</f>
        <v>89.991552956465242</v>
      </c>
    </row>
    <row r="164" spans="1:20" ht="17" x14ac:dyDescent="0.2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t="s">
        <v>20</v>
      </c>
      <c r="G164">
        <v>142</v>
      </c>
      <c r="H164" t="s">
        <v>40</v>
      </c>
      <c r="I164" t="s">
        <v>41</v>
      </c>
      <c r="J164">
        <v>1550124000</v>
      </c>
      <c r="K164" s="7">
        <f xml:space="preserve"> (((J164/60)/60)/24)+DATE(1970,1,1)</f>
        <v>43510.25</v>
      </c>
      <c r="L164">
        <v>1554699600</v>
      </c>
      <c r="M164" s="7">
        <f>(((L164/60)/60)/24)+DATE(1970, 1, 1)</f>
        <v>43563.208333333328</v>
      </c>
      <c r="N164" t="b">
        <v>0</v>
      </c>
      <c r="O164" t="b">
        <v>0</v>
      </c>
      <c r="P164" t="s">
        <v>42</v>
      </c>
      <c r="Q164" t="str">
        <f xml:space="preserve"> LEFT(P164, SEARCH("/", P164, 1)-1)</f>
        <v>film &amp; video</v>
      </c>
      <c r="R164" t="str">
        <f>RIGHT(P164,(LEN(P164)-LEN(Q164)-1))</f>
        <v>documentary</v>
      </c>
      <c r="S164">
        <f xml:space="preserve"> (E164/D164)*100</f>
        <v>332.04444444444448</v>
      </c>
      <c r="T164">
        <f xml:space="preserve"> IF(G164=0, 0, (E164/G164))</f>
        <v>105.22535211267606</v>
      </c>
    </row>
    <row r="165" spans="1:20" ht="17" x14ac:dyDescent="0.2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t="s">
        <v>20</v>
      </c>
      <c r="G165">
        <v>42</v>
      </c>
      <c r="H165" t="s">
        <v>21</v>
      </c>
      <c r="I165" t="s">
        <v>22</v>
      </c>
      <c r="J165">
        <v>1368594000</v>
      </c>
      <c r="K165" s="7">
        <f xml:space="preserve"> (((J165/60)/60)/24)+DATE(1970,1,1)</f>
        <v>41409.208333333336</v>
      </c>
      <c r="L165">
        <v>1370581200</v>
      </c>
      <c r="M165" s="7">
        <f>(((L165/60)/60)/24)+DATE(1970, 1, 1)</f>
        <v>41432.208333333336</v>
      </c>
      <c r="N165" t="b">
        <v>0</v>
      </c>
      <c r="O165" t="b">
        <v>1</v>
      </c>
      <c r="P165" t="s">
        <v>65</v>
      </c>
      <c r="Q165" t="str">
        <f xml:space="preserve"> LEFT(P165, SEARCH("/", P165, 1)-1)</f>
        <v>technology</v>
      </c>
      <c r="R165" t="str">
        <f>RIGHT(P165,(LEN(P165)-LEN(Q165)-1))</f>
        <v>wearables</v>
      </c>
      <c r="S165">
        <f xml:space="preserve"> (E165/D165)*100</f>
        <v>332</v>
      </c>
      <c r="T165">
        <f xml:space="preserve"> IF(G165=0, 0, (E165/G165))</f>
        <v>94.857142857142861</v>
      </c>
    </row>
    <row r="166" spans="1:20" ht="17" x14ac:dyDescent="0.2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t="s">
        <v>20</v>
      </c>
      <c r="G166">
        <v>1606</v>
      </c>
      <c r="H166" t="s">
        <v>98</v>
      </c>
      <c r="I166" t="s">
        <v>99</v>
      </c>
      <c r="J166">
        <v>1532062800</v>
      </c>
      <c r="K166" s="7">
        <f xml:space="preserve"> (((J166/60)/60)/24)+DATE(1970,1,1)</f>
        <v>43301.208333333328</v>
      </c>
      <c r="L166">
        <v>1535518800</v>
      </c>
      <c r="M166" s="7">
        <f>(((L166/60)/60)/24)+DATE(1970, 1, 1)</f>
        <v>43341.208333333328</v>
      </c>
      <c r="N166" t="b">
        <v>0</v>
      </c>
      <c r="O166" t="b">
        <v>0</v>
      </c>
      <c r="P166" t="s">
        <v>100</v>
      </c>
      <c r="Q166" t="str">
        <f xml:space="preserve"> LEFT(P166, SEARCH("/", P166, 1)-1)</f>
        <v>film &amp; video</v>
      </c>
      <c r="R166" t="str">
        <f>RIGHT(P166,(LEN(P166)-LEN(Q166)-1))</f>
        <v>shorts</v>
      </c>
      <c r="S166">
        <f xml:space="preserve"> (E166/D166)*100</f>
        <v>328.89978213507629</v>
      </c>
      <c r="T166">
        <f xml:space="preserve"> IF(G166=0, 0, (E166/G166))</f>
        <v>94.000622665006233</v>
      </c>
    </row>
    <row r="167" spans="1:20" ht="17" x14ac:dyDescent="0.2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t="s">
        <v>20</v>
      </c>
      <c r="G167">
        <v>227</v>
      </c>
      <c r="H167" t="s">
        <v>36</v>
      </c>
      <c r="I167" t="s">
        <v>37</v>
      </c>
      <c r="J167">
        <v>1439442000</v>
      </c>
      <c r="K167" s="7">
        <f xml:space="preserve"> (((J167/60)/60)/24)+DATE(1970,1,1)</f>
        <v>42229.208333333328</v>
      </c>
      <c r="L167">
        <v>1439614800</v>
      </c>
      <c r="M167" s="7">
        <f>(((L167/60)/60)/24)+DATE(1970, 1, 1)</f>
        <v>42231.208333333328</v>
      </c>
      <c r="N167" t="b">
        <v>0</v>
      </c>
      <c r="O167" t="b">
        <v>0</v>
      </c>
      <c r="P167" t="s">
        <v>33</v>
      </c>
      <c r="Q167" t="str">
        <f xml:space="preserve"> LEFT(P167, SEARCH("/", P167, 1)-1)</f>
        <v>theater</v>
      </c>
      <c r="R167" t="str">
        <f>RIGHT(P167,(LEN(P167)-LEN(Q167)-1))</f>
        <v>plays</v>
      </c>
      <c r="S167">
        <f xml:space="preserve"> (E167/D167)*100</f>
        <v>327.57777777777778</v>
      </c>
      <c r="T167">
        <f xml:space="preserve"> IF(G167=0, 0, (E167/G167))</f>
        <v>64.93832599118943</v>
      </c>
    </row>
    <row r="168" spans="1:20" ht="17" x14ac:dyDescent="0.2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t="s">
        <v>20</v>
      </c>
      <c r="G168">
        <v>91</v>
      </c>
      <c r="H168" t="s">
        <v>21</v>
      </c>
      <c r="I168" t="s">
        <v>22</v>
      </c>
      <c r="J168">
        <v>1353909600</v>
      </c>
      <c r="K168" s="7">
        <f xml:space="preserve"> (((J168/60)/60)/24)+DATE(1970,1,1)</f>
        <v>41239.25</v>
      </c>
      <c r="L168">
        <v>1356069600</v>
      </c>
      <c r="M168" s="7">
        <f>(((L168/60)/60)/24)+DATE(1970, 1, 1)</f>
        <v>41264.25</v>
      </c>
      <c r="N168" t="b">
        <v>0</v>
      </c>
      <c r="O168" t="b">
        <v>0</v>
      </c>
      <c r="P168" t="s">
        <v>28</v>
      </c>
      <c r="Q168" t="str">
        <f xml:space="preserve"> LEFT(P168, SEARCH("/", P168, 1)-1)</f>
        <v>technology</v>
      </c>
      <c r="R168" t="str">
        <f>RIGHT(P168,(LEN(P168)-LEN(Q168)-1))</f>
        <v>web</v>
      </c>
      <c r="S168">
        <f xml:space="preserve"> (E168/D168)*100</f>
        <v>325.88888888888891</v>
      </c>
      <c r="T168">
        <f xml:space="preserve"> IF(G168=0, 0, (E168/G168))</f>
        <v>96.692307692307693</v>
      </c>
    </row>
    <row r="169" spans="1:20" ht="17" x14ac:dyDescent="0.2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t="s">
        <v>20</v>
      </c>
      <c r="G169">
        <v>222</v>
      </c>
      <c r="H169" t="s">
        <v>21</v>
      </c>
      <c r="I169" t="s">
        <v>22</v>
      </c>
      <c r="J169">
        <v>1375678800</v>
      </c>
      <c r="K169" s="7">
        <f xml:space="preserve"> (((J169/60)/60)/24)+DATE(1970,1,1)</f>
        <v>41491.208333333336</v>
      </c>
      <c r="L169">
        <v>1376024400</v>
      </c>
      <c r="M169" s="7">
        <f>(((L169/60)/60)/24)+DATE(1970, 1, 1)</f>
        <v>41495.208333333336</v>
      </c>
      <c r="N169" t="b">
        <v>0</v>
      </c>
      <c r="O169" t="b">
        <v>0</v>
      </c>
      <c r="P169" t="s">
        <v>28</v>
      </c>
      <c r="Q169" t="str">
        <f xml:space="preserve"> LEFT(P169, SEARCH("/", P169, 1)-1)</f>
        <v>technology</v>
      </c>
      <c r="R169" t="str">
        <f>RIGHT(P169,(LEN(P169)-LEN(Q169)-1))</f>
        <v>web</v>
      </c>
      <c r="S169">
        <f xml:space="preserve"> (E169/D169)*100</f>
        <v>325.5333333333333</v>
      </c>
      <c r="T169">
        <f xml:space="preserve"> IF(G169=0, 0, (E169/G169))</f>
        <v>65.986486486486484</v>
      </c>
    </row>
    <row r="170" spans="1:20" ht="17" x14ac:dyDescent="0.2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t="s">
        <v>20</v>
      </c>
      <c r="G170">
        <v>134</v>
      </c>
      <c r="H170" t="s">
        <v>21</v>
      </c>
      <c r="I170" t="s">
        <v>22</v>
      </c>
      <c r="J170">
        <v>1287378000</v>
      </c>
      <c r="K170" s="7">
        <f xml:space="preserve"> (((J170/60)/60)/24)+DATE(1970,1,1)</f>
        <v>40469.208333333336</v>
      </c>
      <c r="L170">
        <v>1287810000</v>
      </c>
      <c r="M170" s="7">
        <f>(((L170/60)/60)/24)+DATE(1970, 1, 1)</f>
        <v>40474.208333333336</v>
      </c>
      <c r="N170" t="b">
        <v>0</v>
      </c>
      <c r="O170" t="b">
        <v>0</v>
      </c>
      <c r="P170" t="s">
        <v>122</v>
      </c>
      <c r="Q170" t="str">
        <f xml:space="preserve"> LEFT(P170, SEARCH("/", P170, 1)-1)</f>
        <v>photography</v>
      </c>
      <c r="R170" t="str">
        <f>RIGHT(P170,(LEN(P170)-LEN(Q170)-1))</f>
        <v>photography books</v>
      </c>
      <c r="S170">
        <f xml:space="preserve"> (E170/D170)*100</f>
        <v>325.32258064516128</v>
      </c>
      <c r="T170">
        <f xml:space="preserve"> IF(G170=0, 0, (E170/G170))</f>
        <v>75.261194029850742</v>
      </c>
    </row>
    <row r="171" spans="1:20" ht="34" x14ac:dyDescent="0.2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t="s">
        <v>20</v>
      </c>
      <c r="G171">
        <v>909</v>
      </c>
      <c r="H171" t="s">
        <v>21</v>
      </c>
      <c r="I171" t="s">
        <v>22</v>
      </c>
      <c r="J171">
        <v>1329717600</v>
      </c>
      <c r="K171" s="7">
        <f xml:space="preserve"> (((J171/60)/60)/24)+DATE(1970,1,1)</f>
        <v>40959.25</v>
      </c>
      <c r="L171">
        <v>1331186400</v>
      </c>
      <c r="M171" s="7">
        <f>(((L171/60)/60)/24)+DATE(1970, 1, 1)</f>
        <v>40976.25</v>
      </c>
      <c r="N171" t="b">
        <v>0</v>
      </c>
      <c r="O171" t="b">
        <v>0</v>
      </c>
      <c r="P171" t="s">
        <v>42</v>
      </c>
      <c r="Q171" t="str">
        <f xml:space="preserve"> LEFT(P171, SEARCH("/", P171, 1)-1)</f>
        <v>film &amp; video</v>
      </c>
      <c r="R171" t="str">
        <f>RIGHT(P171,(LEN(P171)-LEN(Q171)-1))</f>
        <v>documentary</v>
      </c>
      <c r="S171">
        <f xml:space="preserve"> (E171/D171)*100</f>
        <v>322.40211640211641</v>
      </c>
      <c r="T171">
        <f xml:space="preserve"> IF(G171=0, 0, (E171/G171))</f>
        <v>67.034103410341032</v>
      </c>
    </row>
    <row r="172" spans="1:20" ht="34" x14ac:dyDescent="0.2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t="s">
        <v>20</v>
      </c>
      <c r="G172">
        <v>140</v>
      </c>
      <c r="H172" t="s">
        <v>21</v>
      </c>
      <c r="I172" t="s">
        <v>22</v>
      </c>
      <c r="J172">
        <v>1296194400</v>
      </c>
      <c r="K172" s="7">
        <f xml:space="preserve"> (((J172/60)/60)/24)+DATE(1970,1,1)</f>
        <v>40571.25</v>
      </c>
      <c r="L172">
        <v>1296712800</v>
      </c>
      <c r="M172" s="7">
        <f>(((L172/60)/60)/24)+DATE(1970, 1, 1)</f>
        <v>40577.25</v>
      </c>
      <c r="N172" t="b">
        <v>0</v>
      </c>
      <c r="O172" t="b">
        <v>1</v>
      </c>
      <c r="P172" t="s">
        <v>33</v>
      </c>
      <c r="Q172" t="str">
        <f xml:space="preserve"> LEFT(P172, SEARCH("/", P172, 1)-1)</f>
        <v>theater</v>
      </c>
      <c r="R172" t="str">
        <f>RIGHT(P172,(LEN(P172)-LEN(Q172)-1))</f>
        <v>plays</v>
      </c>
      <c r="S172">
        <f xml:space="preserve"> (E172/D172)*100</f>
        <v>322.14999999999998</v>
      </c>
      <c r="T172">
        <f xml:space="preserve"> IF(G172=0, 0, (E172/G172))</f>
        <v>92.042857142857144</v>
      </c>
    </row>
    <row r="173" spans="1:20" ht="17" x14ac:dyDescent="0.2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t="s">
        <v>20</v>
      </c>
      <c r="G173">
        <v>3934</v>
      </c>
      <c r="H173" t="s">
        <v>21</v>
      </c>
      <c r="I173" t="s">
        <v>22</v>
      </c>
      <c r="J173">
        <v>1335934800</v>
      </c>
      <c r="K173" s="7">
        <f xml:space="preserve"> (((J173/60)/60)/24)+DATE(1970,1,1)</f>
        <v>41031.208333333336</v>
      </c>
      <c r="L173">
        <v>1336885200</v>
      </c>
      <c r="M173" s="7">
        <f>(((L173/60)/60)/24)+DATE(1970, 1, 1)</f>
        <v>41042.208333333336</v>
      </c>
      <c r="N173" t="b">
        <v>0</v>
      </c>
      <c r="O173" t="b">
        <v>0</v>
      </c>
      <c r="P173" t="s">
        <v>89</v>
      </c>
      <c r="Q173" t="str">
        <f xml:space="preserve"> LEFT(P173, SEARCH("/", P173, 1)-1)</f>
        <v>games</v>
      </c>
      <c r="R173" t="str">
        <f>RIGHT(P173,(LEN(P173)-LEN(Q173)-1))</f>
        <v>video games</v>
      </c>
      <c r="S173">
        <f xml:space="preserve"> (E173/D173)*100</f>
        <v>319.24083769633506</v>
      </c>
      <c r="T173">
        <f xml:space="preserve"> IF(G173=0, 0, (E173/G173))</f>
        <v>30.99898322318251</v>
      </c>
    </row>
    <row r="174" spans="1:20" ht="17" x14ac:dyDescent="0.2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t="s">
        <v>20</v>
      </c>
      <c r="G174">
        <v>536</v>
      </c>
      <c r="H174" t="s">
        <v>21</v>
      </c>
      <c r="I174" t="s">
        <v>22</v>
      </c>
      <c r="J174">
        <v>1485583200</v>
      </c>
      <c r="K174" s="7">
        <f xml:space="preserve"> (((J174/60)/60)/24)+DATE(1970,1,1)</f>
        <v>42763.25</v>
      </c>
      <c r="L174">
        <v>1486620000</v>
      </c>
      <c r="M174" s="7">
        <f>(((L174/60)/60)/24)+DATE(1970, 1, 1)</f>
        <v>42775.25</v>
      </c>
      <c r="N174" t="b">
        <v>0</v>
      </c>
      <c r="O174" t="b">
        <v>1</v>
      </c>
      <c r="P174" t="s">
        <v>33</v>
      </c>
      <c r="Q174" t="str">
        <f xml:space="preserve"> LEFT(P174, SEARCH("/", P174, 1)-1)</f>
        <v>theater</v>
      </c>
      <c r="R174" t="str">
        <f>RIGHT(P174,(LEN(P174)-LEN(Q174)-1))</f>
        <v>plays</v>
      </c>
      <c r="S174">
        <f xml:space="preserve"> (E174/D174)*100</f>
        <v>319.14285714285711</v>
      </c>
      <c r="T174">
        <f xml:space="preserve"> IF(G174=0, 0, (E174/G174))</f>
        <v>25.007462686567163</v>
      </c>
    </row>
    <row r="175" spans="1:20" ht="17" x14ac:dyDescent="0.2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t="s">
        <v>20</v>
      </c>
      <c r="G175">
        <v>194</v>
      </c>
      <c r="H175" t="s">
        <v>40</v>
      </c>
      <c r="I175" t="s">
        <v>41</v>
      </c>
      <c r="J175">
        <v>1335934800</v>
      </c>
      <c r="K175" s="7">
        <f xml:space="preserve"> (((J175/60)/60)/24)+DATE(1970,1,1)</f>
        <v>41031.208333333336</v>
      </c>
      <c r="L175">
        <v>1335934800</v>
      </c>
      <c r="M175" s="7">
        <f>(((L175/60)/60)/24)+DATE(1970, 1, 1)</f>
        <v>41031.208333333336</v>
      </c>
      <c r="N175" t="b">
        <v>0</v>
      </c>
      <c r="O175" t="b">
        <v>1</v>
      </c>
      <c r="P175" t="s">
        <v>17</v>
      </c>
      <c r="Q175" t="str">
        <f xml:space="preserve"> LEFT(P175, SEARCH("/", P175, 1)-1)</f>
        <v>food</v>
      </c>
      <c r="R175" t="str">
        <f>RIGHT(P175,(LEN(P175)-LEN(Q175)-1))</f>
        <v>food trucks</v>
      </c>
      <c r="S175">
        <f xml:space="preserve"> (E175/D175)*100</f>
        <v>319</v>
      </c>
      <c r="T175">
        <f xml:space="preserve"> IF(G175=0, 0, (E175/G175))</f>
        <v>50.97422680412371</v>
      </c>
    </row>
    <row r="176" spans="1:20" ht="17" x14ac:dyDescent="0.2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t="s">
        <v>20</v>
      </c>
      <c r="G176">
        <v>2237</v>
      </c>
      <c r="H176" t="s">
        <v>21</v>
      </c>
      <c r="I176" t="s">
        <v>22</v>
      </c>
      <c r="J176">
        <v>1510639200</v>
      </c>
      <c r="K176" s="7">
        <f xml:space="preserve"> (((J176/60)/60)/24)+DATE(1970,1,1)</f>
        <v>43053.25</v>
      </c>
      <c r="L176">
        <v>1510898400</v>
      </c>
      <c r="M176" s="7">
        <f>(((L176/60)/60)/24)+DATE(1970, 1, 1)</f>
        <v>43056.25</v>
      </c>
      <c r="N176" t="b">
        <v>0</v>
      </c>
      <c r="O176" t="b">
        <v>0</v>
      </c>
      <c r="P176" t="s">
        <v>33</v>
      </c>
      <c r="Q176" t="str">
        <f xml:space="preserve"> LEFT(P176, SEARCH("/", P176, 1)-1)</f>
        <v>theater</v>
      </c>
      <c r="R176" t="str">
        <f>RIGHT(P176,(LEN(P176)-LEN(Q176)-1))</f>
        <v>plays</v>
      </c>
      <c r="S176">
        <f xml:space="preserve"> (E176/D176)*100</f>
        <v>315.58486707566465</v>
      </c>
      <c r="T176">
        <f xml:space="preserve"> IF(G176=0, 0, (E176/G176))</f>
        <v>68.985695127402778</v>
      </c>
    </row>
    <row r="177" spans="1:20" ht="17" x14ac:dyDescent="0.2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t="s">
        <v>20</v>
      </c>
      <c r="G177">
        <v>1297</v>
      </c>
      <c r="H177" t="s">
        <v>36</v>
      </c>
      <c r="I177" t="s">
        <v>37</v>
      </c>
      <c r="J177">
        <v>1445490000</v>
      </c>
      <c r="K177" s="7">
        <f xml:space="preserve"> (((J177/60)/60)/24)+DATE(1970,1,1)</f>
        <v>42299.208333333328</v>
      </c>
      <c r="L177">
        <v>1448431200</v>
      </c>
      <c r="M177" s="7">
        <f>(((L177/60)/60)/24)+DATE(1970, 1, 1)</f>
        <v>42333.25</v>
      </c>
      <c r="N177" t="b">
        <v>1</v>
      </c>
      <c r="O177" t="b">
        <v>0</v>
      </c>
      <c r="P177" t="s">
        <v>206</v>
      </c>
      <c r="Q177" t="str">
        <f xml:space="preserve"> LEFT(P177, SEARCH("/", P177, 1)-1)</f>
        <v>publishing</v>
      </c>
      <c r="R177" t="str">
        <f>RIGHT(P177,(LEN(P177)-LEN(Q177)-1))</f>
        <v>translations</v>
      </c>
      <c r="S177">
        <f xml:space="preserve"> (E177/D177)*100</f>
        <v>315.17592592592592</v>
      </c>
      <c r="T177">
        <f xml:space="preserve"> IF(G177=0, 0, (E177/G177))</f>
        <v>104.97764070932922</v>
      </c>
    </row>
    <row r="178" spans="1:20" ht="17" x14ac:dyDescent="0.2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t="s">
        <v>20</v>
      </c>
      <c r="G178">
        <v>107</v>
      </c>
      <c r="H178" t="s">
        <v>21</v>
      </c>
      <c r="I178" t="s">
        <v>22</v>
      </c>
      <c r="J178">
        <v>1301979600</v>
      </c>
      <c r="K178" s="7">
        <f xml:space="preserve"> (((J178/60)/60)/24)+DATE(1970,1,1)</f>
        <v>40638.208333333336</v>
      </c>
      <c r="L178">
        <v>1304226000</v>
      </c>
      <c r="M178" s="7">
        <f>(((L178/60)/60)/24)+DATE(1970, 1, 1)</f>
        <v>40664.208333333336</v>
      </c>
      <c r="N178" t="b">
        <v>0</v>
      </c>
      <c r="O178" t="b">
        <v>1</v>
      </c>
      <c r="P178" t="s">
        <v>60</v>
      </c>
      <c r="Q178" t="str">
        <f xml:space="preserve"> LEFT(P178, SEARCH("/", P178, 1)-1)</f>
        <v>music</v>
      </c>
      <c r="R178" t="str">
        <f>RIGHT(P178,(LEN(P178)-LEN(Q178)-1))</f>
        <v>indie rock</v>
      </c>
      <c r="S178">
        <f xml:space="preserve"> (E178/D178)*100</f>
        <v>313.41176470588238</v>
      </c>
      <c r="T178">
        <f xml:space="preserve"> IF(G178=0, 0, (E178/G178))</f>
        <v>49.794392523364486</v>
      </c>
    </row>
    <row r="179" spans="1:20" ht="17" x14ac:dyDescent="0.2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t="s">
        <v>20</v>
      </c>
      <c r="G179">
        <v>2038</v>
      </c>
      <c r="H179" t="s">
        <v>21</v>
      </c>
      <c r="I179" t="s">
        <v>22</v>
      </c>
      <c r="J179">
        <v>1334984400</v>
      </c>
      <c r="K179" s="7">
        <f xml:space="preserve"> (((J179/60)/60)/24)+DATE(1970,1,1)</f>
        <v>41020.208333333336</v>
      </c>
      <c r="L179">
        <v>1336453200</v>
      </c>
      <c r="M179" s="7">
        <f>(((L179/60)/60)/24)+DATE(1970, 1, 1)</f>
        <v>41037.208333333336</v>
      </c>
      <c r="N179" t="b">
        <v>1</v>
      </c>
      <c r="O179" t="b">
        <v>1</v>
      </c>
      <c r="P179" t="s">
        <v>206</v>
      </c>
      <c r="Q179" t="str">
        <f xml:space="preserve"> LEFT(P179, SEARCH("/", P179, 1)-1)</f>
        <v>publishing</v>
      </c>
      <c r="R179" t="str">
        <f>RIGHT(P179,(LEN(P179)-LEN(Q179)-1))</f>
        <v>translations</v>
      </c>
      <c r="S179">
        <f xml:space="preserve"> (E179/D179)*100</f>
        <v>311.87381703470032</v>
      </c>
      <c r="T179">
        <f xml:space="preserve"> IF(G179=0, 0, (E179/G179))</f>
        <v>97.020608439646708</v>
      </c>
    </row>
    <row r="180" spans="1:20" ht="17" x14ac:dyDescent="0.2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t="s">
        <v>20</v>
      </c>
      <c r="G180">
        <v>159</v>
      </c>
      <c r="H180" t="s">
        <v>21</v>
      </c>
      <c r="I180" t="s">
        <v>22</v>
      </c>
      <c r="J180">
        <v>1313125200</v>
      </c>
      <c r="K180" s="7">
        <f xml:space="preserve"> (((J180/60)/60)/24)+DATE(1970,1,1)</f>
        <v>40767.208333333336</v>
      </c>
      <c r="L180">
        <v>1315026000</v>
      </c>
      <c r="M180" s="7">
        <f>(((L180/60)/60)/24)+DATE(1970, 1, 1)</f>
        <v>40789.208333333336</v>
      </c>
      <c r="N180" t="b">
        <v>0</v>
      </c>
      <c r="O180" t="b">
        <v>0</v>
      </c>
      <c r="P180" t="s">
        <v>319</v>
      </c>
      <c r="Q180" t="str">
        <f xml:space="preserve"> LEFT(P180, SEARCH("/", P180, 1)-1)</f>
        <v>music</v>
      </c>
      <c r="R180" t="str">
        <f>RIGHT(P180,(LEN(P180)-LEN(Q180)-1))</f>
        <v>world music</v>
      </c>
      <c r="S180">
        <f xml:space="preserve"> (E180/D180)*100</f>
        <v>310.77777777777777</v>
      </c>
      <c r="T180">
        <f xml:space="preserve"> IF(G180=0, 0, (E180/G180))</f>
        <v>87.95597484276729</v>
      </c>
    </row>
    <row r="181" spans="1:20" ht="17" x14ac:dyDescent="0.2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t="s">
        <v>20</v>
      </c>
      <c r="G181">
        <v>3063</v>
      </c>
      <c r="H181" t="s">
        <v>21</v>
      </c>
      <c r="I181" t="s">
        <v>22</v>
      </c>
      <c r="J181">
        <v>1553576400</v>
      </c>
      <c r="K181" s="7">
        <f xml:space="preserve"> (((J181/60)/60)/24)+DATE(1970,1,1)</f>
        <v>43550.208333333328</v>
      </c>
      <c r="L181">
        <v>1553922000</v>
      </c>
      <c r="M181" s="7">
        <f>(((L181/60)/60)/24)+DATE(1970, 1, 1)</f>
        <v>43554.208333333328</v>
      </c>
      <c r="N181" t="b">
        <v>0</v>
      </c>
      <c r="O181" t="b">
        <v>0</v>
      </c>
      <c r="P181" t="s">
        <v>33</v>
      </c>
      <c r="Q181" t="str">
        <f xml:space="preserve"> LEFT(P181, SEARCH("/", P181, 1)-1)</f>
        <v>theater</v>
      </c>
      <c r="R181" t="str">
        <f>RIGHT(P181,(LEN(P181)-LEN(Q181)-1))</f>
        <v>plays</v>
      </c>
      <c r="S181">
        <f xml:space="preserve"> (E181/D181)*100</f>
        <v>310.39864864864865</v>
      </c>
      <c r="T181">
        <f xml:space="preserve"> IF(G181=0, 0, (E181/G181))</f>
        <v>59.992164544564154</v>
      </c>
    </row>
    <row r="182" spans="1:20" ht="17" x14ac:dyDescent="0.2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t="s">
        <v>20</v>
      </c>
      <c r="G182">
        <v>3742</v>
      </c>
      <c r="H182" t="s">
        <v>21</v>
      </c>
      <c r="I182" t="s">
        <v>22</v>
      </c>
      <c r="J182">
        <v>1382677200</v>
      </c>
      <c r="K182" s="7">
        <f xml:space="preserve"> (((J182/60)/60)/24)+DATE(1970,1,1)</f>
        <v>41572.208333333336</v>
      </c>
      <c r="L182">
        <v>1383282000</v>
      </c>
      <c r="M182" s="7">
        <f>(((L182/60)/60)/24)+DATE(1970, 1, 1)</f>
        <v>41579.208333333336</v>
      </c>
      <c r="N182" t="b">
        <v>0</v>
      </c>
      <c r="O182" t="b">
        <v>0</v>
      </c>
      <c r="P182" t="s">
        <v>33</v>
      </c>
      <c r="Q182" t="str">
        <f xml:space="preserve"> LEFT(P182, SEARCH("/", P182, 1)-1)</f>
        <v>theater</v>
      </c>
      <c r="R182" t="str">
        <f>RIGHT(P182,(LEN(P182)-LEN(Q182)-1))</f>
        <v>plays</v>
      </c>
      <c r="S182">
        <f xml:space="preserve"> (E182/D182)*100</f>
        <v>310.2284263959391</v>
      </c>
      <c r="T182">
        <f xml:space="preserve"> IF(G182=0, 0, (E182/G182))</f>
        <v>48.996525921966864</v>
      </c>
    </row>
    <row r="183" spans="1:20" ht="17" x14ac:dyDescent="0.2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t="s">
        <v>20</v>
      </c>
      <c r="G183">
        <v>226</v>
      </c>
      <c r="H183" t="s">
        <v>40</v>
      </c>
      <c r="I183" t="s">
        <v>41</v>
      </c>
      <c r="J183">
        <v>1451973600</v>
      </c>
      <c r="K183" s="7">
        <f xml:space="preserve"> (((J183/60)/60)/24)+DATE(1970,1,1)</f>
        <v>42374.25</v>
      </c>
      <c r="L183">
        <v>1454392800</v>
      </c>
      <c r="M183" s="7">
        <f>(((L183/60)/60)/24)+DATE(1970, 1, 1)</f>
        <v>42402.25</v>
      </c>
      <c r="N183" t="b">
        <v>0</v>
      </c>
      <c r="O183" t="b">
        <v>0</v>
      </c>
      <c r="P183" t="s">
        <v>89</v>
      </c>
      <c r="Q183" t="str">
        <f xml:space="preserve"> LEFT(P183, SEARCH("/", P183, 1)-1)</f>
        <v>games</v>
      </c>
      <c r="R183" t="str">
        <f>RIGHT(P183,(LEN(P183)-LEN(Q183)-1))</f>
        <v>video games</v>
      </c>
      <c r="S183">
        <f xml:space="preserve"> (E183/D183)*100</f>
        <v>310</v>
      </c>
      <c r="T183">
        <f xml:space="preserve"> IF(G183=0, 0, (E183/G183))</f>
        <v>48.008849557522126</v>
      </c>
    </row>
    <row r="184" spans="1:20" ht="17" x14ac:dyDescent="0.2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t="s">
        <v>20</v>
      </c>
      <c r="G184">
        <v>2107</v>
      </c>
      <c r="H184" t="s">
        <v>26</v>
      </c>
      <c r="I184" t="s">
        <v>27</v>
      </c>
      <c r="J184">
        <v>1269234000</v>
      </c>
      <c r="K184" s="7">
        <f xml:space="preserve"> (((J184/60)/60)/24)+DATE(1970,1,1)</f>
        <v>40259.208333333336</v>
      </c>
      <c r="L184">
        <v>1269666000</v>
      </c>
      <c r="M184" s="7">
        <f>(((L184/60)/60)/24)+DATE(1970, 1, 1)</f>
        <v>40264.208333333336</v>
      </c>
      <c r="N184" t="b">
        <v>0</v>
      </c>
      <c r="O184" t="b">
        <v>0</v>
      </c>
      <c r="P184" t="s">
        <v>65</v>
      </c>
      <c r="Q184" t="str">
        <f xml:space="preserve"> LEFT(P184, SEARCH("/", P184, 1)-1)</f>
        <v>technology</v>
      </c>
      <c r="R184" t="str">
        <f>RIGHT(P184,(LEN(P184)-LEN(Q184)-1))</f>
        <v>wearables</v>
      </c>
      <c r="S184">
        <f xml:space="preserve"> (E184/D184)*100</f>
        <v>308.45714285714286</v>
      </c>
      <c r="T184">
        <f xml:space="preserve"> IF(G184=0, 0, (E184/G184))</f>
        <v>81.98196487897485</v>
      </c>
    </row>
    <row r="185" spans="1:20" ht="17" x14ac:dyDescent="0.2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t="s">
        <v>20</v>
      </c>
      <c r="G185">
        <v>2725</v>
      </c>
      <c r="H185" t="s">
        <v>21</v>
      </c>
      <c r="I185" t="s">
        <v>22</v>
      </c>
      <c r="J185">
        <v>1419055200</v>
      </c>
      <c r="K185" s="7">
        <f xml:space="preserve"> (((J185/60)/60)/24)+DATE(1970,1,1)</f>
        <v>41993.25</v>
      </c>
      <c r="L185">
        <v>1419573600</v>
      </c>
      <c r="M185" s="7">
        <f>(((L185/60)/60)/24)+DATE(1970, 1, 1)</f>
        <v>41999.25</v>
      </c>
      <c r="N185" t="b">
        <v>0</v>
      </c>
      <c r="O185" t="b">
        <v>1</v>
      </c>
      <c r="P185" t="s">
        <v>23</v>
      </c>
      <c r="Q185" t="str">
        <f xml:space="preserve"> LEFT(P185, SEARCH("/", P185, 1)-1)</f>
        <v>music</v>
      </c>
      <c r="R185" t="str">
        <f>RIGHT(P185,(LEN(P185)-LEN(Q185)-1))</f>
        <v>rock</v>
      </c>
      <c r="S185">
        <f xml:space="preserve"> (E185/D185)*100</f>
        <v>305.65384615384613</v>
      </c>
      <c r="T185">
        <f xml:space="preserve"> IF(G185=0, 0, (E185/G185))</f>
        <v>34.995963302752294</v>
      </c>
    </row>
    <row r="186" spans="1:20" ht="34" x14ac:dyDescent="0.2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t="s">
        <v>20</v>
      </c>
      <c r="G186">
        <v>2443</v>
      </c>
      <c r="H186" t="s">
        <v>21</v>
      </c>
      <c r="I186" t="s">
        <v>22</v>
      </c>
      <c r="J186">
        <v>1372654800</v>
      </c>
      <c r="K186" s="7">
        <f xml:space="preserve"> (((J186/60)/60)/24)+DATE(1970,1,1)</f>
        <v>41456.208333333336</v>
      </c>
      <c r="L186">
        <v>1374901200</v>
      </c>
      <c r="M186" s="7">
        <f>(((L186/60)/60)/24)+DATE(1970, 1, 1)</f>
        <v>41482.208333333336</v>
      </c>
      <c r="N186" t="b">
        <v>0</v>
      </c>
      <c r="O186" t="b">
        <v>1</v>
      </c>
      <c r="P186" t="s">
        <v>17</v>
      </c>
      <c r="Q186" t="str">
        <f xml:space="preserve"> LEFT(P186, SEARCH("/", P186, 1)-1)</f>
        <v>food</v>
      </c>
      <c r="R186" t="str">
        <f>RIGHT(P186,(LEN(P186)-LEN(Q186)-1))</f>
        <v>food trucks</v>
      </c>
      <c r="S186">
        <f xml:space="preserve"> (E186/D186)*100</f>
        <v>305.34683098591546</v>
      </c>
      <c r="T186">
        <f xml:space="preserve"> IF(G186=0, 0, (E186/G186))</f>
        <v>70.993450675399103</v>
      </c>
    </row>
    <row r="187" spans="1:20" ht="17" x14ac:dyDescent="0.2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t="s">
        <v>20</v>
      </c>
      <c r="G187">
        <v>1894</v>
      </c>
      <c r="H187" t="s">
        <v>21</v>
      </c>
      <c r="I187" t="s">
        <v>22</v>
      </c>
      <c r="J187">
        <v>1562734800</v>
      </c>
      <c r="K187" s="7">
        <f xml:space="preserve"> (((J187/60)/60)/24)+DATE(1970,1,1)</f>
        <v>43656.208333333328</v>
      </c>
      <c r="L187">
        <v>1564894800</v>
      </c>
      <c r="M187" s="7">
        <f>(((L187/60)/60)/24)+DATE(1970, 1, 1)</f>
        <v>43681.208333333328</v>
      </c>
      <c r="N187" t="b">
        <v>0</v>
      </c>
      <c r="O187" t="b">
        <v>1</v>
      </c>
      <c r="P187" t="s">
        <v>33</v>
      </c>
      <c r="Q187" t="str">
        <f xml:space="preserve"> LEFT(P187, SEARCH("/", P187, 1)-1)</f>
        <v>theater</v>
      </c>
      <c r="R187" t="str">
        <f>RIGHT(P187,(LEN(P187)-LEN(Q187)-1))</f>
        <v>plays</v>
      </c>
      <c r="S187">
        <f xml:space="preserve"> (E187/D187)*100</f>
        <v>304.0097847358121</v>
      </c>
      <c r="T187">
        <f xml:space="preserve"> IF(G187=0, 0, (E187/G187))</f>
        <v>82.021647307286173</v>
      </c>
    </row>
    <row r="188" spans="1:20" ht="17" x14ac:dyDescent="0.2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t="s">
        <v>20</v>
      </c>
      <c r="G188">
        <v>180</v>
      </c>
      <c r="H188" t="s">
        <v>40</v>
      </c>
      <c r="I188" t="s">
        <v>41</v>
      </c>
      <c r="J188">
        <v>1554613200</v>
      </c>
      <c r="K188" s="7">
        <f xml:space="preserve"> (((J188/60)/60)/24)+DATE(1970,1,1)</f>
        <v>43562.208333333328</v>
      </c>
      <c r="L188">
        <v>1555563600</v>
      </c>
      <c r="M188" s="7">
        <f>(((L188/60)/60)/24)+DATE(1970, 1, 1)</f>
        <v>43573.208333333328</v>
      </c>
      <c r="N188" t="b">
        <v>0</v>
      </c>
      <c r="O188" t="b">
        <v>0</v>
      </c>
      <c r="P188" t="s">
        <v>28</v>
      </c>
      <c r="Q188" t="str">
        <f xml:space="preserve"> LEFT(P188, SEARCH("/", P188, 1)-1)</f>
        <v>technology</v>
      </c>
      <c r="R188" t="str">
        <f>RIGHT(P188,(LEN(P188)-LEN(Q188)-1))</f>
        <v>web</v>
      </c>
      <c r="S188">
        <f xml:space="preserve"> (E188/D188)*100</f>
        <v>303.68965517241378</v>
      </c>
      <c r="T188">
        <f xml:space="preserve"> IF(G188=0, 0, (E188/G188))</f>
        <v>48.927777777777777</v>
      </c>
    </row>
    <row r="189" spans="1:20" ht="34" x14ac:dyDescent="0.2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t="s">
        <v>20</v>
      </c>
      <c r="G189">
        <v>330</v>
      </c>
      <c r="H189" t="s">
        <v>21</v>
      </c>
      <c r="I189" t="s">
        <v>22</v>
      </c>
      <c r="J189">
        <v>1523854800</v>
      </c>
      <c r="K189" s="7">
        <f xml:space="preserve"> (((J189/60)/60)/24)+DATE(1970,1,1)</f>
        <v>43206.208333333328</v>
      </c>
      <c r="L189">
        <v>1523941200</v>
      </c>
      <c r="M189" s="7">
        <f>(((L189/60)/60)/24)+DATE(1970, 1, 1)</f>
        <v>43207.208333333328</v>
      </c>
      <c r="N189" t="b">
        <v>0</v>
      </c>
      <c r="O189" t="b">
        <v>0</v>
      </c>
      <c r="P189" t="s">
        <v>206</v>
      </c>
      <c r="Q189" t="str">
        <f xml:space="preserve"> LEFT(P189, SEARCH("/", P189, 1)-1)</f>
        <v>publishing</v>
      </c>
      <c r="R189" t="str">
        <f>RIGHT(P189,(LEN(P189)-LEN(Q189)-1))</f>
        <v>translations</v>
      </c>
      <c r="S189">
        <f xml:space="preserve"> (E189/D189)*100</f>
        <v>300.8</v>
      </c>
      <c r="T189">
        <f xml:space="preserve"> IF(G189=0, 0, (E189/G189))</f>
        <v>41.018181818181816</v>
      </c>
    </row>
    <row r="190" spans="1:20" ht="17" x14ac:dyDescent="0.2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t="s">
        <v>20</v>
      </c>
      <c r="G190">
        <v>187</v>
      </c>
      <c r="H190" t="s">
        <v>21</v>
      </c>
      <c r="I190" t="s">
        <v>22</v>
      </c>
      <c r="J190">
        <v>1314421200</v>
      </c>
      <c r="K190" s="7">
        <f xml:space="preserve"> (((J190/60)/60)/24)+DATE(1970,1,1)</f>
        <v>40782.208333333336</v>
      </c>
      <c r="L190">
        <v>1315026000</v>
      </c>
      <c r="M190" s="7">
        <f>(((L190/60)/60)/24)+DATE(1970, 1, 1)</f>
        <v>40789.208333333336</v>
      </c>
      <c r="N190" t="b">
        <v>0</v>
      </c>
      <c r="O190" t="b">
        <v>0</v>
      </c>
      <c r="P190" t="s">
        <v>71</v>
      </c>
      <c r="Q190" t="str">
        <f xml:space="preserve"> LEFT(P190, SEARCH("/", P190, 1)-1)</f>
        <v>film &amp; video</v>
      </c>
      <c r="R190" t="str">
        <f>RIGHT(P190,(LEN(P190)-LEN(Q190)-1))</f>
        <v>animation</v>
      </c>
      <c r="S190">
        <f xml:space="preserve"> (E190/D190)*100</f>
        <v>298.7</v>
      </c>
      <c r="T190">
        <f xml:space="preserve"> IF(G190=0, 0, (E190/G190))</f>
        <v>63.893048128342244</v>
      </c>
    </row>
    <row r="191" spans="1:20" ht="17" x14ac:dyDescent="0.2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t="s">
        <v>20</v>
      </c>
      <c r="G191">
        <v>1989</v>
      </c>
      <c r="H191" t="s">
        <v>21</v>
      </c>
      <c r="I191" t="s">
        <v>22</v>
      </c>
      <c r="J191">
        <v>1498194000</v>
      </c>
      <c r="K191" s="7">
        <f xml:space="preserve"> (((J191/60)/60)/24)+DATE(1970,1,1)</f>
        <v>42909.208333333328</v>
      </c>
      <c r="L191">
        <v>1499403600</v>
      </c>
      <c r="M191" s="7">
        <f>(((L191/60)/60)/24)+DATE(1970, 1, 1)</f>
        <v>42923.208333333328</v>
      </c>
      <c r="N191" t="b">
        <v>0</v>
      </c>
      <c r="O191" t="b">
        <v>0</v>
      </c>
      <c r="P191" t="s">
        <v>53</v>
      </c>
      <c r="Q191" t="str">
        <f xml:space="preserve"> LEFT(P191, SEARCH("/", P191, 1)-1)</f>
        <v>film &amp; video</v>
      </c>
      <c r="R191" t="str">
        <f>RIGHT(P191,(LEN(P191)-LEN(Q191)-1))</f>
        <v>drama</v>
      </c>
      <c r="S191">
        <f xml:space="preserve"> (E191/D191)*100</f>
        <v>298.20475319926874</v>
      </c>
      <c r="T191">
        <f xml:space="preserve"> IF(G191=0, 0, (E191/G191))</f>
        <v>82.010055304172951</v>
      </c>
    </row>
    <row r="192" spans="1:20" ht="17" x14ac:dyDescent="0.2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t="s">
        <v>20</v>
      </c>
      <c r="G192">
        <v>266</v>
      </c>
      <c r="H192" t="s">
        <v>21</v>
      </c>
      <c r="I192" t="s">
        <v>22</v>
      </c>
      <c r="J192">
        <v>1384408800</v>
      </c>
      <c r="K192" s="7">
        <f xml:space="preserve"> (((J192/60)/60)/24)+DATE(1970,1,1)</f>
        <v>41592.25</v>
      </c>
      <c r="L192">
        <v>1386223200</v>
      </c>
      <c r="M192" s="7">
        <f>(((L192/60)/60)/24)+DATE(1970, 1, 1)</f>
        <v>41613.25</v>
      </c>
      <c r="N192" t="b">
        <v>0</v>
      </c>
      <c r="O192" t="b">
        <v>0</v>
      </c>
      <c r="P192" t="s">
        <v>17</v>
      </c>
      <c r="Q192" t="str">
        <f xml:space="preserve"> LEFT(P192, SEARCH("/", P192, 1)-1)</f>
        <v>food</v>
      </c>
      <c r="R192" t="str">
        <f>RIGHT(P192,(LEN(P192)-LEN(Q192)-1))</f>
        <v>food trucks</v>
      </c>
      <c r="S192">
        <f xml:space="preserve"> (E192/D192)*100</f>
        <v>296.02777777777777</v>
      </c>
      <c r="T192">
        <f xml:space="preserve"> IF(G192=0, 0, (E192/G192))</f>
        <v>40.063909774436091</v>
      </c>
    </row>
    <row r="193" spans="1:20" ht="17" x14ac:dyDescent="0.2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t="s">
        <v>20</v>
      </c>
      <c r="G193">
        <v>133</v>
      </c>
      <c r="H193" t="s">
        <v>21</v>
      </c>
      <c r="I193" t="s">
        <v>22</v>
      </c>
      <c r="J193">
        <v>1552366800</v>
      </c>
      <c r="K193" s="7">
        <f xml:space="preserve"> (((J193/60)/60)/24)+DATE(1970,1,1)</f>
        <v>43536.208333333328</v>
      </c>
      <c r="L193">
        <v>1552798800</v>
      </c>
      <c r="M193" s="7">
        <f>(((L193/60)/60)/24)+DATE(1970, 1, 1)</f>
        <v>43541.208333333328</v>
      </c>
      <c r="N193" t="b">
        <v>0</v>
      </c>
      <c r="O193" t="b">
        <v>1</v>
      </c>
      <c r="P193" t="s">
        <v>42</v>
      </c>
      <c r="Q193" t="str">
        <f xml:space="preserve"> LEFT(P193, SEARCH("/", P193, 1)-1)</f>
        <v>film &amp; video</v>
      </c>
      <c r="R193" t="str">
        <f>RIGHT(P193,(LEN(P193)-LEN(Q193)-1))</f>
        <v>documentary</v>
      </c>
      <c r="S193">
        <f xml:space="preserve"> (E193/D193)*100</f>
        <v>294.71428571428572</v>
      </c>
      <c r="T193">
        <f xml:space="preserve"> IF(G193=0, 0, (E193/G193))</f>
        <v>31.022556390977442</v>
      </c>
    </row>
    <row r="194" spans="1:20" ht="17" x14ac:dyDescent="0.2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t="s">
        <v>20</v>
      </c>
      <c r="G194">
        <v>340</v>
      </c>
      <c r="H194" t="s">
        <v>21</v>
      </c>
      <c r="I194" t="s">
        <v>22</v>
      </c>
      <c r="J194">
        <v>1556859600</v>
      </c>
      <c r="K194" s="7">
        <f xml:space="preserve"> (((J194/60)/60)/24)+DATE(1970,1,1)</f>
        <v>43588.208333333328</v>
      </c>
      <c r="L194">
        <v>1556946000</v>
      </c>
      <c r="M194" s="7">
        <f>(((L194/60)/60)/24)+DATE(1970, 1, 1)</f>
        <v>43589.208333333328</v>
      </c>
      <c r="N194" t="b">
        <v>0</v>
      </c>
      <c r="O194" t="b">
        <v>0</v>
      </c>
      <c r="P194" t="s">
        <v>33</v>
      </c>
      <c r="Q194" t="str">
        <f xml:space="preserve"> LEFT(P194, SEARCH("/", P194, 1)-1)</f>
        <v>theater</v>
      </c>
      <c r="R194" t="str">
        <f>RIGHT(P194,(LEN(P194)-LEN(Q194)-1))</f>
        <v>plays</v>
      </c>
      <c r="S194">
        <f xml:space="preserve"> (E194/D194)*100</f>
        <v>293.05555555555554</v>
      </c>
      <c r="T194">
        <f xml:space="preserve"> IF(G194=0, 0, (E194/G194))</f>
        <v>31.029411764705884</v>
      </c>
    </row>
    <row r="195" spans="1:20" ht="17" x14ac:dyDescent="0.2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t="s">
        <v>20</v>
      </c>
      <c r="G195">
        <v>210</v>
      </c>
      <c r="H195" t="s">
        <v>21</v>
      </c>
      <c r="I195" t="s">
        <v>22</v>
      </c>
      <c r="J195">
        <v>1488261600</v>
      </c>
      <c r="K195" s="7">
        <f xml:space="preserve"> (((J195/60)/60)/24)+DATE(1970,1,1)</f>
        <v>42794.25</v>
      </c>
      <c r="L195">
        <v>1489381200</v>
      </c>
      <c r="M195" s="7">
        <f>(((L195/60)/60)/24)+DATE(1970, 1, 1)</f>
        <v>42807.208333333328</v>
      </c>
      <c r="N195" t="b">
        <v>0</v>
      </c>
      <c r="O195" t="b">
        <v>0</v>
      </c>
      <c r="P195" t="s">
        <v>42</v>
      </c>
      <c r="Q195" t="str">
        <f xml:space="preserve"> LEFT(P195, SEARCH("/", P195, 1)-1)</f>
        <v>film &amp; video</v>
      </c>
      <c r="R195" t="str">
        <f>RIGHT(P195,(LEN(P195)-LEN(Q195)-1))</f>
        <v>documentary</v>
      </c>
      <c r="S195">
        <f xml:space="preserve"> (E195/D195)*100</f>
        <v>291.28571428571428</v>
      </c>
      <c r="T195">
        <f xml:space="preserve"> IF(G195=0, 0, (E195/G195))</f>
        <v>67.966666666666669</v>
      </c>
    </row>
    <row r="196" spans="1:20" ht="17" x14ac:dyDescent="0.2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t="s">
        <v>20</v>
      </c>
      <c r="G196">
        <v>92</v>
      </c>
      <c r="H196" t="s">
        <v>21</v>
      </c>
      <c r="I196" t="s">
        <v>22</v>
      </c>
      <c r="J196">
        <v>1438059600</v>
      </c>
      <c r="K196" s="7">
        <f xml:space="preserve"> (((J196/60)/60)/24)+DATE(1970,1,1)</f>
        <v>42213.208333333328</v>
      </c>
      <c r="L196">
        <v>1438578000</v>
      </c>
      <c r="M196" s="7">
        <f>(((L196/60)/60)/24)+DATE(1970, 1, 1)</f>
        <v>42219.208333333328</v>
      </c>
      <c r="N196" t="b">
        <v>0</v>
      </c>
      <c r="O196" t="b">
        <v>0</v>
      </c>
      <c r="P196" t="s">
        <v>122</v>
      </c>
      <c r="Q196" t="str">
        <f xml:space="preserve"> LEFT(P196, SEARCH("/", P196, 1)-1)</f>
        <v>photography</v>
      </c>
      <c r="R196" t="str">
        <f>RIGHT(P196,(LEN(P196)-LEN(Q196)-1))</f>
        <v>photography books</v>
      </c>
      <c r="S196">
        <f xml:space="preserve"> (E196/D196)*100</f>
        <v>287.66666666666663</v>
      </c>
      <c r="T196">
        <f xml:space="preserve"> IF(G196=0, 0, (E196/G196))</f>
        <v>84.423913043478265</v>
      </c>
    </row>
    <row r="197" spans="1:20" ht="17" x14ac:dyDescent="0.2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t="s">
        <v>20</v>
      </c>
      <c r="G197">
        <v>85</v>
      </c>
      <c r="H197" t="s">
        <v>21</v>
      </c>
      <c r="I197" t="s">
        <v>22</v>
      </c>
      <c r="J197">
        <v>1458363600</v>
      </c>
      <c r="K197" s="7">
        <f xml:space="preserve"> (((J197/60)/60)/24)+DATE(1970,1,1)</f>
        <v>42448.208333333328</v>
      </c>
      <c r="L197">
        <v>1461906000</v>
      </c>
      <c r="M197" s="7">
        <f>(((L197/60)/60)/24)+DATE(1970, 1, 1)</f>
        <v>42489.208333333328</v>
      </c>
      <c r="N197" t="b">
        <v>0</v>
      </c>
      <c r="O197" t="b">
        <v>0</v>
      </c>
      <c r="P197" t="s">
        <v>33</v>
      </c>
      <c r="Q197" t="str">
        <f xml:space="preserve"> LEFT(P197, SEARCH("/", P197, 1)-1)</f>
        <v>theater</v>
      </c>
      <c r="R197" t="str">
        <f>RIGHT(P197,(LEN(P197)-LEN(Q197)-1))</f>
        <v>plays</v>
      </c>
      <c r="S197">
        <f xml:space="preserve"> (E197/D197)*100</f>
        <v>286.21428571428572</v>
      </c>
      <c r="T197">
        <f xml:space="preserve"> IF(G197=0, 0, (E197/G197))</f>
        <v>94.28235294117647</v>
      </c>
    </row>
    <row r="198" spans="1:20" ht="17" x14ac:dyDescent="0.2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t="s">
        <v>20</v>
      </c>
      <c r="G198">
        <v>381</v>
      </c>
      <c r="H198" t="s">
        <v>21</v>
      </c>
      <c r="I198" t="s">
        <v>22</v>
      </c>
      <c r="J198">
        <v>1481522400</v>
      </c>
      <c r="K198" s="7">
        <f xml:space="preserve"> (((J198/60)/60)/24)+DATE(1970,1,1)</f>
        <v>42716.25</v>
      </c>
      <c r="L198">
        <v>1482127200</v>
      </c>
      <c r="M198" s="7">
        <f>(((L198/60)/60)/24)+DATE(1970, 1, 1)</f>
        <v>42723.25</v>
      </c>
      <c r="N198" t="b">
        <v>0</v>
      </c>
      <c r="O198" t="b">
        <v>0</v>
      </c>
      <c r="P198" t="s">
        <v>65</v>
      </c>
      <c r="Q198" t="str">
        <f xml:space="preserve"> LEFT(P198, SEARCH("/", P198, 1)-1)</f>
        <v>technology</v>
      </c>
      <c r="R198" t="str">
        <f>RIGHT(P198,(LEN(P198)-LEN(Q198)-1))</f>
        <v>wearables</v>
      </c>
      <c r="S198">
        <f xml:space="preserve"> (E198/D198)*100</f>
        <v>285.80555555555554</v>
      </c>
      <c r="T198">
        <f xml:space="preserve"> IF(G198=0, 0, (E198/G198))</f>
        <v>27.00524934383202</v>
      </c>
    </row>
    <row r="199" spans="1:20" ht="34" x14ac:dyDescent="0.2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t="s">
        <v>20</v>
      </c>
      <c r="G199">
        <v>762</v>
      </c>
      <c r="H199" t="s">
        <v>21</v>
      </c>
      <c r="I199" t="s">
        <v>22</v>
      </c>
      <c r="J199">
        <v>1369717200</v>
      </c>
      <c r="K199" s="7">
        <f xml:space="preserve"> (((J199/60)/60)/24)+DATE(1970,1,1)</f>
        <v>41422.208333333336</v>
      </c>
      <c r="L199">
        <v>1370494800</v>
      </c>
      <c r="M199" s="7">
        <f>(((L199/60)/60)/24)+DATE(1970, 1, 1)</f>
        <v>41431.208333333336</v>
      </c>
      <c r="N199" t="b">
        <v>0</v>
      </c>
      <c r="O199" t="b">
        <v>0</v>
      </c>
      <c r="P199" t="s">
        <v>65</v>
      </c>
      <c r="Q199" t="str">
        <f xml:space="preserve"> LEFT(P199, SEARCH("/", P199, 1)-1)</f>
        <v>technology</v>
      </c>
      <c r="R199" t="str">
        <f>RIGHT(P199,(LEN(P199)-LEN(Q199)-1))</f>
        <v>wearables</v>
      </c>
      <c r="S199">
        <f xml:space="preserve"> (E199/D199)*100</f>
        <v>284.21355932203392</v>
      </c>
      <c r="T199">
        <f xml:space="preserve"> IF(G199=0, 0, (E199/G199))</f>
        <v>110.03018372703411</v>
      </c>
    </row>
    <row r="200" spans="1:20" ht="17" x14ac:dyDescent="0.2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t="s">
        <v>20</v>
      </c>
      <c r="G200">
        <v>316</v>
      </c>
      <c r="H200" t="s">
        <v>21</v>
      </c>
      <c r="I200" t="s">
        <v>22</v>
      </c>
      <c r="J200">
        <v>1551852000</v>
      </c>
      <c r="K200" s="7">
        <f xml:space="preserve"> (((J200/60)/60)/24)+DATE(1970,1,1)</f>
        <v>43530.25</v>
      </c>
      <c r="L200">
        <v>1552197600</v>
      </c>
      <c r="M200" s="7">
        <f>(((L200/60)/60)/24)+DATE(1970, 1, 1)</f>
        <v>43534.25</v>
      </c>
      <c r="N200" t="b">
        <v>0</v>
      </c>
      <c r="O200" t="b">
        <v>1</v>
      </c>
      <c r="P200" t="s">
        <v>159</v>
      </c>
      <c r="Q200" t="str">
        <f xml:space="preserve"> LEFT(P200, SEARCH("/", P200, 1)-1)</f>
        <v>music</v>
      </c>
      <c r="R200" t="str">
        <f>RIGHT(P200,(LEN(P200)-LEN(Q200)-1))</f>
        <v>jazz</v>
      </c>
      <c r="S200">
        <f xml:space="preserve"> (E200/D200)*100</f>
        <v>283.97435897435901</v>
      </c>
      <c r="T200">
        <f xml:space="preserve"> IF(G200=0, 0, (E200/G200))</f>
        <v>35.047468354430379</v>
      </c>
    </row>
    <row r="201" spans="1:20" ht="17" x14ac:dyDescent="0.2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t="s">
        <v>20</v>
      </c>
      <c r="G201">
        <v>336</v>
      </c>
      <c r="H201" t="s">
        <v>21</v>
      </c>
      <c r="I201" t="s">
        <v>22</v>
      </c>
      <c r="J201">
        <v>1526274000</v>
      </c>
      <c r="K201" s="7">
        <f xml:space="preserve"> (((J201/60)/60)/24)+DATE(1970,1,1)</f>
        <v>43234.208333333328</v>
      </c>
      <c r="L201">
        <v>1526878800</v>
      </c>
      <c r="M201" s="7">
        <f>(((L201/60)/60)/24)+DATE(1970, 1, 1)</f>
        <v>43241.208333333328</v>
      </c>
      <c r="N201" t="b">
        <v>0</v>
      </c>
      <c r="O201" t="b">
        <v>1</v>
      </c>
      <c r="P201" t="s">
        <v>65</v>
      </c>
      <c r="Q201" t="str">
        <f xml:space="preserve"> LEFT(P201, SEARCH("/", P201, 1)-1)</f>
        <v>technology</v>
      </c>
      <c r="R201" t="str">
        <f>RIGHT(P201,(LEN(P201)-LEN(Q201)-1))</f>
        <v>wearables</v>
      </c>
      <c r="S201">
        <f xml:space="preserve"> (E201/D201)*100</f>
        <v>281.67567567567568</v>
      </c>
      <c r="T201">
        <f xml:space="preserve"> IF(G201=0, 0, (E201/G201))</f>
        <v>31.017857142857142</v>
      </c>
    </row>
    <row r="202" spans="1:20" ht="17" x14ac:dyDescent="0.2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t="s">
        <v>20</v>
      </c>
      <c r="G202">
        <v>432</v>
      </c>
      <c r="H202" t="s">
        <v>21</v>
      </c>
      <c r="I202" t="s">
        <v>22</v>
      </c>
      <c r="J202">
        <v>1422165600</v>
      </c>
      <c r="K202" s="7">
        <f xml:space="preserve"> (((J202/60)/60)/24)+DATE(1970,1,1)</f>
        <v>42029.25</v>
      </c>
      <c r="L202">
        <v>1422684000</v>
      </c>
      <c r="M202" s="7">
        <f>(((L202/60)/60)/24)+DATE(1970, 1, 1)</f>
        <v>42035.25</v>
      </c>
      <c r="N202" t="b">
        <v>0</v>
      </c>
      <c r="O202" t="b">
        <v>0</v>
      </c>
      <c r="P202" t="s">
        <v>122</v>
      </c>
      <c r="Q202" t="str">
        <f xml:space="preserve"> LEFT(P202, SEARCH("/", P202, 1)-1)</f>
        <v>photography</v>
      </c>
      <c r="R202" t="str">
        <f>RIGHT(P202,(LEN(P202)-LEN(Q202)-1))</f>
        <v>photography books</v>
      </c>
      <c r="S202">
        <f xml:space="preserve"> (E202/D202)*100</f>
        <v>279.39215686274508</v>
      </c>
      <c r="T202">
        <f xml:space="preserve"> IF(G202=0, 0, (E202/G202))</f>
        <v>32.983796296296298</v>
      </c>
    </row>
    <row r="203" spans="1:20" ht="17" x14ac:dyDescent="0.2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t="s">
        <v>20</v>
      </c>
      <c r="G203">
        <v>206</v>
      </c>
      <c r="H203" t="s">
        <v>40</v>
      </c>
      <c r="I203" t="s">
        <v>41</v>
      </c>
      <c r="J203">
        <v>1286946000</v>
      </c>
      <c r="K203" s="7">
        <f xml:space="preserve"> (((J203/60)/60)/24)+DATE(1970,1,1)</f>
        <v>40464.208333333336</v>
      </c>
      <c r="L203">
        <v>1288933200</v>
      </c>
      <c r="M203" s="7">
        <f>(((L203/60)/60)/24)+DATE(1970, 1, 1)</f>
        <v>40487.208333333336</v>
      </c>
      <c r="N203" t="b">
        <v>0</v>
      </c>
      <c r="O203" t="b">
        <v>1</v>
      </c>
      <c r="P203" t="s">
        <v>42</v>
      </c>
      <c r="Q203" t="str">
        <f xml:space="preserve"> LEFT(P203, SEARCH("/", P203, 1)-1)</f>
        <v>film &amp; video</v>
      </c>
      <c r="R203" t="str">
        <f>RIGHT(P203,(LEN(P203)-LEN(Q203)-1))</f>
        <v>documentary</v>
      </c>
      <c r="S203">
        <f xml:space="preserve"> (E203/D203)*100</f>
        <v>276.80769230769232</v>
      </c>
      <c r="T203">
        <f xml:space="preserve"> IF(G203=0, 0, (E203/G203))</f>
        <v>69.873786407766985</v>
      </c>
    </row>
    <row r="204" spans="1:20" ht="34" x14ac:dyDescent="0.2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t="s">
        <v>20</v>
      </c>
      <c r="G204">
        <v>84</v>
      </c>
      <c r="H204" t="s">
        <v>21</v>
      </c>
      <c r="I204" t="s">
        <v>22</v>
      </c>
      <c r="J204">
        <v>1452232800</v>
      </c>
      <c r="K204" s="7">
        <f xml:space="preserve"> (((J204/60)/60)/24)+DATE(1970,1,1)</f>
        <v>42377.25</v>
      </c>
      <c r="L204">
        <v>1453356000</v>
      </c>
      <c r="M204" s="7">
        <f>(((L204/60)/60)/24)+DATE(1970, 1, 1)</f>
        <v>42390.25</v>
      </c>
      <c r="N204" t="b">
        <v>0</v>
      </c>
      <c r="O204" t="b">
        <v>0</v>
      </c>
      <c r="P204" t="s">
        <v>23</v>
      </c>
      <c r="Q204" t="str">
        <f xml:space="preserve"> LEFT(P204, SEARCH("/", P204, 1)-1)</f>
        <v>music</v>
      </c>
      <c r="R204" t="str">
        <f>RIGHT(P204,(LEN(P204)-LEN(Q204)-1))</f>
        <v>rock</v>
      </c>
      <c r="S204">
        <f xml:space="preserve"> (E204/D204)*100</f>
        <v>276.5</v>
      </c>
      <c r="T204">
        <f xml:space="preserve"> IF(G204=0, 0, (E204/G204))</f>
        <v>92.166666666666671</v>
      </c>
    </row>
    <row r="205" spans="1:20" ht="17" x14ac:dyDescent="0.2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t="s">
        <v>20</v>
      </c>
      <c r="G205">
        <v>128</v>
      </c>
      <c r="H205" t="s">
        <v>21</v>
      </c>
      <c r="I205" t="s">
        <v>22</v>
      </c>
      <c r="J205">
        <v>1497243600</v>
      </c>
      <c r="K205" s="7">
        <f xml:space="preserve"> (((J205/60)/60)/24)+DATE(1970,1,1)</f>
        <v>42898.208333333328</v>
      </c>
      <c r="L205">
        <v>1498539600</v>
      </c>
      <c r="M205" s="7">
        <f>(((L205/60)/60)/24)+DATE(1970, 1, 1)</f>
        <v>42913.208333333328</v>
      </c>
      <c r="N205" t="b">
        <v>0</v>
      </c>
      <c r="O205" t="b">
        <v>1</v>
      </c>
      <c r="P205" t="s">
        <v>33</v>
      </c>
      <c r="Q205" t="str">
        <f xml:space="preserve"> LEFT(P205, SEARCH("/", P205, 1)-1)</f>
        <v>theater</v>
      </c>
      <c r="R205" t="str">
        <f>RIGHT(P205,(LEN(P205)-LEN(Q205)-1))</f>
        <v>plays</v>
      </c>
      <c r="S205">
        <f xml:space="preserve"> (E205/D205)*100</f>
        <v>275.07142857142861</v>
      </c>
      <c r="T205">
        <f xml:space="preserve"> IF(G205=0, 0, (E205/G205))</f>
        <v>30.0859375</v>
      </c>
    </row>
    <row r="206" spans="1:20" ht="17" x14ac:dyDescent="0.2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t="s">
        <v>20</v>
      </c>
      <c r="G206">
        <v>6465</v>
      </c>
      <c r="H206" t="s">
        <v>21</v>
      </c>
      <c r="I206" t="s">
        <v>22</v>
      </c>
      <c r="J206">
        <v>1420178400</v>
      </c>
      <c r="K206" s="7">
        <f xml:space="preserve"> (((J206/60)/60)/24)+DATE(1970,1,1)</f>
        <v>42006.25</v>
      </c>
      <c r="L206">
        <v>1420783200</v>
      </c>
      <c r="M206" s="7">
        <f>(((L206/60)/60)/24)+DATE(1970, 1, 1)</f>
        <v>42013.25</v>
      </c>
      <c r="N206" t="b">
        <v>0</v>
      </c>
      <c r="O206" t="b">
        <v>0</v>
      </c>
      <c r="P206" t="s">
        <v>206</v>
      </c>
      <c r="Q206" t="str">
        <f xml:space="preserve"> LEFT(P206, SEARCH("/", P206, 1)-1)</f>
        <v>publishing</v>
      </c>
      <c r="R206" t="str">
        <f>RIGHT(P206,(LEN(P206)-LEN(Q206)-1))</f>
        <v>translations</v>
      </c>
      <c r="S206">
        <f xml:space="preserve"> (E206/D206)*100</f>
        <v>273.32520325203251</v>
      </c>
      <c r="T206">
        <f xml:space="preserve"> IF(G206=0, 0, (E206/G206))</f>
        <v>26.000773395204948</v>
      </c>
    </row>
    <row r="207" spans="1:20" ht="17" x14ac:dyDescent="0.2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t="s">
        <v>20</v>
      </c>
      <c r="G207">
        <v>154</v>
      </c>
      <c r="H207" t="s">
        <v>21</v>
      </c>
      <c r="I207" t="s">
        <v>22</v>
      </c>
      <c r="J207">
        <v>1359871200</v>
      </c>
      <c r="K207" s="7">
        <f xml:space="preserve"> (((J207/60)/60)/24)+DATE(1970,1,1)</f>
        <v>41308.25</v>
      </c>
      <c r="L207">
        <v>1363237200</v>
      </c>
      <c r="M207" s="7">
        <f>(((L207/60)/60)/24)+DATE(1970, 1, 1)</f>
        <v>41347.208333333336</v>
      </c>
      <c r="N207" t="b">
        <v>0</v>
      </c>
      <c r="O207" t="b">
        <v>1</v>
      </c>
      <c r="P207" t="s">
        <v>269</v>
      </c>
      <c r="Q207" t="str">
        <f xml:space="preserve"> LEFT(P207, SEARCH("/", P207, 1)-1)</f>
        <v>film &amp; video</v>
      </c>
      <c r="R207" t="str">
        <f>RIGHT(P207,(LEN(P207)-LEN(Q207)-1))</f>
        <v>television</v>
      </c>
      <c r="S207">
        <f xml:space="preserve"> (E207/D207)*100</f>
        <v>273.01851851851848</v>
      </c>
      <c r="T207">
        <f xml:space="preserve"> IF(G207=0, 0, (E207/G207))</f>
        <v>95.733766233766232</v>
      </c>
    </row>
    <row r="208" spans="1:20" ht="34" x14ac:dyDescent="0.2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t="s">
        <v>20</v>
      </c>
      <c r="G208">
        <v>2320</v>
      </c>
      <c r="H208" t="s">
        <v>21</v>
      </c>
      <c r="I208" t="s">
        <v>22</v>
      </c>
      <c r="J208">
        <v>1509512400</v>
      </c>
      <c r="K208" s="7">
        <f xml:space="preserve"> (((J208/60)/60)/24)+DATE(1970,1,1)</f>
        <v>43040.208333333328</v>
      </c>
      <c r="L208">
        <v>1511071200</v>
      </c>
      <c r="M208" s="7">
        <f>(((L208/60)/60)/24)+DATE(1970, 1, 1)</f>
        <v>43058.25</v>
      </c>
      <c r="N208" t="b">
        <v>0</v>
      </c>
      <c r="O208" t="b">
        <v>1</v>
      </c>
      <c r="P208" t="s">
        <v>33</v>
      </c>
      <c r="Q208" t="str">
        <f xml:space="preserve"> LEFT(P208, SEARCH("/", P208, 1)-1)</f>
        <v>theater</v>
      </c>
      <c r="R208" t="str">
        <f>RIGHT(P208,(LEN(P208)-LEN(Q208)-1))</f>
        <v>plays</v>
      </c>
      <c r="S208">
        <f xml:space="preserve"> (E208/D208)*100</f>
        <v>272.6041958041958</v>
      </c>
      <c r="T208">
        <f xml:space="preserve"> IF(G208=0, 0, (E208/G208))</f>
        <v>84.013793103448279</v>
      </c>
    </row>
    <row r="209" spans="1:20" ht="17" x14ac:dyDescent="0.2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t="s">
        <v>20</v>
      </c>
      <c r="G209">
        <v>2985</v>
      </c>
      <c r="H209" t="s">
        <v>21</v>
      </c>
      <c r="I209" t="s">
        <v>22</v>
      </c>
      <c r="J209">
        <v>1459486800</v>
      </c>
      <c r="K209" s="7">
        <f xml:space="preserve"> (((J209/60)/60)/24)+DATE(1970,1,1)</f>
        <v>42461.208333333328</v>
      </c>
      <c r="L209">
        <v>1460610000</v>
      </c>
      <c r="M209" s="7">
        <f>(((L209/60)/60)/24)+DATE(1970, 1, 1)</f>
        <v>42474.208333333328</v>
      </c>
      <c r="N209" t="b">
        <v>0</v>
      </c>
      <c r="O209" t="b">
        <v>0</v>
      </c>
      <c r="P209" t="s">
        <v>33</v>
      </c>
      <c r="Q209" t="str">
        <f xml:space="preserve"> LEFT(P209, SEARCH("/", P209, 1)-1)</f>
        <v>theater</v>
      </c>
      <c r="R209" t="str">
        <f>RIGHT(P209,(LEN(P209)-LEN(Q209)-1))</f>
        <v>plays</v>
      </c>
      <c r="S209">
        <f xml:space="preserve"> (E209/D209)*100</f>
        <v>270.91376701966715</v>
      </c>
      <c r="T209">
        <f xml:space="preserve"> IF(G209=0, 0, (E209/G209))</f>
        <v>59.991289782244557</v>
      </c>
    </row>
    <row r="210" spans="1:20" ht="17" x14ac:dyDescent="0.2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t="s">
        <v>20</v>
      </c>
      <c r="G210">
        <v>216</v>
      </c>
      <c r="H210" t="s">
        <v>107</v>
      </c>
      <c r="I210" t="s">
        <v>108</v>
      </c>
      <c r="J210">
        <v>1397451600</v>
      </c>
      <c r="K210" s="7">
        <f xml:space="preserve"> (((J210/60)/60)/24)+DATE(1970,1,1)</f>
        <v>41743.208333333336</v>
      </c>
      <c r="L210">
        <v>1398056400</v>
      </c>
      <c r="M210" s="7">
        <f>(((L210/60)/60)/24)+DATE(1970, 1, 1)</f>
        <v>41750.208333333336</v>
      </c>
      <c r="N210" t="b">
        <v>0</v>
      </c>
      <c r="O210" t="b">
        <v>1</v>
      </c>
      <c r="P210" t="s">
        <v>33</v>
      </c>
      <c r="Q210" t="str">
        <f xml:space="preserve"> LEFT(P210, SEARCH("/", P210, 1)-1)</f>
        <v>theater</v>
      </c>
      <c r="R210" t="str">
        <f>RIGHT(P210,(LEN(P210)-LEN(Q210)-1))</f>
        <v>plays</v>
      </c>
      <c r="S210">
        <f xml:space="preserve"> (E210/D210)*100</f>
        <v>270.74418604651163</v>
      </c>
      <c r="T210">
        <f xml:space="preserve"> IF(G210=0, 0, (E210/G210))</f>
        <v>53.898148148148145</v>
      </c>
    </row>
    <row r="211" spans="1:20" ht="17" x14ac:dyDescent="0.2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t="s">
        <v>20</v>
      </c>
      <c r="G211">
        <v>144</v>
      </c>
      <c r="H211" t="s">
        <v>26</v>
      </c>
      <c r="I211" t="s">
        <v>27</v>
      </c>
      <c r="J211">
        <v>1456898400</v>
      </c>
      <c r="K211" s="7">
        <f xml:space="preserve"> (((J211/60)/60)/24)+DATE(1970,1,1)</f>
        <v>42431.25</v>
      </c>
      <c r="L211">
        <v>1458709200</v>
      </c>
      <c r="M211" s="7">
        <f>(((L211/60)/60)/24)+DATE(1970, 1, 1)</f>
        <v>42452.208333333328</v>
      </c>
      <c r="N211" t="b">
        <v>0</v>
      </c>
      <c r="O211" t="b">
        <v>0</v>
      </c>
      <c r="P211" t="s">
        <v>33</v>
      </c>
      <c r="Q211" t="str">
        <f xml:space="preserve"> LEFT(P211, SEARCH("/", P211, 1)-1)</f>
        <v>theater</v>
      </c>
      <c r="R211" t="str">
        <f>RIGHT(P211,(LEN(P211)-LEN(Q211)-1))</f>
        <v>plays</v>
      </c>
      <c r="S211">
        <f xml:space="preserve"> (E211/D211)*100</f>
        <v>270.40816326530609</v>
      </c>
      <c r="T211">
        <f xml:space="preserve"> IF(G211=0, 0, (E211/G211))</f>
        <v>92.013888888888886</v>
      </c>
    </row>
    <row r="212" spans="1:20" ht="17" x14ac:dyDescent="0.2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t="s">
        <v>20</v>
      </c>
      <c r="G212">
        <v>361</v>
      </c>
      <c r="H212" t="s">
        <v>26</v>
      </c>
      <c r="I212" t="s">
        <v>27</v>
      </c>
      <c r="J212">
        <v>1408856400</v>
      </c>
      <c r="K212" s="7">
        <f xml:space="preserve"> (((J212/60)/60)/24)+DATE(1970,1,1)</f>
        <v>41875.208333333336</v>
      </c>
      <c r="L212">
        <v>1410152400</v>
      </c>
      <c r="M212" s="7">
        <f>(((L212/60)/60)/24)+DATE(1970, 1, 1)</f>
        <v>41890.208333333336</v>
      </c>
      <c r="N212" t="b">
        <v>0</v>
      </c>
      <c r="O212" t="b">
        <v>0</v>
      </c>
      <c r="P212" t="s">
        <v>28</v>
      </c>
      <c r="Q212" t="str">
        <f xml:space="preserve"> LEFT(P212, SEARCH("/", P212, 1)-1)</f>
        <v>technology</v>
      </c>
      <c r="R212" t="str">
        <f>RIGHT(P212,(LEN(P212)-LEN(Q212)-1))</f>
        <v>web</v>
      </c>
      <c r="S212">
        <f xml:space="preserve"> (E212/D212)*100</f>
        <v>268.82978723404256</v>
      </c>
      <c r="T212">
        <f xml:space="preserve"> IF(G212=0, 0, (E212/G212))</f>
        <v>35</v>
      </c>
    </row>
    <row r="213" spans="1:20" ht="17" x14ac:dyDescent="0.2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t="s">
        <v>20</v>
      </c>
      <c r="G213">
        <v>218</v>
      </c>
      <c r="H213" t="s">
        <v>21</v>
      </c>
      <c r="I213" t="s">
        <v>22</v>
      </c>
      <c r="J213">
        <v>1514872800</v>
      </c>
      <c r="K213" s="7">
        <f xml:space="preserve"> (((J213/60)/60)/24)+DATE(1970,1,1)</f>
        <v>43102.25</v>
      </c>
      <c r="L213">
        <v>1516600800</v>
      </c>
      <c r="M213" s="7">
        <f>(((L213/60)/60)/24)+DATE(1970, 1, 1)</f>
        <v>43122.25</v>
      </c>
      <c r="N213" t="b">
        <v>0</v>
      </c>
      <c r="O213" t="b">
        <v>0</v>
      </c>
      <c r="P213" t="s">
        <v>23</v>
      </c>
      <c r="Q213" t="str">
        <f xml:space="preserve"> LEFT(P213, SEARCH("/", P213, 1)-1)</f>
        <v>music</v>
      </c>
      <c r="R213" t="str">
        <f>RIGHT(P213,(LEN(P213)-LEN(Q213)-1))</f>
        <v>rock</v>
      </c>
      <c r="S213">
        <f xml:space="preserve"> (E213/D213)*100</f>
        <v>268.73076923076923</v>
      </c>
      <c r="T213">
        <f xml:space="preserve"> IF(G213=0, 0, (E213/G213))</f>
        <v>32.050458715596328</v>
      </c>
    </row>
    <row r="214" spans="1:20" ht="17" x14ac:dyDescent="0.2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t="s">
        <v>20</v>
      </c>
      <c r="G214">
        <v>186</v>
      </c>
      <c r="H214" t="s">
        <v>21</v>
      </c>
      <c r="I214" t="s">
        <v>22</v>
      </c>
      <c r="J214">
        <v>1481176800</v>
      </c>
      <c r="K214" s="7">
        <f xml:space="preserve"> (((J214/60)/60)/24)+DATE(1970,1,1)</f>
        <v>42712.25</v>
      </c>
      <c r="L214">
        <v>1482904800</v>
      </c>
      <c r="M214" s="7">
        <f>(((L214/60)/60)/24)+DATE(1970, 1, 1)</f>
        <v>42732.25</v>
      </c>
      <c r="N214" t="b">
        <v>0</v>
      </c>
      <c r="O214" t="b">
        <v>1</v>
      </c>
      <c r="P214" t="s">
        <v>33</v>
      </c>
      <c r="Q214" t="str">
        <f xml:space="preserve"> LEFT(P214, SEARCH("/", P214, 1)-1)</f>
        <v>theater</v>
      </c>
      <c r="R214" t="str">
        <f>RIGHT(P214,(LEN(P214)-LEN(Q214)-1))</f>
        <v>plays</v>
      </c>
      <c r="S214">
        <f xml:space="preserve"> (E214/D214)*100</f>
        <v>268.48</v>
      </c>
      <c r="T214">
        <f xml:space="preserve"> IF(G214=0, 0, (E214/G214))</f>
        <v>72.172043010752688</v>
      </c>
    </row>
    <row r="215" spans="1:20" ht="17" x14ac:dyDescent="0.2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t="s">
        <v>20</v>
      </c>
      <c r="G215">
        <v>128</v>
      </c>
      <c r="H215" t="s">
        <v>26</v>
      </c>
      <c r="I215" t="s">
        <v>27</v>
      </c>
      <c r="J215">
        <v>1467954000</v>
      </c>
      <c r="K215" s="7">
        <f xml:space="preserve"> (((J215/60)/60)/24)+DATE(1970,1,1)</f>
        <v>42559.208333333328</v>
      </c>
      <c r="L215">
        <v>1468299600</v>
      </c>
      <c r="M215" s="7">
        <f>(((L215/60)/60)/24)+DATE(1970, 1, 1)</f>
        <v>42563.208333333328</v>
      </c>
      <c r="N215" t="b">
        <v>0</v>
      </c>
      <c r="O215" t="b">
        <v>0</v>
      </c>
      <c r="P215" t="s">
        <v>122</v>
      </c>
      <c r="Q215" t="str">
        <f xml:space="preserve"> LEFT(P215, SEARCH("/", P215, 1)-1)</f>
        <v>photography</v>
      </c>
      <c r="R215" t="str">
        <f>RIGHT(P215,(LEN(P215)-LEN(Q215)-1))</f>
        <v>photography books</v>
      </c>
      <c r="S215">
        <f xml:space="preserve"> (E215/D215)*100</f>
        <v>268.02325581395348</v>
      </c>
      <c r="T215">
        <f xml:space="preserve"> IF(G215=0, 0, (E215/G215))</f>
        <v>90.0390625</v>
      </c>
    </row>
    <row r="216" spans="1:20" ht="34" x14ac:dyDescent="0.2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t="s">
        <v>20</v>
      </c>
      <c r="G216">
        <v>82</v>
      </c>
      <c r="H216" t="s">
        <v>26</v>
      </c>
      <c r="I216" t="s">
        <v>27</v>
      </c>
      <c r="J216">
        <v>1304398800</v>
      </c>
      <c r="K216" s="7">
        <f xml:space="preserve"> (((J216/60)/60)/24)+DATE(1970,1,1)</f>
        <v>40666.208333333336</v>
      </c>
      <c r="L216">
        <v>1305435600</v>
      </c>
      <c r="M216" s="7">
        <f>(((L216/60)/60)/24)+DATE(1970, 1, 1)</f>
        <v>40678.208333333336</v>
      </c>
      <c r="N216" t="b">
        <v>0</v>
      </c>
      <c r="O216" t="b">
        <v>1</v>
      </c>
      <c r="P216" t="s">
        <v>53</v>
      </c>
      <c r="Q216" t="str">
        <f xml:space="preserve"> LEFT(P216, SEARCH("/", P216, 1)-1)</f>
        <v>film &amp; video</v>
      </c>
      <c r="R216" t="str">
        <f>RIGHT(P216,(LEN(P216)-LEN(Q216)-1))</f>
        <v>drama</v>
      </c>
      <c r="S216">
        <f xml:space="preserve"> (E216/D216)*100</f>
        <v>266.69565217391306</v>
      </c>
      <c r="T216">
        <f xml:space="preserve"> IF(G216=0, 0, (E216/G216))</f>
        <v>74.804878048780495</v>
      </c>
    </row>
    <row r="217" spans="1:20" ht="17" x14ac:dyDescent="0.2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t="s">
        <v>20</v>
      </c>
      <c r="G217">
        <v>220</v>
      </c>
      <c r="H217" t="s">
        <v>21</v>
      </c>
      <c r="I217" t="s">
        <v>22</v>
      </c>
      <c r="J217">
        <v>1281762000</v>
      </c>
      <c r="K217" s="7">
        <f xml:space="preserve"> (((J217/60)/60)/24)+DATE(1970,1,1)</f>
        <v>40404.208333333336</v>
      </c>
      <c r="L217">
        <v>1285909200</v>
      </c>
      <c r="M217" s="7">
        <f>(((L217/60)/60)/24)+DATE(1970, 1, 1)</f>
        <v>40452.208333333336</v>
      </c>
      <c r="N217" t="b">
        <v>0</v>
      </c>
      <c r="O217" t="b">
        <v>0</v>
      </c>
      <c r="P217" t="s">
        <v>53</v>
      </c>
      <c r="Q217" t="str">
        <f xml:space="preserve"> LEFT(P217, SEARCH("/", P217, 1)-1)</f>
        <v>film &amp; video</v>
      </c>
      <c r="R217" t="str">
        <f>RIGHT(P217,(LEN(P217)-LEN(Q217)-1))</f>
        <v>drama</v>
      </c>
      <c r="S217">
        <f xml:space="preserve"> (E217/D217)*100</f>
        <v>266.11538461538464</v>
      </c>
      <c r="T217">
        <f xml:space="preserve"> IF(G217=0, 0, (E217/G217))</f>
        <v>62.9</v>
      </c>
    </row>
    <row r="218" spans="1:20" ht="17" x14ac:dyDescent="0.2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t="s">
        <v>20</v>
      </c>
      <c r="G218">
        <v>247</v>
      </c>
      <c r="H218" t="s">
        <v>21</v>
      </c>
      <c r="I218" t="s">
        <v>22</v>
      </c>
      <c r="J218">
        <v>1525496400</v>
      </c>
      <c r="K218" s="7">
        <f xml:space="preserve"> (((J218/60)/60)/24)+DATE(1970,1,1)</f>
        <v>43225.208333333328</v>
      </c>
      <c r="L218">
        <v>1527397200</v>
      </c>
      <c r="M218" s="7">
        <f>(((L218/60)/60)/24)+DATE(1970, 1, 1)</f>
        <v>43247.208333333328</v>
      </c>
      <c r="N218" t="b">
        <v>0</v>
      </c>
      <c r="O218" t="b">
        <v>0</v>
      </c>
      <c r="P218" t="s">
        <v>122</v>
      </c>
      <c r="Q218" t="str">
        <f xml:space="preserve"> LEFT(P218, SEARCH("/", P218, 1)-1)</f>
        <v>photography</v>
      </c>
      <c r="R218" t="str">
        <f>RIGHT(P218,(LEN(P218)-LEN(Q218)-1))</f>
        <v>photography books</v>
      </c>
      <c r="S218">
        <f xml:space="preserve"> (E218/D218)*100</f>
        <v>265.98113207547169</v>
      </c>
      <c r="T218">
        <f xml:space="preserve"> IF(G218=0, 0, (E218/G218))</f>
        <v>57.072874493927124</v>
      </c>
    </row>
    <row r="219" spans="1:20" ht="17" x14ac:dyDescent="0.2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t="s">
        <v>20</v>
      </c>
      <c r="G219">
        <v>43</v>
      </c>
      <c r="H219" t="s">
        <v>21</v>
      </c>
      <c r="I219" t="s">
        <v>22</v>
      </c>
      <c r="J219">
        <v>1571115600</v>
      </c>
      <c r="K219" s="7">
        <f xml:space="preserve"> (((J219/60)/60)/24)+DATE(1970,1,1)</f>
        <v>43753.208333333328</v>
      </c>
      <c r="L219">
        <v>1574920800</v>
      </c>
      <c r="M219" s="7">
        <f>(((L219/60)/60)/24)+DATE(1970, 1, 1)</f>
        <v>43797.25</v>
      </c>
      <c r="N219" t="b">
        <v>0</v>
      </c>
      <c r="O219" t="b">
        <v>1</v>
      </c>
      <c r="P219" t="s">
        <v>33</v>
      </c>
      <c r="Q219" t="str">
        <f xml:space="preserve"> LEFT(P219, SEARCH("/", P219, 1)-1)</f>
        <v>theater</v>
      </c>
      <c r="R219" t="str">
        <f>RIGHT(P219,(LEN(P219)-LEN(Q219)-1))</f>
        <v>plays</v>
      </c>
      <c r="S219">
        <f xml:space="preserve"> (E219/D219)*100</f>
        <v>264</v>
      </c>
      <c r="T219">
        <f xml:space="preserve"> IF(G219=0, 0, (E219/G219))</f>
        <v>42.97674418604651</v>
      </c>
    </row>
    <row r="220" spans="1:20" ht="17" x14ac:dyDescent="0.2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t="s">
        <v>20</v>
      </c>
      <c r="G220">
        <v>50</v>
      </c>
      <c r="H220" t="s">
        <v>21</v>
      </c>
      <c r="I220" t="s">
        <v>22</v>
      </c>
      <c r="J220">
        <v>1286341200</v>
      </c>
      <c r="K220" s="7">
        <f xml:space="preserve"> (((J220/60)/60)/24)+DATE(1970,1,1)</f>
        <v>40457.208333333336</v>
      </c>
      <c r="L220">
        <v>1286859600</v>
      </c>
      <c r="M220" s="7">
        <f>(((L220/60)/60)/24)+DATE(1970, 1, 1)</f>
        <v>40463.208333333336</v>
      </c>
      <c r="N220" t="b">
        <v>0</v>
      </c>
      <c r="O220" t="b">
        <v>0</v>
      </c>
      <c r="P220" t="s">
        <v>68</v>
      </c>
      <c r="Q220" t="str">
        <f xml:space="preserve"> LEFT(P220, SEARCH("/", P220, 1)-1)</f>
        <v>publishing</v>
      </c>
      <c r="R220" t="str">
        <f>RIGHT(P220,(LEN(P220)-LEN(Q220)-1))</f>
        <v>nonfiction</v>
      </c>
      <c r="S220">
        <f xml:space="preserve"> (E220/D220)*100</f>
        <v>261.77777777777777</v>
      </c>
      <c r="T220">
        <f xml:space="preserve"> IF(G220=0, 0, (E220/G220))</f>
        <v>94.24</v>
      </c>
    </row>
    <row r="221" spans="1:20" ht="17" x14ac:dyDescent="0.2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t="s">
        <v>20</v>
      </c>
      <c r="G221">
        <v>113</v>
      </c>
      <c r="H221" t="s">
        <v>21</v>
      </c>
      <c r="I221" t="s">
        <v>22</v>
      </c>
      <c r="J221">
        <v>1429160400</v>
      </c>
      <c r="K221" s="7">
        <f xml:space="preserve"> (((J221/60)/60)/24)+DATE(1970,1,1)</f>
        <v>42110.208333333328</v>
      </c>
      <c r="L221">
        <v>1431061200</v>
      </c>
      <c r="M221" s="7">
        <f>(((L221/60)/60)/24)+DATE(1970, 1, 1)</f>
        <v>42132.208333333328</v>
      </c>
      <c r="N221" t="b">
        <v>0</v>
      </c>
      <c r="O221" t="b">
        <v>0</v>
      </c>
      <c r="P221" t="s">
        <v>206</v>
      </c>
      <c r="Q221" t="str">
        <f xml:space="preserve"> LEFT(P221, SEARCH("/", P221, 1)-1)</f>
        <v>publishing</v>
      </c>
      <c r="R221" t="str">
        <f>RIGHT(P221,(LEN(P221)-LEN(Q221)-1))</f>
        <v>translations</v>
      </c>
      <c r="S221">
        <f xml:space="preserve"> (E221/D221)*100</f>
        <v>260.75</v>
      </c>
      <c r="T221">
        <f xml:space="preserve"> IF(G221=0, 0, (E221/G221))</f>
        <v>110.76106194690266</v>
      </c>
    </row>
    <row r="222" spans="1:20" ht="17" x14ac:dyDescent="0.2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t="s">
        <v>20</v>
      </c>
      <c r="G222">
        <v>1572</v>
      </c>
      <c r="H222" t="s">
        <v>40</v>
      </c>
      <c r="I222" t="s">
        <v>41</v>
      </c>
      <c r="J222">
        <v>1407128400</v>
      </c>
      <c r="K222" s="7">
        <f xml:space="preserve"> (((J222/60)/60)/24)+DATE(1970,1,1)</f>
        <v>41855.208333333336</v>
      </c>
      <c r="L222">
        <v>1411362000</v>
      </c>
      <c r="M222" s="7">
        <f>(((L222/60)/60)/24)+DATE(1970, 1, 1)</f>
        <v>41904.208333333336</v>
      </c>
      <c r="N222" t="b">
        <v>0</v>
      </c>
      <c r="O222" t="b">
        <v>1</v>
      </c>
      <c r="P222" t="s">
        <v>17</v>
      </c>
      <c r="Q222" t="str">
        <f xml:space="preserve"> LEFT(P222, SEARCH("/", P222, 1)-1)</f>
        <v>food</v>
      </c>
      <c r="R222" t="str">
        <f>RIGHT(P222,(LEN(P222)-LEN(Q222)-1))</f>
        <v>food trucks</v>
      </c>
      <c r="S222">
        <f xml:space="preserve"> (E222/D222)*100</f>
        <v>260.20608108108109</v>
      </c>
      <c r="T222">
        <f xml:space="preserve"> IF(G222=0, 0, (E222/G222))</f>
        <v>48.99554707379135</v>
      </c>
    </row>
    <row r="223" spans="1:20" ht="17" x14ac:dyDescent="0.2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t="s">
        <v>20</v>
      </c>
      <c r="G223">
        <v>5880</v>
      </c>
      <c r="H223" t="s">
        <v>21</v>
      </c>
      <c r="I223" t="s">
        <v>22</v>
      </c>
      <c r="J223">
        <v>1399093200</v>
      </c>
      <c r="K223" s="7">
        <f xml:space="preserve"> (((J223/60)/60)/24)+DATE(1970,1,1)</f>
        <v>41762.208333333336</v>
      </c>
      <c r="L223">
        <v>1399093200</v>
      </c>
      <c r="M223" s="7">
        <f>(((L223/60)/60)/24)+DATE(1970, 1, 1)</f>
        <v>41762.208333333336</v>
      </c>
      <c r="N223" t="b">
        <v>1</v>
      </c>
      <c r="O223" t="b">
        <v>0</v>
      </c>
      <c r="P223" t="s">
        <v>23</v>
      </c>
      <c r="Q223" t="str">
        <f xml:space="preserve"> LEFT(P223, SEARCH("/", P223, 1)-1)</f>
        <v>music</v>
      </c>
      <c r="R223" t="str">
        <f>RIGHT(P223,(LEN(P223)-LEN(Q223)-1))</f>
        <v>rock</v>
      </c>
      <c r="S223">
        <f xml:space="preserve"> (E223/D223)*100</f>
        <v>260.1740412979351</v>
      </c>
      <c r="T223">
        <f xml:space="preserve"> IF(G223=0, 0, (E223/G223))</f>
        <v>29.999659863945578</v>
      </c>
    </row>
    <row r="224" spans="1:20" ht="34" x14ac:dyDescent="0.2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t="s">
        <v>20</v>
      </c>
      <c r="G224">
        <v>498</v>
      </c>
      <c r="H224" t="s">
        <v>98</v>
      </c>
      <c r="I224" t="s">
        <v>99</v>
      </c>
      <c r="J224">
        <v>1277269200</v>
      </c>
      <c r="K224" s="7">
        <f xml:space="preserve"> (((J224/60)/60)/24)+DATE(1970,1,1)</f>
        <v>40352.208333333336</v>
      </c>
      <c r="L224">
        <v>1277355600</v>
      </c>
      <c r="M224" s="7">
        <f>(((L224/60)/60)/24)+DATE(1970, 1, 1)</f>
        <v>40353.208333333336</v>
      </c>
      <c r="N224" t="b">
        <v>0</v>
      </c>
      <c r="O224" t="b">
        <v>1</v>
      </c>
      <c r="P224" t="s">
        <v>89</v>
      </c>
      <c r="Q224" t="str">
        <f xml:space="preserve"> LEFT(P224, SEARCH("/", P224, 1)-1)</f>
        <v>games</v>
      </c>
      <c r="R224" t="str">
        <f>RIGHT(P224,(LEN(P224)-LEN(Q224)-1))</f>
        <v>video games</v>
      </c>
      <c r="S224">
        <f xml:space="preserve"> (E224/D224)*100</f>
        <v>258.875</v>
      </c>
      <c r="T224">
        <f xml:space="preserve"> IF(G224=0, 0, (E224/G224))</f>
        <v>103.96586345381526</v>
      </c>
    </row>
    <row r="225" spans="1:20" ht="34" x14ac:dyDescent="0.2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t="s">
        <v>20</v>
      </c>
      <c r="G225">
        <v>165</v>
      </c>
      <c r="H225" t="s">
        <v>15</v>
      </c>
      <c r="I225" t="s">
        <v>16</v>
      </c>
      <c r="J225">
        <v>1322892000</v>
      </c>
      <c r="K225" s="7">
        <f xml:space="preserve"> (((J225/60)/60)/24)+DATE(1970,1,1)</f>
        <v>40880.25</v>
      </c>
      <c r="L225">
        <v>1326693600</v>
      </c>
      <c r="M225" s="7">
        <f>(((L225/60)/60)/24)+DATE(1970, 1, 1)</f>
        <v>40924.25</v>
      </c>
      <c r="N225" t="b">
        <v>0</v>
      </c>
      <c r="O225" t="b">
        <v>0</v>
      </c>
      <c r="P225" t="s">
        <v>42</v>
      </c>
      <c r="Q225" t="str">
        <f xml:space="preserve"> LEFT(P225, SEARCH("/", P225, 1)-1)</f>
        <v>film &amp; video</v>
      </c>
      <c r="R225" t="str">
        <f>RIGHT(P225,(LEN(P225)-LEN(Q225)-1))</f>
        <v>documentary</v>
      </c>
      <c r="S225">
        <f xml:space="preserve"> (E225/D225)*100</f>
        <v>258.59999999999997</v>
      </c>
      <c r="T225">
        <f xml:space="preserve"> IF(G225=0, 0, (E225/G225))</f>
        <v>47.018181818181816</v>
      </c>
    </row>
    <row r="226" spans="1:20" ht="17" x14ac:dyDescent="0.2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t="s">
        <v>20</v>
      </c>
      <c r="G226">
        <v>137</v>
      </c>
      <c r="H226" t="s">
        <v>21</v>
      </c>
      <c r="I226" t="s">
        <v>22</v>
      </c>
      <c r="J226">
        <v>1274590800</v>
      </c>
      <c r="K226" s="7">
        <f xml:space="preserve"> (((J226/60)/60)/24)+DATE(1970,1,1)</f>
        <v>40321.208333333336</v>
      </c>
      <c r="L226">
        <v>1275886800</v>
      </c>
      <c r="M226" s="7">
        <f>(((L226/60)/60)/24)+DATE(1970, 1, 1)</f>
        <v>40336.208333333336</v>
      </c>
      <c r="N226" t="b">
        <v>0</v>
      </c>
      <c r="O226" t="b">
        <v>0</v>
      </c>
      <c r="P226" t="s">
        <v>122</v>
      </c>
      <c r="Q226" t="str">
        <f xml:space="preserve"> LEFT(P226, SEARCH("/", P226, 1)-1)</f>
        <v>photography</v>
      </c>
      <c r="R226" t="str">
        <f>RIGHT(P226,(LEN(P226)-LEN(Q226)-1))</f>
        <v>photography books</v>
      </c>
      <c r="S226">
        <f xml:space="preserve"> (E226/D226)*100</f>
        <v>256.70212765957444</v>
      </c>
      <c r="T226">
        <f xml:space="preserve"> IF(G226=0, 0, (E226/G226))</f>
        <v>88.065693430656935</v>
      </c>
    </row>
    <row r="227" spans="1:20" ht="17" x14ac:dyDescent="0.2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t="s">
        <v>20</v>
      </c>
      <c r="G227">
        <v>246</v>
      </c>
      <c r="H227" t="s">
        <v>107</v>
      </c>
      <c r="I227" t="s">
        <v>108</v>
      </c>
      <c r="J227">
        <v>1501131600</v>
      </c>
      <c r="K227" s="7">
        <f xml:space="preserve"> (((J227/60)/60)/24)+DATE(1970,1,1)</f>
        <v>42943.208333333328</v>
      </c>
      <c r="L227">
        <v>1505192400</v>
      </c>
      <c r="M227" s="7">
        <f>(((L227/60)/60)/24)+DATE(1970, 1, 1)</f>
        <v>42990.208333333328</v>
      </c>
      <c r="N227" t="b">
        <v>0</v>
      </c>
      <c r="O227" t="b">
        <v>1</v>
      </c>
      <c r="P227" t="s">
        <v>33</v>
      </c>
      <c r="Q227" t="str">
        <f xml:space="preserve"> LEFT(P227, SEARCH("/", P227, 1)-1)</f>
        <v>theater</v>
      </c>
      <c r="R227" t="str">
        <f>RIGHT(P227,(LEN(P227)-LEN(Q227)-1))</f>
        <v>plays</v>
      </c>
      <c r="S227">
        <f xml:space="preserve"> (E227/D227)*100</f>
        <v>254.52631578947367</v>
      </c>
      <c r="T227">
        <f xml:space="preserve"> IF(G227=0, 0, (E227/G227))</f>
        <v>58.975609756097562</v>
      </c>
    </row>
    <row r="228" spans="1:20" ht="17" x14ac:dyDescent="0.2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t="s">
        <v>20</v>
      </c>
      <c r="G228">
        <v>246</v>
      </c>
      <c r="H228" t="s">
        <v>21</v>
      </c>
      <c r="I228" t="s">
        <v>22</v>
      </c>
      <c r="J228">
        <v>1508475600</v>
      </c>
      <c r="K228" s="7">
        <f xml:space="preserve"> (((J228/60)/60)/24)+DATE(1970,1,1)</f>
        <v>43028.208333333328</v>
      </c>
      <c r="L228">
        <v>1512712800</v>
      </c>
      <c r="M228" s="7">
        <f>(((L228/60)/60)/24)+DATE(1970, 1, 1)</f>
        <v>43077.25</v>
      </c>
      <c r="N228" t="b">
        <v>0</v>
      </c>
      <c r="O228" t="b">
        <v>1</v>
      </c>
      <c r="P228" t="s">
        <v>122</v>
      </c>
      <c r="Q228" t="str">
        <f xml:space="preserve"> LEFT(P228, SEARCH("/", P228, 1)-1)</f>
        <v>photography</v>
      </c>
      <c r="R228" t="str">
        <f>RIGHT(P228,(LEN(P228)-LEN(Q228)-1))</f>
        <v>photography books</v>
      </c>
      <c r="S228">
        <f xml:space="preserve"> (E228/D228)*100</f>
        <v>253.25714285714284</v>
      </c>
      <c r="T228">
        <f xml:space="preserve"> IF(G228=0, 0, (E228/G228))</f>
        <v>36.032520325203251</v>
      </c>
    </row>
    <row r="229" spans="1:20" ht="17" x14ac:dyDescent="0.2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t="s">
        <v>20</v>
      </c>
      <c r="G229">
        <v>87</v>
      </c>
      <c r="H229" t="s">
        <v>21</v>
      </c>
      <c r="I229" t="s">
        <v>22</v>
      </c>
      <c r="J229">
        <v>1548914400</v>
      </c>
      <c r="K229" s="7">
        <f xml:space="preserve"> (((J229/60)/60)/24)+DATE(1970,1,1)</f>
        <v>43496.25</v>
      </c>
      <c r="L229">
        <v>1550728800</v>
      </c>
      <c r="M229" s="7">
        <f>(((L229/60)/60)/24)+DATE(1970, 1, 1)</f>
        <v>43517.25</v>
      </c>
      <c r="N229" t="b">
        <v>0</v>
      </c>
      <c r="O229" t="b">
        <v>0</v>
      </c>
      <c r="P229" t="s">
        <v>269</v>
      </c>
      <c r="Q229" t="str">
        <f xml:space="preserve"> LEFT(P229, SEARCH("/", P229, 1)-1)</f>
        <v>film &amp; video</v>
      </c>
      <c r="R229" t="str">
        <f>RIGHT(P229,(LEN(P229)-LEN(Q229)-1))</f>
        <v>television</v>
      </c>
      <c r="S229">
        <f xml:space="preserve"> (E229/D229)*100</f>
        <v>252.62857142857143</v>
      </c>
      <c r="T229">
        <f xml:space="preserve"> IF(G229=0, 0, (E229/G229))</f>
        <v>101.63218390804597</v>
      </c>
    </row>
    <row r="230" spans="1:20" ht="17" x14ac:dyDescent="0.2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t="s">
        <v>20</v>
      </c>
      <c r="G230">
        <v>96</v>
      </c>
      <c r="H230" t="s">
        <v>21</v>
      </c>
      <c r="I230" t="s">
        <v>22</v>
      </c>
      <c r="J230">
        <v>1271307600</v>
      </c>
      <c r="K230" s="7">
        <f xml:space="preserve"> (((J230/60)/60)/24)+DATE(1970,1,1)</f>
        <v>40283.208333333336</v>
      </c>
      <c r="L230">
        <v>1271480400</v>
      </c>
      <c r="M230" s="7">
        <f>(((L230/60)/60)/24)+DATE(1970, 1, 1)</f>
        <v>40285.208333333336</v>
      </c>
      <c r="N230" t="b">
        <v>0</v>
      </c>
      <c r="O230" t="b">
        <v>0</v>
      </c>
      <c r="P230" t="s">
        <v>33</v>
      </c>
      <c r="Q230" t="str">
        <f xml:space="preserve"> LEFT(P230, SEARCH("/", P230, 1)-1)</f>
        <v>theater</v>
      </c>
      <c r="R230" t="str">
        <f>RIGHT(P230,(LEN(P230)-LEN(Q230)-1))</f>
        <v>plays</v>
      </c>
      <c r="S230">
        <f xml:space="preserve"> (E230/D230)*100</f>
        <v>252.58823529411765</v>
      </c>
      <c r="T230">
        <f xml:space="preserve"> IF(G230=0, 0, (E230/G230))</f>
        <v>89.458333333333329</v>
      </c>
    </row>
    <row r="231" spans="1:20" ht="17" x14ac:dyDescent="0.2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t="s">
        <v>20</v>
      </c>
      <c r="G231">
        <v>110</v>
      </c>
      <c r="H231" t="s">
        <v>21</v>
      </c>
      <c r="I231" t="s">
        <v>22</v>
      </c>
      <c r="J231">
        <v>1454133600</v>
      </c>
      <c r="K231" s="7">
        <f xml:space="preserve"> (((J231/60)/60)/24)+DATE(1970,1,1)</f>
        <v>42399.25</v>
      </c>
      <c r="L231">
        <v>1457762400</v>
      </c>
      <c r="M231" s="7">
        <f>(((L231/60)/60)/24)+DATE(1970, 1, 1)</f>
        <v>42441.25</v>
      </c>
      <c r="N231" t="b">
        <v>0</v>
      </c>
      <c r="O231" t="b">
        <v>0</v>
      </c>
      <c r="P231" t="s">
        <v>28</v>
      </c>
      <c r="Q231" t="str">
        <f xml:space="preserve"> LEFT(P231, SEARCH("/", P231, 1)-1)</f>
        <v>technology</v>
      </c>
      <c r="R231" t="str">
        <f>RIGHT(P231,(LEN(P231)-LEN(Q231)-1))</f>
        <v>web</v>
      </c>
      <c r="S231">
        <f xml:space="preserve"> (E231/D231)*100</f>
        <v>252.42857142857144</v>
      </c>
      <c r="T231">
        <f xml:space="preserve"> IF(G231=0, 0, (E231/G231))</f>
        <v>32.127272727272725</v>
      </c>
    </row>
    <row r="232" spans="1:20" ht="34" x14ac:dyDescent="0.2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t="s">
        <v>20</v>
      </c>
      <c r="G232">
        <v>65</v>
      </c>
      <c r="H232" t="s">
        <v>21</v>
      </c>
      <c r="I232" t="s">
        <v>22</v>
      </c>
      <c r="J232">
        <v>1550556000</v>
      </c>
      <c r="K232" s="7">
        <f xml:space="preserve"> (((J232/60)/60)/24)+DATE(1970,1,1)</f>
        <v>43515.25</v>
      </c>
      <c r="L232">
        <v>1551420000</v>
      </c>
      <c r="M232" s="7">
        <f>(((L232/60)/60)/24)+DATE(1970, 1, 1)</f>
        <v>43525.25</v>
      </c>
      <c r="N232" t="b">
        <v>0</v>
      </c>
      <c r="O232" t="b">
        <v>1</v>
      </c>
      <c r="P232" t="s">
        <v>65</v>
      </c>
      <c r="Q232" t="str">
        <f xml:space="preserve"> LEFT(P232, SEARCH("/", P232, 1)-1)</f>
        <v>technology</v>
      </c>
      <c r="R232" t="str">
        <f>RIGHT(P232,(LEN(P232)-LEN(Q232)-1))</f>
        <v>wearables</v>
      </c>
      <c r="S232">
        <f xml:space="preserve"> (E232/D232)*100</f>
        <v>251.65</v>
      </c>
      <c r="T232">
        <f xml:space="preserve"> IF(G232=0, 0, (E232/G232))</f>
        <v>77.430769230769229</v>
      </c>
    </row>
    <row r="233" spans="1:20" ht="17" x14ac:dyDescent="0.2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t="s">
        <v>20</v>
      </c>
      <c r="G233">
        <v>55</v>
      </c>
      <c r="H233" t="s">
        <v>21</v>
      </c>
      <c r="I233" t="s">
        <v>22</v>
      </c>
      <c r="J233">
        <v>1401858000</v>
      </c>
      <c r="K233" s="7">
        <f xml:space="preserve"> (((J233/60)/60)/24)+DATE(1970,1,1)</f>
        <v>41794.208333333336</v>
      </c>
      <c r="L233">
        <v>1402722000</v>
      </c>
      <c r="M233" s="7">
        <f>(((L233/60)/60)/24)+DATE(1970, 1, 1)</f>
        <v>41804.208333333336</v>
      </c>
      <c r="N233" t="b">
        <v>0</v>
      </c>
      <c r="O233" t="b">
        <v>0</v>
      </c>
      <c r="P233" t="s">
        <v>33</v>
      </c>
      <c r="Q233" t="str">
        <f xml:space="preserve"> LEFT(P233, SEARCH("/", P233, 1)-1)</f>
        <v>theater</v>
      </c>
      <c r="R233" t="str">
        <f>RIGHT(P233,(LEN(P233)-LEN(Q233)-1))</f>
        <v>plays</v>
      </c>
      <c r="S233">
        <f xml:space="preserve"> (E233/D233)*100</f>
        <v>249.71428571428572</v>
      </c>
      <c r="T233">
        <f xml:space="preserve"> IF(G233=0, 0, (E233/G233))</f>
        <v>63.563636363636363</v>
      </c>
    </row>
    <row r="234" spans="1:20" ht="34" x14ac:dyDescent="0.2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t="s">
        <v>20</v>
      </c>
      <c r="G234">
        <v>555</v>
      </c>
      <c r="H234" t="s">
        <v>21</v>
      </c>
      <c r="I234" t="s">
        <v>22</v>
      </c>
      <c r="J234">
        <v>1313989200</v>
      </c>
      <c r="K234" s="7">
        <f xml:space="preserve"> (((J234/60)/60)/24)+DATE(1970,1,1)</f>
        <v>40777.208333333336</v>
      </c>
      <c r="L234">
        <v>1315803600</v>
      </c>
      <c r="M234" s="7">
        <f>(((L234/60)/60)/24)+DATE(1970, 1, 1)</f>
        <v>40798.208333333336</v>
      </c>
      <c r="N234" t="b">
        <v>0</v>
      </c>
      <c r="O234" t="b">
        <v>0</v>
      </c>
      <c r="P234" t="s">
        <v>42</v>
      </c>
      <c r="Q234" t="str">
        <f xml:space="preserve"> LEFT(P234, SEARCH("/", P234, 1)-1)</f>
        <v>film &amp; video</v>
      </c>
      <c r="R234" t="str">
        <f>RIGHT(P234,(LEN(P234)-LEN(Q234)-1))</f>
        <v>documentary</v>
      </c>
      <c r="S234">
        <f xml:space="preserve"> (E234/D234)*100</f>
        <v>247.64285714285714</v>
      </c>
      <c r="T234">
        <f xml:space="preserve"> IF(G234=0, 0, (E234/G234))</f>
        <v>24.987387387387386</v>
      </c>
    </row>
    <row r="235" spans="1:20" ht="34" x14ac:dyDescent="0.2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t="s">
        <v>20</v>
      </c>
      <c r="G235">
        <v>98</v>
      </c>
      <c r="H235" t="s">
        <v>21</v>
      </c>
      <c r="I235" t="s">
        <v>22</v>
      </c>
      <c r="J235">
        <v>1465621200</v>
      </c>
      <c r="K235" s="7">
        <f xml:space="preserve"> (((J235/60)/60)/24)+DATE(1970,1,1)</f>
        <v>42532.208333333328</v>
      </c>
      <c r="L235">
        <v>1466658000</v>
      </c>
      <c r="M235" s="7">
        <f>(((L235/60)/60)/24)+DATE(1970, 1, 1)</f>
        <v>42544.208333333328</v>
      </c>
      <c r="N235" t="b">
        <v>0</v>
      </c>
      <c r="O235" t="b">
        <v>0</v>
      </c>
      <c r="P235" t="s">
        <v>60</v>
      </c>
      <c r="Q235" t="str">
        <f xml:space="preserve"> LEFT(P235, SEARCH("/", P235, 1)-1)</f>
        <v>music</v>
      </c>
      <c r="R235" t="str">
        <f>RIGHT(P235,(LEN(P235)-LEN(Q235)-1))</f>
        <v>indie rock</v>
      </c>
      <c r="S235">
        <f xml:space="preserve"> (E235/D235)*100</f>
        <v>245.11904761904765</v>
      </c>
      <c r="T235">
        <f xml:space="preserve"> IF(G235=0, 0, (E235/G235))</f>
        <v>105.05102040816327</v>
      </c>
    </row>
    <row r="236" spans="1:20" ht="34" x14ac:dyDescent="0.2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 s="7">
        <f xml:space="preserve"> (((J236/60)/60)/24)+DATE(1970,1,1)</f>
        <v>43561.208333333328</v>
      </c>
      <c r="L236">
        <v>1555218000</v>
      </c>
      <c r="M236" s="7">
        <f>(((L236/60)/60)/24)+DATE(1970, 1, 1)</f>
        <v>43569.208333333328</v>
      </c>
      <c r="N236" t="b">
        <v>0</v>
      </c>
      <c r="O236" t="b">
        <v>0</v>
      </c>
      <c r="P236" t="s">
        <v>206</v>
      </c>
      <c r="Q236" t="str">
        <f xml:space="preserve"> LEFT(P236, SEARCH("/", P236, 1)-1)</f>
        <v>publishing</v>
      </c>
      <c r="R236" t="str">
        <f>RIGHT(P236,(LEN(P236)-LEN(Q236)-1))</f>
        <v>translations</v>
      </c>
      <c r="S236">
        <f xml:space="preserve"> (E236/D236)*100</f>
        <v>241.51282051282053</v>
      </c>
      <c r="T236">
        <f xml:space="preserve"> IF(G236=0, 0, (E236/G236))</f>
        <v>81.198275862068968</v>
      </c>
    </row>
    <row r="237" spans="1:20" ht="17" x14ac:dyDescent="0.2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t="s">
        <v>20</v>
      </c>
      <c r="G237">
        <v>122</v>
      </c>
      <c r="H237" t="s">
        <v>21</v>
      </c>
      <c r="I237" t="s">
        <v>22</v>
      </c>
      <c r="J237">
        <v>1315285200</v>
      </c>
      <c r="K237" s="7">
        <f xml:space="preserve"> (((J237/60)/60)/24)+DATE(1970,1,1)</f>
        <v>40792.208333333336</v>
      </c>
      <c r="L237">
        <v>1315890000</v>
      </c>
      <c r="M237" s="7">
        <f>(((L237/60)/60)/24)+DATE(1970, 1, 1)</f>
        <v>40799.208333333336</v>
      </c>
      <c r="N237" t="b">
        <v>0</v>
      </c>
      <c r="O237" t="b">
        <v>1</v>
      </c>
      <c r="P237" t="s">
        <v>206</v>
      </c>
      <c r="Q237" t="str">
        <f xml:space="preserve"> LEFT(P237, SEARCH("/", P237, 1)-1)</f>
        <v>publishing</v>
      </c>
      <c r="R237" t="str">
        <f>RIGHT(P237,(LEN(P237)-LEN(Q237)-1))</f>
        <v>translations</v>
      </c>
      <c r="S237">
        <f xml:space="preserve"> (E237/D237)*100</f>
        <v>239.75</v>
      </c>
      <c r="T237">
        <f xml:space="preserve"> IF(G237=0, 0, (E237/G237))</f>
        <v>102.18852459016394</v>
      </c>
    </row>
    <row r="238" spans="1:20" ht="17" x14ac:dyDescent="0.2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t="s">
        <v>20</v>
      </c>
      <c r="G238">
        <v>1902</v>
      </c>
      <c r="H238" t="s">
        <v>21</v>
      </c>
      <c r="I238" t="s">
        <v>22</v>
      </c>
      <c r="J238">
        <v>1365397200</v>
      </c>
      <c r="K238" s="7">
        <f xml:space="preserve"> (((J238/60)/60)/24)+DATE(1970,1,1)</f>
        <v>41372.208333333336</v>
      </c>
      <c r="L238">
        <v>1366520400</v>
      </c>
      <c r="M238" s="7">
        <f>(((L238/60)/60)/24)+DATE(1970, 1, 1)</f>
        <v>41385.208333333336</v>
      </c>
      <c r="N238" t="b">
        <v>0</v>
      </c>
      <c r="O238" t="b">
        <v>0</v>
      </c>
      <c r="P238" t="s">
        <v>33</v>
      </c>
      <c r="Q238" t="str">
        <f xml:space="preserve"> LEFT(P238, SEARCH("/", P238, 1)-1)</f>
        <v>theater</v>
      </c>
      <c r="R238" t="str">
        <f>RIGHT(P238,(LEN(P238)-LEN(Q238)-1))</f>
        <v>plays</v>
      </c>
      <c r="S238">
        <f xml:space="preserve"> (E238/D238)*100</f>
        <v>239.74657534246577</v>
      </c>
      <c r="T238">
        <f xml:space="preserve"> IF(G238=0, 0, (E238/G238))</f>
        <v>92.016298633017882</v>
      </c>
    </row>
    <row r="239" spans="1:20" ht="17" x14ac:dyDescent="0.2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t="s">
        <v>20</v>
      </c>
      <c r="G239">
        <v>272</v>
      </c>
      <c r="H239" t="s">
        <v>21</v>
      </c>
      <c r="I239" t="s">
        <v>22</v>
      </c>
      <c r="J239">
        <v>1310187600</v>
      </c>
      <c r="K239" s="7">
        <f xml:space="preserve"> (((J239/60)/60)/24)+DATE(1970,1,1)</f>
        <v>40733.208333333336</v>
      </c>
      <c r="L239">
        <v>1311397200</v>
      </c>
      <c r="M239" s="7">
        <f>(((L239/60)/60)/24)+DATE(1970, 1, 1)</f>
        <v>40747.208333333336</v>
      </c>
      <c r="N239" t="b">
        <v>0</v>
      </c>
      <c r="O239" t="b">
        <v>1</v>
      </c>
      <c r="P239" t="s">
        <v>42</v>
      </c>
      <c r="Q239" t="str">
        <f xml:space="preserve"> LEFT(P239, SEARCH("/", P239, 1)-1)</f>
        <v>film &amp; video</v>
      </c>
      <c r="R239" t="str">
        <f>RIGHT(P239,(LEN(P239)-LEN(Q239)-1))</f>
        <v>documentary</v>
      </c>
      <c r="S239">
        <f xml:space="preserve"> (E239/D239)*100</f>
        <v>239.58823529411765</v>
      </c>
      <c r="T239">
        <f xml:space="preserve"> IF(G239=0, 0, (E239/G239))</f>
        <v>44.922794117647058</v>
      </c>
    </row>
    <row r="240" spans="1:20" ht="17" x14ac:dyDescent="0.2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t="s">
        <v>20</v>
      </c>
      <c r="G240">
        <v>68</v>
      </c>
      <c r="H240" t="s">
        <v>21</v>
      </c>
      <c r="I240" t="s">
        <v>22</v>
      </c>
      <c r="J240">
        <v>1346043600</v>
      </c>
      <c r="K240" s="7">
        <f xml:space="preserve"> (((J240/60)/60)/24)+DATE(1970,1,1)</f>
        <v>41148.208333333336</v>
      </c>
      <c r="L240">
        <v>1346907600</v>
      </c>
      <c r="M240" s="7">
        <f>(((L240/60)/60)/24)+DATE(1970, 1, 1)</f>
        <v>41158.208333333336</v>
      </c>
      <c r="N240" t="b">
        <v>0</v>
      </c>
      <c r="O240" t="b">
        <v>0</v>
      </c>
      <c r="P240" t="s">
        <v>89</v>
      </c>
      <c r="Q240" t="str">
        <f xml:space="preserve"> LEFT(P240, SEARCH("/", P240, 1)-1)</f>
        <v>games</v>
      </c>
      <c r="R240" t="str">
        <f>RIGHT(P240,(LEN(P240)-LEN(Q240)-1))</f>
        <v>video games</v>
      </c>
      <c r="S240">
        <f xml:space="preserve"> (E240/D240)*100</f>
        <v>239.40625</v>
      </c>
      <c r="T240">
        <f xml:space="preserve"> IF(G240=0, 0, (E240/G240))</f>
        <v>112.66176470588235</v>
      </c>
    </row>
    <row r="241" spans="1:20" ht="34" x14ac:dyDescent="0.2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t="s">
        <v>20</v>
      </c>
      <c r="G241">
        <v>193</v>
      </c>
      <c r="H241" t="s">
        <v>21</v>
      </c>
      <c r="I241" t="s">
        <v>22</v>
      </c>
      <c r="J241">
        <v>1274763600</v>
      </c>
      <c r="K241" s="7">
        <f xml:space="preserve"> (((J241/60)/60)/24)+DATE(1970,1,1)</f>
        <v>40323.208333333336</v>
      </c>
      <c r="L241">
        <v>1277874000</v>
      </c>
      <c r="M241" s="7">
        <f>(((L241/60)/60)/24)+DATE(1970, 1, 1)</f>
        <v>40359.208333333336</v>
      </c>
      <c r="N241" t="b">
        <v>0</v>
      </c>
      <c r="O241" t="b">
        <v>0</v>
      </c>
      <c r="P241" t="s">
        <v>100</v>
      </c>
      <c r="Q241" t="str">
        <f xml:space="preserve"> LEFT(P241, SEARCH("/", P241, 1)-1)</f>
        <v>film &amp; video</v>
      </c>
      <c r="R241" t="str">
        <f>RIGHT(P241,(LEN(P241)-LEN(Q241)-1))</f>
        <v>shorts</v>
      </c>
      <c r="S241">
        <f xml:space="preserve"> (E241/D241)*100</f>
        <v>237.91176470588232</v>
      </c>
      <c r="T241">
        <f xml:space="preserve"> IF(G241=0, 0, (E241/G241))</f>
        <v>41.911917098445599</v>
      </c>
    </row>
    <row r="242" spans="1:20" ht="17" x14ac:dyDescent="0.2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t="s">
        <v>20</v>
      </c>
      <c r="G242">
        <v>40</v>
      </c>
      <c r="H242" t="s">
        <v>21</v>
      </c>
      <c r="I242" t="s">
        <v>22</v>
      </c>
      <c r="J242">
        <v>1279083600</v>
      </c>
      <c r="K242" s="7">
        <f xml:space="preserve"> (((J242/60)/60)/24)+DATE(1970,1,1)</f>
        <v>40373.208333333336</v>
      </c>
      <c r="L242">
        <v>1279170000</v>
      </c>
      <c r="M242" s="7">
        <f>(((L242/60)/60)/24)+DATE(1970, 1, 1)</f>
        <v>40374.208333333336</v>
      </c>
      <c r="N242" t="b">
        <v>0</v>
      </c>
      <c r="O242" t="b">
        <v>0</v>
      </c>
      <c r="P242" t="s">
        <v>33</v>
      </c>
      <c r="Q242" t="str">
        <f xml:space="preserve"> LEFT(P242, SEARCH("/", P242, 1)-1)</f>
        <v>theater</v>
      </c>
      <c r="R242" t="str">
        <f>RIGHT(P242,(LEN(P242)-LEN(Q242)-1))</f>
        <v>plays</v>
      </c>
      <c r="S242">
        <f xml:space="preserve"> (E242/D242)*100</f>
        <v>237.88235294117646</v>
      </c>
      <c r="T242">
        <f xml:space="preserve"> IF(G242=0, 0, (E242/G242))</f>
        <v>101.1</v>
      </c>
    </row>
    <row r="243" spans="1:20" ht="17" x14ac:dyDescent="0.2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t="s">
        <v>20</v>
      </c>
      <c r="G243">
        <v>110</v>
      </c>
      <c r="H243" t="s">
        <v>21</v>
      </c>
      <c r="I243" t="s">
        <v>22</v>
      </c>
      <c r="J243">
        <v>1515304800</v>
      </c>
      <c r="K243" s="7">
        <f xml:space="preserve"> (((J243/60)/60)/24)+DATE(1970,1,1)</f>
        <v>43107.25</v>
      </c>
      <c r="L243">
        <v>1515564000</v>
      </c>
      <c r="M243" s="7">
        <f>(((L243/60)/60)/24)+DATE(1970, 1, 1)</f>
        <v>43110.25</v>
      </c>
      <c r="N243" t="b">
        <v>0</v>
      </c>
      <c r="O243" t="b">
        <v>0</v>
      </c>
      <c r="P243" t="s">
        <v>17</v>
      </c>
      <c r="Q243" t="str">
        <f xml:space="preserve"> LEFT(P243, SEARCH("/", P243, 1)-1)</f>
        <v>food</v>
      </c>
      <c r="R243" t="str">
        <f>RIGHT(P243,(LEN(P243)-LEN(Q243)-1))</f>
        <v>food trucks</v>
      </c>
      <c r="S243">
        <f xml:space="preserve"> (E243/D243)*100</f>
        <v>237.74468085106383</v>
      </c>
      <c r="T243">
        <f xml:space="preserve"> IF(G243=0, 0, (E243/G243))</f>
        <v>101.58181818181818</v>
      </c>
    </row>
    <row r="244" spans="1:20" ht="17" x14ac:dyDescent="0.2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t="s">
        <v>20</v>
      </c>
      <c r="G244">
        <v>156</v>
      </c>
      <c r="H244" t="s">
        <v>98</v>
      </c>
      <c r="I244" t="s">
        <v>99</v>
      </c>
      <c r="J244">
        <v>1343365200</v>
      </c>
      <c r="K244" s="7">
        <f xml:space="preserve"> (((J244/60)/60)/24)+DATE(1970,1,1)</f>
        <v>41117.208333333336</v>
      </c>
      <c r="L244">
        <v>1344315600</v>
      </c>
      <c r="M244" s="7">
        <f>(((L244/60)/60)/24)+DATE(1970, 1, 1)</f>
        <v>41128.208333333336</v>
      </c>
      <c r="N244" t="b">
        <v>0</v>
      </c>
      <c r="O244" t="b">
        <v>0</v>
      </c>
      <c r="P244" t="s">
        <v>133</v>
      </c>
      <c r="Q244" t="str">
        <f xml:space="preserve"> LEFT(P244, SEARCH("/", P244, 1)-1)</f>
        <v>publishing</v>
      </c>
      <c r="R244" t="str">
        <f>RIGHT(P244,(LEN(P244)-LEN(Q244)-1))</f>
        <v>radio &amp; podcasts</v>
      </c>
      <c r="S244">
        <f xml:space="preserve"> (E244/D244)*100</f>
        <v>237.39473684210526</v>
      </c>
      <c r="T244">
        <f xml:space="preserve"> IF(G244=0, 0, (E244/G244))</f>
        <v>57.82692307692308</v>
      </c>
    </row>
    <row r="245" spans="1:20" ht="17" x14ac:dyDescent="0.2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t="s">
        <v>20</v>
      </c>
      <c r="G245">
        <v>589</v>
      </c>
      <c r="H245" t="s">
        <v>107</v>
      </c>
      <c r="I245" t="s">
        <v>108</v>
      </c>
      <c r="J245">
        <v>1294725600</v>
      </c>
      <c r="K245" s="7">
        <f xml:space="preserve"> (((J245/60)/60)/24)+DATE(1970,1,1)</f>
        <v>40554.25</v>
      </c>
      <c r="L245">
        <v>1295762400</v>
      </c>
      <c r="M245" s="7">
        <f>(((L245/60)/60)/24)+DATE(1970, 1, 1)</f>
        <v>40566.25</v>
      </c>
      <c r="N245" t="b">
        <v>0</v>
      </c>
      <c r="O245" t="b">
        <v>0</v>
      </c>
      <c r="P245" t="s">
        <v>71</v>
      </c>
      <c r="Q245" t="str">
        <f xml:space="preserve"> LEFT(P245, SEARCH("/", P245, 1)-1)</f>
        <v>film &amp; video</v>
      </c>
      <c r="R245" t="str">
        <f>RIGHT(P245,(LEN(P245)-LEN(Q245)-1))</f>
        <v>animation</v>
      </c>
      <c r="S245">
        <f xml:space="preserve"> (E245/D245)*100</f>
        <v>237.33830845771143</v>
      </c>
      <c r="T245">
        <f xml:space="preserve"> IF(G245=0, 0, (E245/G245))</f>
        <v>80.993208828522924</v>
      </c>
    </row>
    <row r="246" spans="1:20" ht="17" x14ac:dyDescent="0.2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t="s">
        <v>20</v>
      </c>
      <c r="G246">
        <v>768</v>
      </c>
      <c r="H246" t="s">
        <v>98</v>
      </c>
      <c r="I246" t="s">
        <v>99</v>
      </c>
      <c r="J246">
        <v>1410066000</v>
      </c>
      <c r="K246" s="7">
        <f xml:space="preserve"> (((J246/60)/60)/24)+DATE(1970,1,1)</f>
        <v>41889.208333333336</v>
      </c>
      <c r="L246">
        <v>1410498000</v>
      </c>
      <c r="M246" s="7">
        <f>(((L246/60)/60)/24)+DATE(1970, 1, 1)</f>
        <v>41894.208333333336</v>
      </c>
      <c r="N246" t="b">
        <v>0</v>
      </c>
      <c r="O246" t="b">
        <v>0</v>
      </c>
      <c r="P246" t="s">
        <v>65</v>
      </c>
      <c r="Q246" t="str">
        <f xml:space="preserve"> LEFT(P246, SEARCH("/", P246, 1)-1)</f>
        <v>technology</v>
      </c>
      <c r="R246" t="str">
        <f>RIGHT(P246,(LEN(P246)-LEN(Q246)-1))</f>
        <v>wearables</v>
      </c>
      <c r="S246">
        <f xml:space="preserve"> (E246/D246)*100</f>
        <v>236.512</v>
      </c>
      <c r="T246">
        <f xml:space="preserve"> IF(G246=0, 0, (E246/G246))</f>
        <v>76.989583333333329</v>
      </c>
    </row>
    <row r="247" spans="1:20" ht="17" x14ac:dyDescent="0.2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t="s">
        <v>20</v>
      </c>
      <c r="G247">
        <v>2756</v>
      </c>
      <c r="H247" t="s">
        <v>21</v>
      </c>
      <c r="I247" t="s">
        <v>22</v>
      </c>
      <c r="J247">
        <v>1425877200</v>
      </c>
      <c r="K247" s="7">
        <f xml:space="preserve"> (((J247/60)/60)/24)+DATE(1970,1,1)</f>
        <v>42072.208333333328</v>
      </c>
      <c r="L247">
        <v>1426914000</v>
      </c>
      <c r="M247" s="7">
        <f>(((L247/60)/60)/24)+DATE(1970, 1, 1)</f>
        <v>42084.208333333328</v>
      </c>
      <c r="N247" t="b">
        <v>0</v>
      </c>
      <c r="O247" t="b">
        <v>0</v>
      </c>
      <c r="P247" t="s">
        <v>65</v>
      </c>
      <c r="Q247" t="str">
        <f xml:space="preserve"> LEFT(P247, SEARCH("/", P247, 1)-1)</f>
        <v>technology</v>
      </c>
      <c r="R247" t="str">
        <f>RIGHT(P247,(LEN(P247)-LEN(Q247)-1))</f>
        <v>wearables</v>
      </c>
      <c r="S247">
        <f xml:space="preserve"> (E247/D247)*100</f>
        <v>236.34156976744185</v>
      </c>
      <c r="T247">
        <f xml:space="preserve"> IF(G247=0, 0, (E247/G247))</f>
        <v>58.999637155297535</v>
      </c>
    </row>
    <row r="248" spans="1:20" ht="17" x14ac:dyDescent="0.2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t="s">
        <v>20</v>
      </c>
      <c r="G248">
        <v>236</v>
      </c>
      <c r="H248" t="s">
        <v>21</v>
      </c>
      <c r="I248" t="s">
        <v>22</v>
      </c>
      <c r="J248">
        <v>1296108000</v>
      </c>
      <c r="K248" s="7">
        <f xml:space="preserve"> (((J248/60)/60)/24)+DATE(1970,1,1)</f>
        <v>40570.25</v>
      </c>
      <c r="L248">
        <v>1296712800</v>
      </c>
      <c r="M248" s="7">
        <f>(((L248/60)/60)/24)+DATE(1970, 1, 1)</f>
        <v>40577.25</v>
      </c>
      <c r="N248" t="b">
        <v>0</v>
      </c>
      <c r="O248" t="b">
        <v>0</v>
      </c>
      <c r="P248" t="s">
        <v>33</v>
      </c>
      <c r="Q248" t="str">
        <f xml:space="preserve"> LEFT(P248, SEARCH("/", P248, 1)-1)</f>
        <v>theater</v>
      </c>
      <c r="R248" t="str">
        <f>RIGHT(P248,(LEN(P248)-LEN(Q248)-1))</f>
        <v>plays</v>
      </c>
      <c r="S248">
        <f xml:space="preserve"> (E248/D248)*100</f>
        <v>236.14754098360655</v>
      </c>
      <c r="T248">
        <f xml:space="preserve"> IF(G248=0, 0, (E248/G248))</f>
        <v>61.038135593220339</v>
      </c>
    </row>
    <row r="249" spans="1:20" ht="17" x14ac:dyDescent="0.2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t="s">
        <v>20</v>
      </c>
      <c r="G249">
        <v>2768</v>
      </c>
      <c r="H249" t="s">
        <v>26</v>
      </c>
      <c r="I249" t="s">
        <v>27</v>
      </c>
      <c r="J249">
        <v>1351054800</v>
      </c>
      <c r="K249" s="7">
        <f xml:space="preserve"> (((J249/60)/60)/24)+DATE(1970,1,1)</f>
        <v>41206.208333333336</v>
      </c>
      <c r="L249">
        <v>1352440800</v>
      </c>
      <c r="M249" s="7">
        <f>(((L249/60)/60)/24)+DATE(1970, 1, 1)</f>
        <v>41222.25</v>
      </c>
      <c r="N249" t="b">
        <v>0</v>
      </c>
      <c r="O249" t="b">
        <v>0</v>
      </c>
      <c r="P249" t="s">
        <v>33</v>
      </c>
      <c r="Q249" t="str">
        <f xml:space="preserve"> LEFT(P249, SEARCH("/", P249, 1)-1)</f>
        <v>theater</v>
      </c>
      <c r="R249" t="str">
        <f>RIGHT(P249,(LEN(P249)-LEN(Q249)-1))</f>
        <v>plays</v>
      </c>
      <c r="S249">
        <f xml:space="preserve"> (E249/D249)*100</f>
        <v>233.62012987012989</v>
      </c>
      <c r="T249">
        <f xml:space="preserve"> IF(G249=0, 0, (E249/G249))</f>
        <v>51.990606936416185</v>
      </c>
    </row>
    <row r="250" spans="1:20" ht="17" x14ac:dyDescent="0.2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t="s">
        <v>20</v>
      </c>
      <c r="G250">
        <v>270</v>
      </c>
      <c r="H250" t="s">
        <v>21</v>
      </c>
      <c r="I250" t="s">
        <v>22</v>
      </c>
      <c r="J250">
        <v>1458190800</v>
      </c>
      <c r="K250" s="7">
        <f xml:space="preserve"> (((J250/60)/60)/24)+DATE(1970,1,1)</f>
        <v>42446.208333333328</v>
      </c>
      <c r="L250">
        <v>1459486800</v>
      </c>
      <c r="M250" s="7">
        <f>(((L250/60)/60)/24)+DATE(1970, 1, 1)</f>
        <v>42461.208333333328</v>
      </c>
      <c r="N250" t="b">
        <v>1</v>
      </c>
      <c r="O250" t="b">
        <v>1</v>
      </c>
      <c r="P250" t="s">
        <v>68</v>
      </c>
      <c r="Q250" t="str">
        <f xml:space="preserve"> LEFT(P250, SEARCH("/", P250, 1)-1)</f>
        <v>publishing</v>
      </c>
      <c r="R250" t="str">
        <f>RIGHT(P250,(LEN(P250)-LEN(Q250)-1))</f>
        <v>nonfiction</v>
      </c>
      <c r="S250">
        <f xml:space="preserve"> (E250/D250)*100</f>
        <v>232.30555555555554</v>
      </c>
      <c r="T250">
        <f xml:space="preserve"> IF(G250=0, 0, (E250/G250))</f>
        <v>30.974074074074075</v>
      </c>
    </row>
    <row r="251" spans="1:20" ht="17" x14ac:dyDescent="0.2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t="s">
        <v>20</v>
      </c>
      <c r="G251">
        <v>150</v>
      </c>
      <c r="H251" t="s">
        <v>21</v>
      </c>
      <c r="I251" t="s">
        <v>22</v>
      </c>
      <c r="J251">
        <v>1386741600</v>
      </c>
      <c r="K251" s="7">
        <f xml:space="preserve"> (((J251/60)/60)/24)+DATE(1970,1,1)</f>
        <v>41619.25</v>
      </c>
      <c r="L251">
        <v>1388037600</v>
      </c>
      <c r="M251" s="7">
        <f>(((L251/60)/60)/24)+DATE(1970, 1, 1)</f>
        <v>41634.25</v>
      </c>
      <c r="N251" t="b">
        <v>0</v>
      </c>
      <c r="O251" t="b">
        <v>0</v>
      </c>
      <c r="P251" t="s">
        <v>33</v>
      </c>
      <c r="Q251" t="str">
        <f xml:space="preserve"> LEFT(P251, SEARCH("/", P251, 1)-1)</f>
        <v>theater</v>
      </c>
      <c r="R251" t="str">
        <f>RIGHT(P251,(LEN(P251)-LEN(Q251)-1))</f>
        <v>plays</v>
      </c>
      <c r="S251">
        <f xml:space="preserve"> (E251/D251)*100</f>
        <v>231</v>
      </c>
      <c r="T251">
        <f xml:space="preserve"> IF(G251=0, 0, (E251/G251))</f>
        <v>73.92</v>
      </c>
    </row>
    <row r="252" spans="1:20" ht="17" x14ac:dyDescent="0.2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t="s">
        <v>20</v>
      </c>
      <c r="G252">
        <v>182</v>
      </c>
      <c r="H252" t="s">
        <v>21</v>
      </c>
      <c r="I252" t="s">
        <v>22</v>
      </c>
      <c r="J252">
        <v>1274418000</v>
      </c>
      <c r="K252" s="7">
        <f xml:space="preserve"> (((J252/60)/60)/24)+DATE(1970,1,1)</f>
        <v>40319.208333333336</v>
      </c>
      <c r="L252">
        <v>1277960400</v>
      </c>
      <c r="M252" s="7">
        <f>(((L252/60)/60)/24)+DATE(1970, 1, 1)</f>
        <v>40360.208333333336</v>
      </c>
      <c r="N252" t="b">
        <v>0</v>
      </c>
      <c r="O252" t="b">
        <v>0</v>
      </c>
      <c r="P252" t="s">
        <v>206</v>
      </c>
      <c r="Q252" t="str">
        <f xml:space="preserve"> LEFT(P252, SEARCH("/", P252, 1)-1)</f>
        <v>publishing</v>
      </c>
      <c r="R252" t="str">
        <f>RIGHT(P252,(LEN(P252)-LEN(Q252)-1))</f>
        <v>translations</v>
      </c>
      <c r="S252">
        <f xml:space="preserve"> (E252/D252)*100</f>
        <v>230.58333333333331</v>
      </c>
      <c r="T252">
        <f xml:space="preserve"> IF(G252=0, 0, (E252/G252))</f>
        <v>76.016483516483518</v>
      </c>
    </row>
    <row r="253" spans="1:20" ht="34" x14ac:dyDescent="0.2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t="s">
        <v>20</v>
      </c>
      <c r="G253">
        <v>117</v>
      </c>
      <c r="H253" t="s">
        <v>21</v>
      </c>
      <c r="I253" t="s">
        <v>22</v>
      </c>
      <c r="J253">
        <v>1333688400</v>
      </c>
      <c r="K253" s="7">
        <f xml:space="preserve"> (((J253/60)/60)/24)+DATE(1970,1,1)</f>
        <v>41005.208333333336</v>
      </c>
      <c r="L253">
        <v>1337230800</v>
      </c>
      <c r="M253" s="7">
        <f>(((L253/60)/60)/24)+DATE(1970, 1, 1)</f>
        <v>41046.208333333336</v>
      </c>
      <c r="N253" t="b">
        <v>0</v>
      </c>
      <c r="O253" t="b">
        <v>0</v>
      </c>
      <c r="P253" t="s">
        <v>28</v>
      </c>
      <c r="Q253" t="str">
        <f xml:space="preserve"> LEFT(P253, SEARCH("/", P253, 1)-1)</f>
        <v>technology</v>
      </c>
      <c r="R253" t="str">
        <f>RIGHT(P253,(LEN(P253)-LEN(Q253)-1))</f>
        <v>web</v>
      </c>
      <c r="S253">
        <f xml:space="preserve"> (E253/D253)*100</f>
        <v>230.03999999999996</v>
      </c>
      <c r="T253">
        <f xml:space="preserve"> IF(G253=0, 0, (E253/G253))</f>
        <v>98.307692307692307</v>
      </c>
    </row>
    <row r="254" spans="1:20" ht="17" x14ac:dyDescent="0.2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t="s">
        <v>20</v>
      </c>
      <c r="G254">
        <v>1442</v>
      </c>
      <c r="H254" t="s">
        <v>15</v>
      </c>
      <c r="I254" t="s">
        <v>16</v>
      </c>
      <c r="J254">
        <v>1361599200</v>
      </c>
      <c r="K254" s="7">
        <f xml:space="preserve"> (((J254/60)/60)/24)+DATE(1970,1,1)</f>
        <v>41328.25</v>
      </c>
      <c r="L254">
        <v>1364014800</v>
      </c>
      <c r="M254" s="7">
        <f>(((L254/60)/60)/24)+DATE(1970, 1, 1)</f>
        <v>41356.208333333336</v>
      </c>
      <c r="N254" t="b">
        <v>0</v>
      </c>
      <c r="O254" t="b">
        <v>1</v>
      </c>
      <c r="P254" t="s">
        <v>100</v>
      </c>
      <c r="Q254" t="str">
        <f xml:space="preserve"> LEFT(P254, SEARCH("/", P254, 1)-1)</f>
        <v>film &amp; video</v>
      </c>
      <c r="R254" t="str">
        <f>RIGHT(P254,(LEN(P254)-LEN(Q254)-1))</f>
        <v>shorts</v>
      </c>
      <c r="S254">
        <f xml:space="preserve"> (E254/D254)*100</f>
        <v>229.87375415282392</v>
      </c>
      <c r="T254">
        <f xml:space="preserve"> IF(G254=0, 0, (E254/G254))</f>
        <v>95.966712898751737</v>
      </c>
    </row>
    <row r="255" spans="1:20" ht="17" x14ac:dyDescent="0.2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t="s">
        <v>20</v>
      </c>
      <c r="G255">
        <v>3059</v>
      </c>
      <c r="H255" t="s">
        <v>15</v>
      </c>
      <c r="I255" t="s">
        <v>16</v>
      </c>
      <c r="J255">
        <v>1500267600</v>
      </c>
      <c r="K255" s="7">
        <f xml:space="preserve"> (((J255/60)/60)/24)+DATE(1970,1,1)</f>
        <v>42933.208333333328</v>
      </c>
      <c r="L255">
        <v>1500354000</v>
      </c>
      <c r="M255" s="7">
        <f>(((L255/60)/60)/24)+DATE(1970, 1, 1)</f>
        <v>42934.208333333328</v>
      </c>
      <c r="N255" t="b">
        <v>0</v>
      </c>
      <c r="O255" t="b">
        <v>0</v>
      </c>
      <c r="P255" t="s">
        <v>159</v>
      </c>
      <c r="Q255" t="str">
        <f xml:space="preserve"> LEFT(P255, SEARCH("/", P255, 1)-1)</f>
        <v>music</v>
      </c>
      <c r="R255" t="str">
        <f>RIGHT(P255,(LEN(P255)-LEN(Q255)-1))</f>
        <v>jazz</v>
      </c>
      <c r="S255">
        <f xml:space="preserve"> (E255/D255)*100</f>
        <v>228.96178343949046</v>
      </c>
      <c r="T255">
        <f xml:space="preserve"> IF(G255=0, 0, (E255/G255))</f>
        <v>47.004903563255965</v>
      </c>
    </row>
    <row r="256" spans="1:20" ht="17" x14ac:dyDescent="0.2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t="s">
        <v>20</v>
      </c>
      <c r="G256">
        <v>280</v>
      </c>
      <c r="H256" t="s">
        <v>21</v>
      </c>
      <c r="I256" t="s">
        <v>22</v>
      </c>
      <c r="J256">
        <v>1283403600</v>
      </c>
      <c r="K256" s="7">
        <f xml:space="preserve"> (((J256/60)/60)/24)+DATE(1970,1,1)</f>
        <v>40423.208333333336</v>
      </c>
      <c r="L256">
        <v>1284354000</v>
      </c>
      <c r="M256" s="7">
        <f>(((L256/60)/60)/24)+DATE(1970, 1, 1)</f>
        <v>40434.208333333336</v>
      </c>
      <c r="N256" t="b">
        <v>0</v>
      </c>
      <c r="O256" t="b">
        <v>0</v>
      </c>
      <c r="P256" t="s">
        <v>33</v>
      </c>
      <c r="Q256" t="str">
        <f xml:space="preserve"> LEFT(P256, SEARCH("/", P256, 1)-1)</f>
        <v>theater</v>
      </c>
      <c r="R256" t="str">
        <f>RIGHT(P256,(LEN(P256)-LEN(Q256)-1))</f>
        <v>plays</v>
      </c>
      <c r="S256">
        <f xml:space="preserve"> (E256/D256)*100</f>
        <v>228.85714285714286</v>
      </c>
      <c r="T256">
        <f xml:space="preserve"> IF(G256=0, 0, (E256/G256))</f>
        <v>40.049999999999997</v>
      </c>
    </row>
    <row r="257" spans="1:20" ht="17" x14ac:dyDescent="0.2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t="s">
        <v>20</v>
      </c>
      <c r="G257">
        <v>2414</v>
      </c>
      <c r="H257" t="s">
        <v>21</v>
      </c>
      <c r="I257" t="s">
        <v>22</v>
      </c>
      <c r="J257">
        <v>1563685200</v>
      </c>
      <c r="K257" s="7">
        <f xml:space="preserve"> (((J257/60)/60)/24)+DATE(1970,1,1)</f>
        <v>43667.208333333328</v>
      </c>
      <c r="L257">
        <v>1563858000</v>
      </c>
      <c r="M257" s="7">
        <f>(((L257/60)/60)/24)+DATE(1970, 1, 1)</f>
        <v>43669.208333333328</v>
      </c>
      <c r="N257" t="b">
        <v>0</v>
      </c>
      <c r="O257" t="b">
        <v>0</v>
      </c>
      <c r="P257" t="s">
        <v>50</v>
      </c>
      <c r="Q257" t="str">
        <f xml:space="preserve"> LEFT(P257, SEARCH("/", P257, 1)-1)</f>
        <v>music</v>
      </c>
      <c r="R257" t="str">
        <f>RIGHT(P257,(LEN(P257)-LEN(Q257)-1))</f>
        <v>electric music</v>
      </c>
      <c r="S257">
        <f xml:space="preserve"> (E257/D257)*100</f>
        <v>228.52189349112427</v>
      </c>
      <c r="T257">
        <f xml:space="preserve"> IF(G257=0, 0, (E257/G257))</f>
        <v>79.992129246064621</v>
      </c>
    </row>
    <row r="258" spans="1:20" ht="34" x14ac:dyDescent="0.2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t="s">
        <v>20</v>
      </c>
      <c r="G258">
        <v>1681</v>
      </c>
      <c r="H258" t="s">
        <v>21</v>
      </c>
      <c r="I258" t="s">
        <v>22</v>
      </c>
      <c r="J258">
        <v>1401685200</v>
      </c>
      <c r="K258" s="7">
        <f xml:space="preserve"> (((J258/60)/60)/24)+DATE(1970,1,1)</f>
        <v>41792.208333333336</v>
      </c>
      <c r="L258">
        <v>1402462800</v>
      </c>
      <c r="M258" s="7">
        <f>(((L258/60)/60)/24)+DATE(1970, 1, 1)</f>
        <v>41801.208333333336</v>
      </c>
      <c r="N258" t="b">
        <v>0</v>
      </c>
      <c r="O258" t="b">
        <v>1</v>
      </c>
      <c r="P258" t="s">
        <v>28</v>
      </c>
      <c r="Q258" t="str">
        <f xml:space="preserve"> LEFT(P258, SEARCH("/", P258, 1)-1)</f>
        <v>technology</v>
      </c>
      <c r="R258" t="str">
        <f>RIGHT(P258,(LEN(P258)-LEN(Q258)-1))</f>
        <v>web</v>
      </c>
      <c r="S258">
        <f xml:space="preserve"> (E258/D258)*100</f>
        <v>228.3934426229508</v>
      </c>
      <c r="T258">
        <f xml:space="preserve"> IF(G258=0, 0, (E258/G258))</f>
        <v>58.015466983938133</v>
      </c>
    </row>
    <row r="259" spans="1:20" ht="17" x14ac:dyDescent="0.2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t="s">
        <v>20</v>
      </c>
      <c r="G259">
        <v>211</v>
      </c>
      <c r="H259" t="s">
        <v>21</v>
      </c>
      <c r="I259" t="s">
        <v>22</v>
      </c>
      <c r="J259">
        <v>1442811600</v>
      </c>
      <c r="K259" s="7">
        <f xml:space="preserve"> (((J259/60)/60)/24)+DATE(1970,1,1)</f>
        <v>42268.208333333328</v>
      </c>
      <c r="L259">
        <v>1443934800</v>
      </c>
      <c r="M259" s="7">
        <f>(((L259/60)/60)/24)+DATE(1970, 1, 1)</f>
        <v>42281.208333333328</v>
      </c>
      <c r="N259" t="b">
        <v>0</v>
      </c>
      <c r="O259" t="b">
        <v>0</v>
      </c>
      <c r="P259" t="s">
        <v>33</v>
      </c>
      <c r="Q259" t="str">
        <f xml:space="preserve"> LEFT(P259, SEARCH("/", P259, 1)-1)</f>
        <v>theater</v>
      </c>
      <c r="R259" t="str">
        <f>RIGHT(P259,(LEN(P259)-LEN(Q259)-1))</f>
        <v>plays</v>
      </c>
      <c r="S259">
        <f xml:space="preserve"> (E259/D259)*100</f>
        <v>227.11111111111114</v>
      </c>
      <c r="T259">
        <f xml:space="preserve"> IF(G259=0, 0, (E259/G259))</f>
        <v>29.061611374407583</v>
      </c>
    </row>
    <row r="260" spans="1:20" ht="17" x14ac:dyDescent="0.2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t="s">
        <v>20</v>
      </c>
      <c r="G260">
        <v>190</v>
      </c>
      <c r="H260" t="s">
        <v>21</v>
      </c>
      <c r="I260" t="s">
        <v>22</v>
      </c>
      <c r="J260">
        <v>1322373600</v>
      </c>
      <c r="K260" s="7">
        <f xml:space="preserve"> (((J260/60)/60)/24)+DATE(1970,1,1)</f>
        <v>40874.25</v>
      </c>
      <c r="L260">
        <v>1322892000</v>
      </c>
      <c r="M260" s="7">
        <f>(((L260/60)/60)/24)+DATE(1970, 1, 1)</f>
        <v>40880.25</v>
      </c>
      <c r="N260" t="b">
        <v>0</v>
      </c>
      <c r="O260" t="b">
        <v>1</v>
      </c>
      <c r="P260" t="s">
        <v>42</v>
      </c>
      <c r="Q260" t="str">
        <f xml:space="preserve"> LEFT(P260, SEARCH("/", P260, 1)-1)</f>
        <v>film &amp; video</v>
      </c>
      <c r="R260" t="str">
        <f>RIGHT(P260,(LEN(P260)-LEN(Q260)-1))</f>
        <v>documentary</v>
      </c>
      <c r="S260">
        <f xml:space="preserve"> (E260/D260)*100</f>
        <v>226.61111111111109</v>
      </c>
      <c r="T260">
        <f xml:space="preserve"> IF(G260=0, 0, (E260/G260))</f>
        <v>42.93684210526316</v>
      </c>
    </row>
    <row r="261" spans="1:20" ht="17" x14ac:dyDescent="0.2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t="s">
        <v>20</v>
      </c>
      <c r="G261">
        <v>2875</v>
      </c>
      <c r="H261" t="s">
        <v>40</v>
      </c>
      <c r="I261" t="s">
        <v>41</v>
      </c>
      <c r="J261">
        <v>1293861600</v>
      </c>
      <c r="K261" s="7">
        <f xml:space="preserve"> (((J261/60)/60)/24)+DATE(1970,1,1)</f>
        <v>40544.25</v>
      </c>
      <c r="L261">
        <v>1295071200</v>
      </c>
      <c r="M261" s="7">
        <f>(((L261/60)/60)/24)+DATE(1970, 1, 1)</f>
        <v>40558.25</v>
      </c>
      <c r="N261" t="b">
        <v>0</v>
      </c>
      <c r="O261" t="b">
        <v>1</v>
      </c>
      <c r="P261" t="s">
        <v>33</v>
      </c>
      <c r="Q261" t="str">
        <f xml:space="preserve"> LEFT(P261, SEARCH("/", P261, 1)-1)</f>
        <v>theater</v>
      </c>
      <c r="R261" t="str">
        <f>RIGHT(P261,(LEN(P261)-LEN(Q261)-1))</f>
        <v>plays</v>
      </c>
      <c r="S261">
        <f xml:space="preserve"> (E261/D261)*100</f>
        <v>226.35175879396985</v>
      </c>
      <c r="T261">
        <f xml:space="preserve"> IF(G261=0, 0, (E261/G261))</f>
        <v>47.002434782608695</v>
      </c>
    </row>
    <row r="262" spans="1:20" ht="17" x14ac:dyDescent="0.2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t="s">
        <v>20</v>
      </c>
      <c r="G262">
        <v>2805</v>
      </c>
      <c r="H262" t="s">
        <v>15</v>
      </c>
      <c r="I262" t="s">
        <v>16</v>
      </c>
      <c r="J262">
        <v>1523854800</v>
      </c>
      <c r="K262" s="7">
        <f xml:space="preserve"> (((J262/60)/60)/24)+DATE(1970,1,1)</f>
        <v>43206.208333333328</v>
      </c>
      <c r="L262">
        <v>1524286800</v>
      </c>
      <c r="M262" s="7">
        <f>(((L262/60)/60)/24)+DATE(1970, 1, 1)</f>
        <v>43211.208333333328</v>
      </c>
      <c r="N262" t="b">
        <v>0</v>
      </c>
      <c r="O262" t="b">
        <v>0</v>
      </c>
      <c r="P262" t="s">
        <v>68</v>
      </c>
      <c r="Q262" t="str">
        <f xml:space="preserve"> LEFT(P262, SEARCH("/", P262, 1)-1)</f>
        <v>publishing</v>
      </c>
      <c r="R262" t="str">
        <f>RIGHT(P262,(LEN(P262)-LEN(Q262)-1))</f>
        <v>nonfiction</v>
      </c>
      <c r="S262">
        <f xml:space="preserve"> (E262/D262)*100</f>
        <v>225.52763819095478</v>
      </c>
      <c r="T262">
        <f xml:space="preserve"> IF(G262=0, 0, (E262/G262))</f>
        <v>48</v>
      </c>
    </row>
    <row r="263" spans="1:20" ht="17" x14ac:dyDescent="0.2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t="s">
        <v>20</v>
      </c>
      <c r="G263">
        <v>189</v>
      </c>
      <c r="H263" t="s">
        <v>21</v>
      </c>
      <c r="I263" t="s">
        <v>22</v>
      </c>
      <c r="J263">
        <v>1550037600</v>
      </c>
      <c r="K263" s="7">
        <f xml:space="preserve"> (((J263/60)/60)/24)+DATE(1970,1,1)</f>
        <v>43509.25</v>
      </c>
      <c r="L263">
        <v>1550556000</v>
      </c>
      <c r="M263" s="7">
        <f>(((L263/60)/60)/24)+DATE(1970, 1, 1)</f>
        <v>43515.25</v>
      </c>
      <c r="N263" t="b">
        <v>0</v>
      </c>
      <c r="O263" t="b">
        <v>1</v>
      </c>
      <c r="P263" t="s">
        <v>17</v>
      </c>
      <c r="Q263" t="str">
        <f xml:space="preserve"> LEFT(P263, SEARCH("/", P263, 1)-1)</f>
        <v>food</v>
      </c>
      <c r="R263" t="str">
        <f>RIGHT(P263,(LEN(P263)-LEN(Q263)-1))</f>
        <v>food trucks</v>
      </c>
      <c r="S263">
        <f xml:space="preserve"> (E263/D263)*100</f>
        <v>225.38095238095238</v>
      </c>
      <c r="T263">
        <f xml:space="preserve"> IF(G263=0, 0, (E263/G263))</f>
        <v>75.126984126984127</v>
      </c>
    </row>
    <row r="264" spans="1:20" ht="17" x14ac:dyDescent="0.2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t="s">
        <v>20</v>
      </c>
      <c r="G264">
        <v>411</v>
      </c>
      <c r="H264" t="s">
        <v>21</v>
      </c>
      <c r="I264" t="s">
        <v>22</v>
      </c>
      <c r="J264">
        <v>1511416800</v>
      </c>
      <c r="K264" s="7">
        <f xml:space="preserve"> (((J264/60)/60)/24)+DATE(1970,1,1)</f>
        <v>43062.25</v>
      </c>
      <c r="L264">
        <v>1513576800</v>
      </c>
      <c r="M264" s="7">
        <f>(((L264/60)/60)/24)+DATE(1970, 1, 1)</f>
        <v>43087.25</v>
      </c>
      <c r="N264" t="b">
        <v>0</v>
      </c>
      <c r="O264" t="b">
        <v>0</v>
      </c>
      <c r="P264" t="s">
        <v>23</v>
      </c>
      <c r="Q264" t="str">
        <f xml:space="preserve"> LEFT(P264, SEARCH("/", P264, 1)-1)</f>
        <v>music</v>
      </c>
      <c r="R264" t="str">
        <f>RIGHT(P264,(LEN(P264)-LEN(Q264)-1))</f>
        <v>rock</v>
      </c>
      <c r="S264">
        <f xml:space="preserve"> (E264/D264)*100</f>
        <v>225.33928571428569</v>
      </c>
      <c r="T264">
        <f xml:space="preserve"> IF(G264=0, 0, (E264/G264))</f>
        <v>92.109489051094897</v>
      </c>
    </row>
    <row r="265" spans="1:20" ht="34" x14ac:dyDescent="0.2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t="s">
        <v>20</v>
      </c>
      <c r="G265">
        <v>65</v>
      </c>
      <c r="H265" t="s">
        <v>21</v>
      </c>
      <c r="I265" t="s">
        <v>22</v>
      </c>
      <c r="J265">
        <v>1506056400</v>
      </c>
      <c r="K265" s="7">
        <f xml:space="preserve"> (((J265/60)/60)/24)+DATE(1970,1,1)</f>
        <v>43000.208333333328</v>
      </c>
      <c r="L265">
        <v>1507093200</v>
      </c>
      <c r="M265" s="7">
        <f>(((L265/60)/60)/24)+DATE(1970, 1, 1)</f>
        <v>43012.208333333328</v>
      </c>
      <c r="N265" t="b">
        <v>0</v>
      </c>
      <c r="O265" t="b">
        <v>0</v>
      </c>
      <c r="P265" t="s">
        <v>33</v>
      </c>
      <c r="Q265" t="str">
        <f xml:space="preserve"> LEFT(P265, SEARCH("/", P265, 1)-1)</f>
        <v>theater</v>
      </c>
      <c r="R265" t="str">
        <f>RIGHT(P265,(LEN(P265)-LEN(Q265)-1))</f>
        <v>plays</v>
      </c>
      <c r="S265">
        <f xml:space="preserve"> (E265/D265)*100</f>
        <v>224.06666666666669</v>
      </c>
      <c r="T265">
        <f xml:space="preserve"> IF(G265=0, 0, (E265/G265))</f>
        <v>103.41538461538461</v>
      </c>
    </row>
    <row r="266" spans="1:20" ht="17" x14ac:dyDescent="0.2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t="s">
        <v>20</v>
      </c>
      <c r="G266">
        <v>135</v>
      </c>
      <c r="H266" t="s">
        <v>36</v>
      </c>
      <c r="I266" t="s">
        <v>37</v>
      </c>
      <c r="J266">
        <v>1396414800</v>
      </c>
      <c r="K266" s="7">
        <f xml:space="preserve"> (((J266/60)/60)/24)+DATE(1970,1,1)</f>
        <v>41731.208333333336</v>
      </c>
      <c r="L266">
        <v>1399093200</v>
      </c>
      <c r="M266" s="7">
        <f>(((L266/60)/60)/24)+DATE(1970, 1, 1)</f>
        <v>41762.208333333336</v>
      </c>
      <c r="N266" t="b">
        <v>0</v>
      </c>
      <c r="O266" t="b">
        <v>0</v>
      </c>
      <c r="P266" t="s">
        <v>23</v>
      </c>
      <c r="Q266" t="str">
        <f xml:space="preserve"> LEFT(P266, SEARCH("/", P266, 1)-1)</f>
        <v>music</v>
      </c>
      <c r="R266" t="str">
        <f>RIGHT(P266,(LEN(P266)-LEN(Q266)-1))</f>
        <v>rock</v>
      </c>
      <c r="S266">
        <f xml:space="preserve"> (E266/D266)*100</f>
        <v>223.63492063492063</v>
      </c>
      <c r="T266">
        <f xml:space="preserve"> IF(G266=0, 0, (E266/G266))</f>
        <v>104.36296296296297</v>
      </c>
    </row>
    <row r="267" spans="1:20" ht="34" x14ac:dyDescent="0.2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t="s">
        <v>20</v>
      </c>
      <c r="G267">
        <v>186</v>
      </c>
      <c r="H267" t="s">
        <v>21</v>
      </c>
      <c r="I267" t="s">
        <v>22</v>
      </c>
      <c r="J267">
        <v>1519538400</v>
      </c>
      <c r="K267" s="7">
        <f xml:space="preserve"> (((J267/60)/60)/24)+DATE(1970,1,1)</f>
        <v>43156.25</v>
      </c>
      <c r="L267">
        <v>1519970400</v>
      </c>
      <c r="M267" s="7">
        <f>(((L267/60)/60)/24)+DATE(1970, 1, 1)</f>
        <v>43161.25</v>
      </c>
      <c r="N267" t="b">
        <v>0</v>
      </c>
      <c r="O267" t="b">
        <v>0</v>
      </c>
      <c r="P267" t="s">
        <v>42</v>
      </c>
      <c r="Q267" t="str">
        <f xml:space="preserve"> LEFT(P267, SEARCH("/", P267, 1)-1)</f>
        <v>film &amp; video</v>
      </c>
      <c r="R267" t="str">
        <f>RIGHT(P267,(LEN(P267)-LEN(Q267)-1))</f>
        <v>documentary</v>
      </c>
      <c r="S267">
        <f xml:space="preserve"> (E267/D267)*100</f>
        <v>223.16363636363636</v>
      </c>
      <c r="T267">
        <f xml:space="preserve"> IF(G267=0, 0, (E267/G267))</f>
        <v>65.989247311827953</v>
      </c>
    </row>
    <row r="268" spans="1:20" ht="17" x14ac:dyDescent="0.2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t="s">
        <v>20</v>
      </c>
      <c r="G268">
        <v>375</v>
      </c>
      <c r="H268" t="s">
        <v>21</v>
      </c>
      <c r="I268" t="s">
        <v>22</v>
      </c>
      <c r="J268">
        <v>1488348000</v>
      </c>
      <c r="K268" s="7">
        <f xml:space="preserve"> (((J268/60)/60)/24)+DATE(1970,1,1)</f>
        <v>42795.25</v>
      </c>
      <c r="L268">
        <v>1489899600</v>
      </c>
      <c r="M268" s="7">
        <f>(((L268/60)/60)/24)+DATE(1970, 1, 1)</f>
        <v>42813.208333333328</v>
      </c>
      <c r="N268" t="b">
        <v>0</v>
      </c>
      <c r="O268" t="b">
        <v>0</v>
      </c>
      <c r="P268" t="s">
        <v>33</v>
      </c>
      <c r="Q268" t="str">
        <f xml:space="preserve"> LEFT(P268, SEARCH("/", P268, 1)-1)</f>
        <v>theater</v>
      </c>
      <c r="R268" t="str">
        <f>RIGHT(P268,(LEN(P268)-LEN(Q268)-1))</f>
        <v>plays</v>
      </c>
      <c r="S268">
        <f xml:space="preserve"> (E268/D268)*100</f>
        <v>221.38255033557047</v>
      </c>
      <c r="T268">
        <f xml:space="preserve"> IF(G268=0, 0, (E268/G268))</f>
        <v>87.962666666666664</v>
      </c>
    </row>
    <row r="269" spans="1:20" ht="17" x14ac:dyDescent="0.2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t="s">
        <v>20</v>
      </c>
      <c r="G269">
        <v>41</v>
      </c>
      <c r="H269" t="s">
        <v>21</v>
      </c>
      <c r="I269" t="s">
        <v>22</v>
      </c>
      <c r="J269">
        <v>1449554400</v>
      </c>
      <c r="K269" s="7">
        <f xml:space="preserve"> (((J269/60)/60)/24)+DATE(1970,1,1)</f>
        <v>42346.25</v>
      </c>
      <c r="L269">
        <v>1449640800</v>
      </c>
      <c r="M269" s="7">
        <f>(((L269/60)/60)/24)+DATE(1970, 1, 1)</f>
        <v>42347.25</v>
      </c>
      <c r="N269" t="b">
        <v>0</v>
      </c>
      <c r="O269" t="b">
        <v>0</v>
      </c>
      <c r="P269" t="s">
        <v>23</v>
      </c>
      <c r="Q269" t="str">
        <f xml:space="preserve"> LEFT(P269, SEARCH("/", P269, 1)-1)</f>
        <v>music</v>
      </c>
      <c r="R269" t="str">
        <f>RIGHT(P269,(LEN(P269)-LEN(Q269)-1))</f>
        <v>rock</v>
      </c>
      <c r="S269">
        <f xml:space="preserve"> (E269/D269)*100</f>
        <v>220.95238095238096</v>
      </c>
      <c r="T269">
        <f xml:space="preserve"> IF(G269=0, 0, (E269/G269))</f>
        <v>113.17073170731707</v>
      </c>
    </row>
    <row r="270" spans="1:20" ht="17" x14ac:dyDescent="0.2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t="s">
        <v>20</v>
      </c>
      <c r="G270">
        <v>115</v>
      </c>
      <c r="H270" t="s">
        <v>21</v>
      </c>
      <c r="I270" t="s">
        <v>22</v>
      </c>
      <c r="J270">
        <v>1454479200</v>
      </c>
      <c r="K270" s="7">
        <f xml:space="preserve"> (((J270/60)/60)/24)+DATE(1970,1,1)</f>
        <v>42403.25</v>
      </c>
      <c r="L270">
        <v>1455948000</v>
      </c>
      <c r="M270" s="7">
        <f>(((L270/60)/60)/24)+DATE(1970, 1, 1)</f>
        <v>42420.25</v>
      </c>
      <c r="N270" t="b">
        <v>0</v>
      </c>
      <c r="O270" t="b">
        <v>0</v>
      </c>
      <c r="P270" t="s">
        <v>33</v>
      </c>
      <c r="Q270" t="str">
        <f xml:space="preserve"> LEFT(P270, SEARCH("/", P270, 1)-1)</f>
        <v>theater</v>
      </c>
      <c r="R270" t="str">
        <f>RIGHT(P270,(LEN(P270)-LEN(Q270)-1))</f>
        <v>plays</v>
      </c>
      <c r="S270">
        <f xml:space="preserve"> (E270/D270)*100</f>
        <v>220.0566037735849</v>
      </c>
      <c r="T270">
        <f xml:space="preserve"> IF(G270=0, 0, (E270/G270))</f>
        <v>101.41739130434783</v>
      </c>
    </row>
    <row r="271" spans="1:20" ht="17" x14ac:dyDescent="0.2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t="s">
        <v>20</v>
      </c>
      <c r="G271">
        <v>195</v>
      </c>
      <c r="H271" t="s">
        <v>21</v>
      </c>
      <c r="I271" t="s">
        <v>22</v>
      </c>
      <c r="J271">
        <v>1357020000</v>
      </c>
      <c r="K271" s="7">
        <f xml:space="preserve"> (((J271/60)/60)/24)+DATE(1970,1,1)</f>
        <v>41275.25</v>
      </c>
      <c r="L271">
        <v>1361512800</v>
      </c>
      <c r="M271" s="7">
        <f>(((L271/60)/60)/24)+DATE(1970, 1, 1)</f>
        <v>41327.25</v>
      </c>
      <c r="N271" t="b">
        <v>0</v>
      </c>
      <c r="O271" t="b">
        <v>0</v>
      </c>
      <c r="P271" t="s">
        <v>60</v>
      </c>
      <c r="Q271" t="str">
        <f xml:space="preserve"> LEFT(P271, SEARCH("/", P271, 1)-1)</f>
        <v>music</v>
      </c>
      <c r="R271" t="str">
        <f>RIGHT(P271,(LEN(P271)-LEN(Q271)-1))</f>
        <v>indie rock</v>
      </c>
      <c r="S271">
        <f xml:space="preserve"> (E271/D271)*100</f>
        <v>219.87096774193549</v>
      </c>
      <c r="T271">
        <f xml:space="preserve"> IF(G271=0, 0, (E271/G271))</f>
        <v>69.907692307692301</v>
      </c>
    </row>
    <row r="272" spans="1:20" ht="17" x14ac:dyDescent="0.2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t="s">
        <v>20</v>
      </c>
      <c r="G272">
        <v>903</v>
      </c>
      <c r="H272" t="s">
        <v>21</v>
      </c>
      <c r="I272" t="s">
        <v>22</v>
      </c>
      <c r="J272">
        <v>1412485200</v>
      </c>
      <c r="K272" s="7">
        <f xml:space="preserve"> (((J272/60)/60)/24)+DATE(1970,1,1)</f>
        <v>41917.208333333336</v>
      </c>
      <c r="L272">
        <v>1413608400</v>
      </c>
      <c r="M272" s="7">
        <f>(((L272/60)/60)/24)+DATE(1970, 1, 1)</f>
        <v>41930.208333333336</v>
      </c>
      <c r="N272" t="b">
        <v>0</v>
      </c>
      <c r="O272" t="b">
        <v>0</v>
      </c>
      <c r="P272" t="s">
        <v>89</v>
      </c>
      <c r="Q272" t="str">
        <f xml:space="preserve"> LEFT(P272, SEARCH("/", P272, 1)-1)</f>
        <v>games</v>
      </c>
      <c r="R272" t="str">
        <f>RIGHT(P272,(LEN(P272)-LEN(Q272)-1))</f>
        <v>video games</v>
      </c>
      <c r="S272">
        <f xml:space="preserve"> (E272/D272)*100</f>
        <v>219.33995584988963</v>
      </c>
      <c r="T272">
        <f xml:space="preserve"> IF(G272=0, 0, (E272/G272))</f>
        <v>110.0343300110742</v>
      </c>
    </row>
    <row r="273" spans="1:20" ht="34" x14ac:dyDescent="0.2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t="s">
        <v>20</v>
      </c>
      <c r="G273">
        <v>244</v>
      </c>
      <c r="H273" t="s">
        <v>21</v>
      </c>
      <c r="I273" t="s">
        <v>22</v>
      </c>
      <c r="J273">
        <v>1404968400</v>
      </c>
      <c r="K273" s="7">
        <f xml:space="preserve"> (((J273/60)/60)/24)+DATE(1970,1,1)</f>
        <v>41830.208333333336</v>
      </c>
      <c r="L273">
        <v>1405141200</v>
      </c>
      <c r="M273" s="7">
        <f>(((L273/60)/60)/24)+DATE(1970, 1, 1)</f>
        <v>41832.208333333336</v>
      </c>
      <c r="N273" t="b">
        <v>0</v>
      </c>
      <c r="O273" t="b">
        <v>0</v>
      </c>
      <c r="P273" t="s">
        <v>23</v>
      </c>
      <c r="Q273" t="str">
        <f xml:space="preserve"> LEFT(P273, SEARCH("/", P273, 1)-1)</f>
        <v>music</v>
      </c>
      <c r="R273" t="str">
        <f>RIGHT(P273,(LEN(P273)-LEN(Q273)-1))</f>
        <v>rock</v>
      </c>
      <c r="S273">
        <f xml:space="preserve"> (E273/D273)*100</f>
        <v>218.60294117647058</v>
      </c>
      <c r="T273">
        <f xml:space="preserve"> IF(G273=0, 0, (E273/G273))</f>
        <v>60.922131147540981</v>
      </c>
    </row>
    <row r="274" spans="1:20" ht="17" x14ac:dyDescent="0.2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t="s">
        <v>20</v>
      </c>
      <c r="G274">
        <v>2331</v>
      </c>
      <c r="H274" t="s">
        <v>21</v>
      </c>
      <c r="I274" t="s">
        <v>22</v>
      </c>
      <c r="J274">
        <v>1299736800</v>
      </c>
      <c r="K274" s="7">
        <f xml:space="preserve"> (((J274/60)/60)/24)+DATE(1970,1,1)</f>
        <v>40612.25</v>
      </c>
      <c r="L274">
        <v>1300856400</v>
      </c>
      <c r="M274" s="7">
        <f>(((L274/60)/60)/24)+DATE(1970, 1, 1)</f>
        <v>40625.208333333336</v>
      </c>
      <c r="N274" t="b">
        <v>0</v>
      </c>
      <c r="O274" t="b">
        <v>0</v>
      </c>
      <c r="P274" t="s">
        <v>33</v>
      </c>
      <c r="Q274" t="str">
        <f xml:space="preserve"> LEFT(P274, SEARCH("/", P274, 1)-1)</f>
        <v>theater</v>
      </c>
      <c r="R274" t="str">
        <f>RIGHT(P274,(LEN(P274)-LEN(Q274)-1))</f>
        <v>plays</v>
      </c>
      <c r="S274">
        <f xml:space="preserve"> (E274/D274)*100</f>
        <v>217.37876614060258</v>
      </c>
      <c r="T274">
        <f xml:space="preserve"> IF(G274=0, 0, (E274/G274))</f>
        <v>64.999141999141997</v>
      </c>
    </row>
    <row r="275" spans="1:20" ht="17" x14ac:dyDescent="0.2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t="s">
        <v>20</v>
      </c>
      <c r="G275">
        <v>184</v>
      </c>
      <c r="H275" t="s">
        <v>40</v>
      </c>
      <c r="I275" t="s">
        <v>41</v>
      </c>
      <c r="J275">
        <v>1493787600</v>
      </c>
      <c r="K275" s="7">
        <f xml:space="preserve"> (((J275/60)/60)/24)+DATE(1970,1,1)</f>
        <v>42858.208333333328</v>
      </c>
      <c r="L275">
        <v>1494997200</v>
      </c>
      <c r="M275" s="7">
        <f>(((L275/60)/60)/24)+DATE(1970, 1, 1)</f>
        <v>42872.208333333328</v>
      </c>
      <c r="N275" t="b">
        <v>0</v>
      </c>
      <c r="O275" t="b">
        <v>0</v>
      </c>
      <c r="P275" t="s">
        <v>33</v>
      </c>
      <c r="Q275" t="str">
        <f xml:space="preserve"> LEFT(P275, SEARCH("/", P275, 1)-1)</f>
        <v>theater</v>
      </c>
      <c r="R275" t="str">
        <f>RIGHT(P275,(LEN(P275)-LEN(Q275)-1))</f>
        <v>plays</v>
      </c>
      <c r="S275">
        <f xml:space="preserve"> (E275/D275)*100</f>
        <v>217.30909090909088</v>
      </c>
      <c r="T275">
        <f xml:space="preserve"> IF(G275=0, 0, (E275/G275))</f>
        <v>64.956521739130437</v>
      </c>
    </row>
    <row r="276" spans="1:20" ht="17" x14ac:dyDescent="0.2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t="s">
        <v>20</v>
      </c>
      <c r="G276">
        <v>480</v>
      </c>
      <c r="H276" t="s">
        <v>21</v>
      </c>
      <c r="I276" t="s">
        <v>22</v>
      </c>
      <c r="J276">
        <v>1493269200</v>
      </c>
      <c r="K276" s="7">
        <f xml:space="preserve"> (((J276/60)/60)/24)+DATE(1970,1,1)</f>
        <v>42852.208333333328</v>
      </c>
      <c r="L276">
        <v>1494478800</v>
      </c>
      <c r="M276" s="7">
        <f>(((L276/60)/60)/24)+DATE(1970, 1, 1)</f>
        <v>42866.208333333328</v>
      </c>
      <c r="N276" t="b">
        <v>0</v>
      </c>
      <c r="O276" t="b">
        <v>0</v>
      </c>
      <c r="P276" t="s">
        <v>42</v>
      </c>
      <c r="Q276" t="str">
        <f xml:space="preserve"> LEFT(P276, SEARCH("/", P276, 1)-1)</f>
        <v>film &amp; video</v>
      </c>
      <c r="R276" t="str">
        <f>RIGHT(P276,(LEN(P276)-LEN(Q276)-1))</f>
        <v>documentary</v>
      </c>
      <c r="S276">
        <f xml:space="preserve"> (E276/D276)*100</f>
        <v>216.79032258064518</v>
      </c>
      <c r="T276">
        <f xml:space="preserve"> IF(G276=0, 0, (E276/G276))</f>
        <v>28.002083333333335</v>
      </c>
    </row>
    <row r="277" spans="1:20" ht="17" x14ac:dyDescent="0.2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t="s">
        <v>20</v>
      </c>
      <c r="G277">
        <v>163</v>
      </c>
      <c r="H277" t="s">
        <v>21</v>
      </c>
      <c r="I277" t="s">
        <v>22</v>
      </c>
      <c r="J277">
        <v>1305694800</v>
      </c>
      <c r="K277" s="7">
        <f xml:space="preserve"> (((J277/60)/60)/24)+DATE(1970,1,1)</f>
        <v>40681.208333333336</v>
      </c>
      <c r="L277">
        <v>1307422800</v>
      </c>
      <c r="M277" s="7">
        <f>(((L277/60)/60)/24)+DATE(1970, 1, 1)</f>
        <v>40701.208333333336</v>
      </c>
      <c r="N277" t="b">
        <v>0</v>
      </c>
      <c r="O277" t="b">
        <v>1</v>
      </c>
      <c r="P277" t="s">
        <v>89</v>
      </c>
      <c r="Q277" t="str">
        <f xml:space="preserve"> LEFT(P277, SEARCH("/", P277, 1)-1)</f>
        <v>games</v>
      </c>
      <c r="R277" t="str">
        <f>RIGHT(P277,(LEN(P277)-LEN(Q277)-1))</f>
        <v>video games</v>
      </c>
      <c r="S277">
        <f xml:space="preserve"> (E277/D277)*100</f>
        <v>216.43636363636364</v>
      </c>
      <c r="T277">
        <f xml:space="preserve"> IF(G277=0, 0, (E277/G277))</f>
        <v>73.030674846625772</v>
      </c>
    </row>
    <row r="278" spans="1:20" ht="17" x14ac:dyDescent="0.2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t="s">
        <v>20</v>
      </c>
      <c r="G278">
        <v>397</v>
      </c>
      <c r="H278" t="s">
        <v>40</v>
      </c>
      <c r="I278" t="s">
        <v>41</v>
      </c>
      <c r="J278">
        <v>1320991200</v>
      </c>
      <c r="K278" s="7">
        <f xml:space="preserve"> (((J278/60)/60)/24)+DATE(1970,1,1)</f>
        <v>40858.25</v>
      </c>
      <c r="L278">
        <v>1323928800</v>
      </c>
      <c r="M278" s="7">
        <f>(((L278/60)/60)/24)+DATE(1970, 1, 1)</f>
        <v>40892.25</v>
      </c>
      <c r="N278" t="b">
        <v>0</v>
      </c>
      <c r="O278" t="b">
        <v>1</v>
      </c>
      <c r="P278" t="s">
        <v>100</v>
      </c>
      <c r="Q278" t="str">
        <f xml:space="preserve"> LEFT(P278, SEARCH("/", P278, 1)-1)</f>
        <v>film &amp; video</v>
      </c>
      <c r="R278" t="str">
        <f>RIGHT(P278,(LEN(P278)-LEN(Q278)-1))</f>
        <v>shorts</v>
      </c>
      <c r="S278">
        <f xml:space="preserve"> (E278/D278)*100</f>
        <v>215.94736842105263</v>
      </c>
      <c r="T278">
        <f xml:space="preserve"> IF(G278=0, 0, (E278/G278))</f>
        <v>31.005037783375315</v>
      </c>
    </row>
    <row r="279" spans="1:20" ht="17" x14ac:dyDescent="0.2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t="s">
        <v>20</v>
      </c>
      <c r="G279">
        <v>161</v>
      </c>
      <c r="H279" t="s">
        <v>21</v>
      </c>
      <c r="I279" t="s">
        <v>22</v>
      </c>
      <c r="J279">
        <v>1298959200</v>
      </c>
      <c r="K279" s="7">
        <f xml:space="preserve"> (((J279/60)/60)/24)+DATE(1970,1,1)</f>
        <v>40603.25</v>
      </c>
      <c r="L279">
        <v>1301374800</v>
      </c>
      <c r="M279" s="7">
        <f>(((L279/60)/60)/24)+DATE(1970, 1, 1)</f>
        <v>40631.208333333336</v>
      </c>
      <c r="N279" t="b">
        <v>0</v>
      </c>
      <c r="O279" t="b">
        <v>1</v>
      </c>
      <c r="P279" t="s">
        <v>71</v>
      </c>
      <c r="Q279" t="str">
        <f xml:space="preserve"> LEFT(P279, SEARCH("/", P279, 1)-1)</f>
        <v>film &amp; video</v>
      </c>
      <c r="R279" t="str">
        <f>RIGHT(P279,(LEN(P279)-LEN(Q279)-1))</f>
        <v>animation</v>
      </c>
      <c r="S279">
        <f xml:space="preserve"> (E279/D279)*100</f>
        <v>215.31372549019611</v>
      </c>
      <c r="T279">
        <f xml:space="preserve"> IF(G279=0, 0, (E279/G279))</f>
        <v>68.204968944099377</v>
      </c>
    </row>
    <row r="280" spans="1:20" ht="17" x14ac:dyDescent="0.2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t="s">
        <v>20</v>
      </c>
      <c r="G280">
        <v>201</v>
      </c>
      <c r="H280" t="s">
        <v>21</v>
      </c>
      <c r="I280" t="s">
        <v>22</v>
      </c>
      <c r="J280">
        <v>1504242000</v>
      </c>
      <c r="K280" s="7">
        <f xml:space="preserve"> (((J280/60)/60)/24)+DATE(1970,1,1)</f>
        <v>42979.208333333328</v>
      </c>
      <c r="L280">
        <v>1505278800</v>
      </c>
      <c r="M280" s="7">
        <f>(((L280/60)/60)/24)+DATE(1970, 1, 1)</f>
        <v>42991.208333333328</v>
      </c>
      <c r="N280" t="b">
        <v>0</v>
      </c>
      <c r="O280" t="b">
        <v>0</v>
      </c>
      <c r="P280" t="s">
        <v>89</v>
      </c>
      <c r="Q280" t="str">
        <f xml:space="preserve"> LEFT(P280, SEARCH("/", P280, 1)-1)</f>
        <v>games</v>
      </c>
      <c r="R280" t="str">
        <f>RIGHT(P280,(LEN(P280)-LEN(Q280)-1))</f>
        <v>video games</v>
      </c>
      <c r="S280">
        <f xml:space="preserve"> (E280/D280)*100</f>
        <v>215.27586206896552</v>
      </c>
      <c r="T280">
        <f xml:space="preserve"> IF(G280=0, 0, (E280/G280))</f>
        <v>31.059701492537314</v>
      </c>
    </row>
    <row r="281" spans="1:20" ht="34" x14ac:dyDescent="0.2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t="s">
        <v>20</v>
      </c>
      <c r="G281">
        <v>154</v>
      </c>
      <c r="H281" t="s">
        <v>21</v>
      </c>
      <c r="I281" t="s">
        <v>22</v>
      </c>
      <c r="J281">
        <v>1402894800</v>
      </c>
      <c r="K281" s="7">
        <f xml:space="preserve"> (((J281/60)/60)/24)+DATE(1970,1,1)</f>
        <v>41806.208333333336</v>
      </c>
      <c r="L281">
        <v>1404363600</v>
      </c>
      <c r="M281" s="7">
        <f>(((L281/60)/60)/24)+DATE(1970, 1, 1)</f>
        <v>41823.208333333336</v>
      </c>
      <c r="N281" t="b">
        <v>0</v>
      </c>
      <c r="O281" t="b">
        <v>1</v>
      </c>
      <c r="P281" t="s">
        <v>42</v>
      </c>
      <c r="Q281" t="str">
        <f xml:space="preserve"> LEFT(P281, SEARCH("/", P281, 1)-1)</f>
        <v>film &amp; video</v>
      </c>
      <c r="R281" t="str">
        <f>RIGHT(P281,(LEN(P281)-LEN(Q281)-1))</f>
        <v>documentary</v>
      </c>
      <c r="S281">
        <f xml:space="preserve"> (E281/D281)*100</f>
        <v>214.96</v>
      </c>
      <c r="T281">
        <f xml:space="preserve"> IF(G281=0, 0, (E281/G281))</f>
        <v>69.79220779220779</v>
      </c>
    </row>
    <row r="282" spans="1:20" ht="17" x14ac:dyDescent="0.2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t="s">
        <v>20</v>
      </c>
      <c r="G282">
        <v>111</v>
      </c>
      <c r="H282" t="s">
        <v>107</v>
      </c>
      <c r="I282" t="s">
        <v>108</v>
      </c>
      <c r="J282">
        <v>1346734800</v>
      </c>
      <c r="K282" s="7">
        <f xml:space="preserve"> (((J282/60)/60)/24)+DATE(1970,1,1)</f>
        <v>41156.208333333336</v>
      </c>
      <c r="L282">
        <v>1348981200</v>
      </c>
      <c r="M282" s="7">
        <f>(((L282/60)/60)/24)+DATE(1970, 1, 1)</f>
        <v>41182.208333333336</v>
      </c>
      <c r="N282" t="b">
        <v>0</v>
      </c>
      <c r="O282" t="b">
        <v>1</v>
      </c>
      <c r="P282" t="s">
        <v>23</v>
      </c>
      <c r="Q282" t="str">
        <f xml:space="preserve"> LEFT(P282, SEARCH("/", P282, 1)-1)</f>
        <v>music</v>
      </c>
      <c r="R282" t="str">
        <f>RIGHT(P282,(LEN(P282)-LEN(Q282)-1))</f>
        <v>rock</v>
      </c>
      <c r="S282">
        <f xml:space="preserve"> (E282/D282)*100</f>
        <v>212.92857142857144</v>
      </c>
      <c r="T282">
        <f xml:space="preserve"> IF(G282=0, 0, (E282/G282))</f>
        <v>107.42342342342343</v>
      </c>
    </row>
    <row r="283" spans="1:20" ht="17" x14ac:dyDescent="0.2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t="s">
        <v>20</v>
      </c>
      <c r="G283">
        <v>3388</v>
      </c>
      <c r="H283" t="s">
        <v>21</v>
      </c>
      <c r="I283" t="s">
        <v>22</v>
      </c>
      <c r="J283">
        <v>1318136400</v>
      </c>
      <c r="K283" s="7">
        <f xml:space="preserve"> (((J283/60)/60)/24)+DATE(1970,1,1)</f>
        <v>40825.208333333336</v>
      </c>
      <c r="L283">
        <v>1318568400</v>
      </c>
      <c r="M283" s="7">
        <f>(((L283/60)/60)/24)+DATE(1970, 1, 1)</f>
        <v>40830.208333333336</v>
      </c>
      <c r="N283" t="b">
        <v>0</v>
      </c>
      <c r="O283" t="b">
        <v>0</v>
      </c>
      <c r="P283" t="s">
        <v>28</v>
      </c>
      <c r="Q283" t="str">
        <f xml:space="preserve"> LEFT(P283, SEARCH("/", P283, 1)-1)</f>
        <v>technology</v>
      </c>
      <c r="R283" t="str">
        <f>RIGHT(P283,(LEN(P283)-LEN(Q283)-1))</f>
        <v>web</v>
      </c>
      <c r="S283">
        <f xml:space="preserve"> (E283/D283)*100</f>
        <v>212.50896057347671</v>
      </c>
      <c r="T283">
        <f xml:space="preserve"> IF(G283=0, 0, (E283/G283))</f>
        <v>35</v>
      </c>
    </row>
    <row r="284" spans="1:20" ht="17" x14ac:dyDescent="0.2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t="s">
        <v>20</v>
      </c>
      <c r="G284">
        <v>144</v>
      </c>
      <c r="H284" t="s">
        <v>21</v>
      </c>
      <c r="I284" t="s">
        <v>22</v>
      </c>
      <c r="J284">
        <v>1394514000</v>
      </c>
      <c r="K284" s="7">
        <f xml:space="preserve"> (((J284/60)/60)/24)+DATE(1970,1,1)</f>
        <v>41709.208333333336</v>
      </c>
      <c r="L284">
        <v>1394773200</v>
      </c>
      <c r="M284" s="7">
        <f>(((L284/60)/60)/24)+DATE(1970, 1, 1)</f>
        <v>41712.208333333336</v>
      </c>
      <c r="N284" t="b">
        <v>0</v>
      </c>
      <c r="O284" t="b">
        <v>0</v>
      </c>
      <c r="P284" t="s">
        <v>23</v>
      </c>
      <c r="Q284" t="str">
        <f xml:space="preserve"> LEFT(P284, SEARCH("/", P284, 1)-1)</f>
        <v>music</v>
      </c>
      <c r="R284" t="str">
        <f>RIGHT(P284,(LEN(P284)-LEN(Q284)-1))</f>
        <v>rock</v>
      </c>
      <c r="S284">
        <f xml:space="preserve"> (E284/D284)*100</f>
        <v>212.30434782608697</v>
      </c>
      <c r="T284">
        <f xml:space="preserve"> IF(G284=0, 0, (E284/G284))</f>
        <v>33.909722222222221</v>
      </c>
    </row>
    <row r="285" spans="1:20" ht="17" x14ac:dyDescent="0.2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t="s">
        <v>20</v>
      </c>
      <c r="G285">
        <v>218</v>
      </c>
      <c r="H285" t="s">
        <v>26</v>
      </c>
      <c r="I285" t="s">
        <v>27</v>
      </c>
      <c r="J285">
        <v>1420005600</v>
      </c>
      <c r="K285" s="7">
        <f xml:space="preserve"> (((J285/60)/60)/24)+DATE(1970,1,1)</f>
        <v>42004.25</v>
      </c>
      <c r="L285">
        <v>1420437600</v>
      </c>
      <c r="M285" s="7">
        <f>(((L285/60)/60)/24)+DATE(1970, 1, 1)</f>
        <v>42009.25</v>
      </c>
      <c r="N285" t="b">
        <v>0</v>
      </c>
      <c r="O285" t="b">
        <v>0</v>
      </c>
      <c r="P285" t="s">
        <v>292</v>
      </c>
      <c r="Q285" t="str">
        <f xml:space="preserve"> LEFT(P285, SEARCH("/", P285, 1)-1)</f>
        <v>games</v>
      </c>
      <c r="R285" t="str">
        <f>RIGHT(P285,(LEN(P285)-LEN(Q285)-1))</f>
        <v>mobile games</v>
      </c>
      <c r="S285">
        <f xml:space="preserve"> (E285/D285)*100</f>
        <v>211.33870967741933</v>
      </c>
      <c r="T285">
        <f xml:space="preserve"> IF(G285=0, 0, (E285/G285))</f>
        <v>60.105504587155963</v>
      </c>
    </row>
    <row r="286" spans="1:20" ht="34" x14ac:dyDescent="0.2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t="s">
        <v>20</v>
      </c>
      <c r="G286">
        <v>290</v>
      </c>
      <c r="H286" t="s">
        <v>21</v>
      </c>
      <c r="I286" t="s">
        <v>22</v>
      </c>
      <c r="J286">
        <v>1491886800</v>
      </c>
      <c r="K286" s="7">
        <f xml:space="preserve"> (((J286/60)/60)/24)+DATE(1970,1,1)</f>
        <v>42836.208333333328</v>
      </c>
      <c r="L286">
        <v>1493528400</v>
      </c>
      <c r="M286" s="7">
        <f>(((L286/60)/60)/24)+DATE(1970, 1, 1)</f>
        <v>42855.208333333328</v>
      </c>
      <c r="N286" t="b">
        <v>0</v>
      </c>
      <c r="O286" t="b">
        <v>0</v>
      </c>
      <c r="P286" t="s">
        <v>33</v>
      </c>
      <c r="Q286" t="str">
        <f xml:space="preserve"> LEFT(P286, SEARCH("/", P286, 1)-1)</f>
        <v>theater</v>
      </c>
      <c r="R286" t="str">
        <f>RIGHT(P286,(LEN(P286)-LEN(Q286)-1))</f>
        <v>plays</v>
      </c>
      <c r="S286">
        <f xml:space="preserve"> (E286/D286)*100</f>
        <v>209.89655172413794</v>
      </c>
      <c r="T286">
        <f xml:space="preserve"> IF(G286=0, 0, (E286/G286))</f>
        <v>41.979310344827589</v>
      </c>
    </row>
    <row r="287" spans="1:20" ht="17" x14ac:dyDescent="0.2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t="s">
        <v>20</v>
      </c>
      <c r="G287">
        <v>176</v>
      </c>
      <c r="H287" t="s">
        <v>21</v>
      </c>
      <c r="I287" t="s">
        <v>22</v>
      </c>
      <c r="J287">
        <v>1430197200</v>
      </c>
      <c r="K287" s="7">
        <f xml:space="preserve"> (((J287/60)/60)/24)+DATE(1970,1,1)</f>
        <v>42122.208333333328</v>
      </c>
      <c r="L287">
        <v>1430197200</v>
      </c>
      <c r="M287" s="7">
        <f>(((L287/60)/60)/24)+DATE(1970, 1, 1)</f>
        <v>42122.208333333328</v>
      </c>
      <c r="N287" t="b">
        <v>0</v>
      </c>
      <c r="O287" t="b">
        <v>0</v>
      </c>
      <c r="P287" t="s">
        <v>50</v>
      </c>
      <c r="Q287" t="str">
        <f xml:space="preserve"> LEFT(P287, SEARCH("/", P287, 1)-1)</f>
        <v>music</v>
      </c>
      <c r="R287" t="str">
        <f>RIGHT(P287,(LEN(P287)-LEN(Q287)-1))</f>
        <v>electric music</v>
      </c>
      <c r="S287">
        <f xml:space="preserve"> (E287/D287)*100</f>
        <v>209.73015873015873</v>
      </c>
      <c r="T287">
        <f xml:space="preserve"> IF(G287=0, 0, (E287/G287))</f>
        <v>75.07386363636364</v>
      </c>
    </row>
    <row r="288" spans="1:20" ht="34" x14ac:dyDescent="0.2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t="s">
        <v>20</v>
      </c>
      <c r="G288">
        <v>1629</v>
      </c>
      <c r="H288" t="s">
        <v>21</v>
      </c>
      <c r="I288" t="s">
        <v>22</v>
      </c>
      <c r="J288">
        <v>1268715600</v>
      </c>
      <c r="K288" s="7">
        <f xml:space="preserve"> (((J288/60)/60)/24)+DATE(1970,1,1)</f>
        <v>40253.208333333336</v>
      </c>
      <c r="L288">
        <v>1270530000</v>
      </c>
      <c r="M288" s="7">
        <f>(((L288/60)/60)/24)+DATE(1970, 1, 1)</f>
        <v>40274.208333333336</v>
      </c>
      <c r="N288" t="b">
        <v>0</v>
      </c>
      <c r="O288" t="b">
        <v>1</v>
      </c>
      <c r="P288" t="s">
        <v>33</v>
      </c>
      <c r="Q288" t="str">
        <f xml:space="preserve"> LEFT(P288, SEARCH("/", P288, 1)-1)</f>
        <v>theater</v>
      </c>
      <c r="R288" t="str">
        <f>RIGHT(P288,(LEN(P288)-LEN(Q288)-1))</f>
        <v>plays</v>
      </c>
      <c r="S288">
        <f xml:space="preserve"> (E288/D288)*100</f>
        <v>208.52773826458036</v>
      </c>
      <c r="T288">
        <f xml:space="preserve"> IF(G288=0, 0, (E288/G288))</f>
        <v>89.99079189686924</v>
      </c>
    </row>
    <row r="289" spans="1:20" ht="17" x14ac:dyDescent="0.2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t="s">
        <v>20</v>
      </c>
      <c r="G289">
        <v>198</v>
      </c>
      <c r="H289" t="s">
        <v>21</v>
      </c>
      <c r="I289" t="s">
        <v>22</v>
      </c>
      <c r="J289">
        <v>1492232400</v>
      </c>
      <c r="K289" s="7">
        <f xml:space="preserve"> (((J289/60)/60)/24)+DATE(1970,1,1)</f>
        <v>42840.208333333328</v>
      </c>
      <c r="L289">
        <v>1494392400</v>
      </c>
      <c r="M289" s="7">
        <f>(((L289/60)/60)/24)+DATE(1970, 1, 1)</f>
        <v>42865.208333333328</v>
      </c>
      <c r="N289" t="b">
        <v>1</v>
      </c>
      <c r="O289" t="b">
        <v>1</v>
      </c>
      <c r="P289" t="s">
        <v>60</v>
      </c>
      <c r="Q289" t="str">
        <f xml:space="preserve"> LEFT(P289, SEARCH("/", P289, 1)-1)</f>
        <v>music</v>
      </c>
      <c r="R289" t="str">
        <f>RIGHT(P289,(LEN(P289)-LEN(Q289)-1))</f>
        <v>indie rock</v>
      </c>
      <c r="S289">
        <f xml:space="preserve"> (E289/D289)*100</f>
        <v>208.33333333333334</v>
      </c>
      <c r="T289">
        <f xml:space="preserve"> IF(G289=0, 0, (E289/G289))</f>
        <v>41.035353535353536</v>
      </c>
    </row>
    <row r="290" spans="1:20" ht="34" x14ac:dyDescent="0.2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t="s">
        <v>20</v>
      </c>
      <c r="G290">
        <v>160</v>
      </c>
      <c r="H290" t="s">
        <v>21</v>
      </c>
      <c r="I290" t="s">
        <v>22</v>
      </c>
      <c r="J290">
        <v>1335934800</v>
      </c>
      <c r="K290" s="7">
        <f xml:space="preserve"> (((J290/60)/60)/24)+DATE(1970,1,1)</f>
        <v>41031.208333333336</v>
      </c>
      <c r="L290">
        <v>1338786000</v>
      </c>
      <c r="M290" s="7">
        <f>(((L290/60)/60)/24)+DATE(1970, 1, 1)</f>
        <v>41064.208333333336</v>
      </c>
      <c r="N290" t="b">
        <v>0</v>
      </c>
      <c r="O290" t="b">
        <v>0</v>
      </c>
      <c r="P290" t="s">
        <v>50</v>
      </c>
      <c r="Q290" t="str">
        <f xml:space="preserve"> LEFT(P290, SEARCH("/", P290, 1)-1)</f>
        <v>music</v>
      </c>
      <c r="R290" t="str">
        <f>RIGHT(P290,(LEN(P290)-LEN(Q290)-1))</f>
        <v>electric music</v>
      </c>
      <c r="S290">
        <f xml:space="preserve"> (E290/D290)*100</f>
        <v>207.79999999999998</v>
      </c>
      <c r="T290">
        <f xml:space="preserve"> IF(G290=0, 0, (E290/G290))</f>
        <v>77.924999999999997</v>
      </c>
    </row>
    <row r="291" spans="1:20" ht="17" x14ac:dyDescent="0.2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t="s">
        <v>20</v>
      </c>
      <c r="G291">
        <v>194</v>
      </c>
      <c r="H291" t="s">
        <v>21</v>
      </c>
      <c r="I291" t="s">
        <v>22</v>
      </c>
      <c r="J291">
        <v>1401426000</v>
      </c>
      <c r="K291" s="7">
        <f xml:space="preserve"> (((J291/60)/60)/24)+DATE(1970,1,1)</f>
        <v>41789.208333333336</v>
      </c>
      <c r="L291">
        <v>1402894800</v>
      </c>
      <c r="M291" s="7">
        <f>(((L291/60)/60)/24)+DATE(1970, 1, 1)</f>
        <v>41806.208333333336</v>
      </c>
      <c r="N291" t="b">
        <v>1</v>
      </c>
      <c r="O291" t="b">
        <v>0</v>
      </c>
      <c r="P291" t="s">
        <v>65</v>
      </c>
      <c r="Q291" t="str">
        <f xml:space="preserve"> LEFT(P291, SEARCH("/", P291, 1)-1)</f>
        <v>technology</v>
      </c>
      <c r="R291" t="str">
        <f>RIGHT(P291,(LEN(P291)-LEN(Q291)-1))</f>
        <v>wearables</v>
      </c>
      <c r="S291">
        <f xml:space="preserve"> (E291/D291)*100</f>
        <v>206.63492063492063</v>
      </c>
      <c r="T291">
        <f xml:space="preserve"> IF(G291=0, 0, (E291/G291))</f>
        <v>67.103092783505161</v>
      </c>
    </row>
    <row r="292" spans="1:20" ht="34" x14ac:dyDescent="0.2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t="s">
        <v>20</v>
      </c>
      <c r="G292">
        <v>189</v>
      </c>
      <c r="H292" t="s">
        <v>21</v>
      </c>
      <c r="I292" t="s">
        <v>22</v>
      </c>
      <c r="J292">
        <v>1285650000</v>
      </c>
      <c r="K292" s="7">
        <f xml:space="preserve"> (((J292/60)/60)/24)+DATE(1970,1,1)</f>
        <v>40449.208333333336</v>
      </c>
      <c r="L292">
        <v>1286427600</v>
      </c>
      <c r="M292" s="7">
        <f>(((L292/60)/60)/24)+DATE(1970, 1, 1)</f>
        <v>40458.208333333336</v>
      </c>
      <c r="N292" t="b">
        <v>0</v>
      </c>
      <c r="O292" t="b">
        <v>1</v>
      </c>
      <c r="P292" t="s">
        <v>33</v>
      </c>
      <c r="Q292" t="str">
        <f xml:space="preserve"> LEFT(P292, SEARCH("/", P292, 1)-1)</f>
        <v>theater</v>
      </c>
      <c r="R292" t="str">
        <f>RIGHT(P292,(LEN(P292)-LEN(Q292)-1))</f>
        <v>plays</v>
      </c>
      <c r="S292">
        <f xml:space="preserve"> (E292/D292)*100</f>
        <v>206.32812500000003</v>
      </c>
      <c r="T292">
        <f xml:space="preserve"> IF(G292=0, 0, (E292/G292))</f>
        <v>69.867724867724874</v>
      </c>
    </row>
    <row r="293" spans="1:20" ht="17" x14ac:dyDescent="0.2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t="s">
        <v>20</v>
      </c>
      <c r="G293">
        <v>3596</v>
      </c>
      <c r="H293" t="s">
        <v>21</v>
      </c>
      <c r="I293" t="s">
        <v>22</v>
      </c>
      <c r="J293">
        <v>1321336800</v>
      </c>
      <c r="K293" s="7">
        <f xml:space="preserve"> (((J293/60)/60)/24)+DATE(1970,1,1)</f>
        <v>40862.25</v>
      </c>
      <c r="L293">
        <v>1323064800</v>
      </c>
      <c r="M293" s="7">
        <f>(((L293/60)/60)/24)+DATE(1970, 1, 1)</f>
        <v>40882.25</v>
      </c>
      <c r="N293" t="b">
        <v>0</v>
      </c>
      <c r="O293" t="b">
        <v>0</v>
      </c>
      <c r="P293" t="s">
        <v>33</v>
      </c>
      <c r="Q293" t="str">
        <f xml:space="preserve"> LEFT(P293, SEARCH("/", P293, 1)-1)</f>
        <v>theater</v>
      </c>
      <c r="R293" t="str">
        <f>RIGHT(P293,(LEN(P293)-LEN(Q293)-1))</f>
        <v>plays</v>
      </c>
      <c r="S293">
        <f xml:space="preserve"> (E293/D293)*100</f>
        <v>204.60063224446787</v>
      </c>
      <c r="T293">
        <f xml:space="preserve"> IF(G293=0, 0, (E293/G293))</f>
        <v>53.99499443826474</v>
      </c>
    </row>
    <row r="294" spans="1:20" ht="17" x14ac:dyDescent="0.2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t="s">
        <v>20</v>
      </c>
      <c r="G294">
        <v>121</v>
      </c>
      <c r="H294" t="s">
        <v>21</v>
      </c>
      <c r="I294" t="s">
        <v>22</v>
      </c>
      <c r="J294">
        <v>1297836000</v>
      </c>
      <c r="K294" s="7">
        <f xml:space="preserve"> (((J294/60)/60)/24)+DATE(1970,1,1)</f>
        <v>40590.25</v>
      </c>
      <c r="L294">
        <v>1298872800</v>
      </c>
      <c r="M294" s="7">
        <f>(((L294/60)/60)/24)+DATE(1970, 1, 1)</f>
        <v>40602.25</v>
      </c>
      <c r="N294" t="b">
        <v>0</v>
      </c>
      <c r="O294" t="b">
        <v>0</v>
      </c>
      <c r="P294" t="s">
        <v>33</v>
      </c>
      <c r="Q294" t="str">
        <f xml:space="preserve"> LEFT(P294, SEARCH("/", P294, 1)-1)</f>
        <v>theater</v>
      </c>
      <c r="R294" t="str">
        <f>RIGHT(P294,(LEN(P294)-LEN(Q294)-1))</f>
        <v>plays</v>
      </c>
      <c r="S294">
        <f xml:space="preserve"> (E294/D294)*100</f>
        <v>203.36507936507937</v>
      </c>
      <c r="T294">
        <f xml:space="preserve"> IF(G294=0, 0, (E294/G294))</f>
        <v>105.88429752066116</v>
      </c>
    </row>
    <row r="295" spans="1:20" ht="17" x14ac:dyDescent="0.2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t="s">
        <v>20</v>
      </c>
      <c r="G295">
        <v>106</v>
      </c>
      <c r="H295" t="s">
        <v>21</v>
      </c>
      <c r="I295" t="s">
        <v>22</v>
      </c>
      <c r="J295">
        <v>1577772000</v>
      </c>
      <c r="K295" s="7">
        <f xml:space="preserve"> (((J295/60)/60)/24)+DATE(1970,1,1)</f>
        <v>43830.25</v>
      </c>
      <c r="L295">
        <v>1579672800</v>
      </c>
      <c r="M295" s="7">
        <f>(((L295/60)/60)/24)+DATE(1970, 1, 1)</f>
        <v>43852.25</v>
      </c>
      <c r="N295" t="b">
        <v>0</v>
      </c>
      <c r="O295" t="b">
        <v>1</v>
      </c>
      <c r="P295" t="s">
        <v>122</v>
      </c>
      <c r="Q295" t="str">
        <f xml:space="preserve"> LEFT(P295, SEARCH("/", P295, 1)-1)</f>
        <v>photography</v>
      </c>
      <c r="R295" t="str">
        <f>RIGHT(P295,(LEN(P295)-LEN(Q295)-1))</f>
        <v>photography books</v>
      </c>
      <c r="S295">
        <f xml:space="preserve"> (E295/D295)*100</f>
        <v>202.9130434782609</v>
      </c>
      <c r="T295">
        <f xml:space="preserve"> IF(G295=0, 0, (E295/G295))</f>
        <v>44.028301886792455</v>
      </c>
    </row>
    <row r="296" spans="1:20" ht="17" x14ac:dyDescent="0.2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t="s">
        <v>20</v>
      </c>
      <c r="G296">
        <v>2188</v>
      </c>
      <c r="H296" t="s">
        <v>21</v>
      </c>
      <c r="I296" t="s">
        <v>22</v>
      </c>
      <c r="J296">
        <v>1573970400</v>
      </c>
      <c r="K296" s="7">
        <f xml:space="preserve"> (((J296/60)/60)/24)+DATE(1970,1,1)</f>
        <v>43786.25</v>
      </c>
      <c r="L296">
        <v>1575525600</v>
      </c>
      <c r="M296" s="7">
        <f>(((L296/60)/60)/24)+DATE(1970, 1, 1)</f>
        <v>43804.25</v>
      </c>
      <c r="N296" t="b">
        <v>0</v>
      </c>
      <c r="O296" t="b">
        <v>0</v>
      </c>
      <c r="P296" t="s">
        <v>33</v>
      </c>
      <c r="Q296" t="str">
        <f xml:space="preserve"> LEFT(P296, SEARCH("/", P296, 1)-1)</f>
        <v>theater</v>
      </c>
      <c r="R296" t="str">
        <f>RIGHT(P296,(LEN(P296)-LEN(Q296)-1))</f>
        <v>plays</v>
      </c>
      <c r="S296">
        <f xml:space="preserve"> (E296/D296)*100</f>
        <v>201.59756097560978</v>
      </c>
      <c r="T296">
        <f xml:space="preserve"> IF(G296=0, 0, (E296/G296))</f>
        <v>67.997714808043881</v>
      </c>
    </row>
    <row r="297" spans="1:20" ht="34" x14ac:dyDescent="0.2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t="s">
        <v>20</v>
      </c>
      <c r="G297">
        <v>470</v>
      </c>
      <c r="H297" t="s">
        <v>21</v>
      </c>
      <c r="I297" t="s">
        <v>22</v>
      </c>
      <c r="J297">
        <v>1364446800</v>
      </c>
      <c r="K297" s="7">
        <f xml:space="preserve"> (((J297/60)/60)/24)+DATE(1970,1,1)</f>
        <v>41361.208333333336</v>
      </c>
      <c r="L297">
        <v>1364533200</v>
      </c>
      <c r="M297" s="7">
        <f>(((L297/60)/60)/24)+DATE(1970, 1, 1)</f>
        <v>41362.208333333336</v>
      </c>
      <c r="N297" t="b">
        <v>0</v>
      </c>
      <c r="O297" t="b">
        <v>0</v>
      </c>
      <c r="P297" t="s">
        <v>65</v>
      </c>
      <c r="Q297" t="str">
        <f xml:space="preserve"> LEFT(P297, SEARCH("/", P297, 1)-1)</f>
        <v>technology</v>
      </c>
      <c r="R297" t="str">
        <f>RIGHT(P297,(LEN(P297)-LEN(Q297)-1))</f>
        <v>wearables</v>
      </c>
      <c r="S297">
        <f xml:space="preserve"> (E297/D297)*100</f>
        <v>199.9806763285024</v>
      </c>
      <c r="T297">
        <f xml:space="preserve"> IF(G297=0, 0, (E297/G297))</f>
        <v>88.076595744680844</v>
      </c>
    </row>
    <row r="298" spans="1:20" ht="17" x14ac:dyDescent="0.2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t="s">
        <v>20</v>
      </c>
      <c r="G298">
        <v>221</v>
      </c>
      <c r="H298" t="s">
        <v>21</v>
      </c>
      <c r="I298" t="s">
        <v>22</v>
      </c>
      <c r="J298">
        <v>1443762000</v>
      </c>
      <c r="K298" s="7">
        <f xml:space="preserve"> (((J298/60)/60)/24)+DATE(1970,1,1)</f>
        <v>42279.208333333328</v>
      </c>
      <c r="L298">
        <v>1444021200</v>
      </c>
      <c r="M298" s="7">
        <f>(((L298/60)/60)/24)+DATE(1970, 1, 1)</f>
        <v>42282.208333333328</v>
      </c>
      <c r="N298" t="b">
        <v>0</v>
      </c>
      <c r="O298" t="b">
        <v>1</v>
      </c>
      <c r="P298" t="s">
        <v>474</v>
      </c>
      <c r="Q298" t="str">
        <f xml:space="preserve"> LEFT(P298, SEARCH("/", P298, 1)-1)</f>
        <v>film &amp; video</v>
      </c>
      <c r="R298" t="str">
        <f>RIGHT(P298,(LEN(P298)-LEN(Q298)-1))</f>
        <v>science fiction</v>
      </c>
      <c r="S298">
        <f xml:space="preserve"> (E298/D298)*100</f>
        <v>199.33333333333334</v>
      </c>
      <c r="T298">
        <f xml:space="preserve"> IF(G298=0, 0, (E298/G298))</f>
        <v>54.117647058823529</v>
      </c>
    </row>
    <row r="299" spans="1:20" ht="17" x14ac:dyDescent="0.2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t="s">
        <v>20</v>
      </c>
      <c r="G299">
        <v>462</v>
      </c>
      <c r="H299" t="s">
        <v>21</v>
      </c>
      <c r="I299" t="s">
        <v>22</v>
      </c>
      <c r="J299">
        <v>1568005200</v>
      </c>
      <c r="K299" s="7">
        <f xml:space="preserve"> (((J299/60)/60)/24)+DATE(1970,1,1)</f>
        <v>43717.208333333328</v>
      </c>
      <c r="L299">
        <v>1568178000</v>
      </c>
      <c r="M299" s="7">
        <f>(((L299/60)/60)/24)+DATE(1970, 1, 1)</f>
        <v>43719.208333333328</v>
      </c>
      <c r="N299" t="b">
        <v>1</v>
      </c>
      <c r="O299" t="b">
        <v>0</v>
      </c>
      <c r="P299" t="s">
        <v>28</v>
      </c>
      <c r="Q299" t="str">
        <f xml:space="preserve"> LEFT(P299, SEARCH("/", P299, 1)-1)</f>
        <v>technology</v>
      </c>
      <c r="R299" t="str">
        <f>RIGHT(P299,(LEN(P299)-LEN(Q299)-1))</f>
        <v>web</v>
      </c>
      <c r="S299">
        <f xml:space="preserve"> (E299/D299)*100</f>
        <v>198.94827586206895</v>
      </c>
      <c r="T299">
        <f xml:space="preserve"> IF(G299=0, 0, (E299/G299))</f>
        <v>24.976190476190474</v>
      </c>
    </row>
    <row r="300" spans="1:20" ht="17" x14ac:dyDescent="0.2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t="s">
        <v>20</v>
      </c>
      <c r="G300">
        <v>143</v>
      </c>
      <c r="H300" t="s">
        <v>107</v>
      </c>
      <c r="I300" t="s">
        <v>108</v>
      </c>
      <c r="J300">
        <v>1504328400</v>
      </c>
      <c r="K300" s="7">
        <f xml:space="preserve"> (((J300/60)/60)/24)+DATE(1970,1,1)</f>
        <v>42980.208333333328</v>
      </c>
      <c r="L300">
        <v>1505710800</v>
      </c>
      <c r="M300" s="7">
        <f>(((L300/60)/60)/24)+DATE(1970, 1, 1)</f>
        <v>42996.208333333328</v>
      </c>
      <c r="N300" t="b">
        <v>0</v>
      </c>
      <c r="O300" t="b">
        <v>0</v>
      </c>
      <c r="P300" t="s">
        <v>33</v>
      </c>
      <c r="Q300" t="str">
        <f xml:space="preserve"> LEFT(P300, SEARCH("/", P300, 1)-1)</f>
        <v>theater</v>
      </c>
      <c r="R300" t="str">
        <f>RIGHT(P300,(LEN(P300)-LEN(Q300)-1))</f>
        <v>plays</v>
      </c>
      <c r="S300">
        <f xml:space="preserve"> (E300/D300)*100</f>
        <v>198.72222222222223</v>
      </c>
      <c r="T300">
        <f xml:space="preserve"> IF(G300=0, 0, (E300/G300))</f>
        <v>75.04195804195804</v>
      </c>
    </row>
    <row r="301" spans="1:20" ht="17" x14ac:dyDescent="0.2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t="s">
        <v>20</v>
      </c>
      <c r="G301">
        <v>1354</v>
      </c>
      <c r="H301" t="s">
        <v>40</v>
      </c>
      <c r="I301" t="s">
        <v>41</v>
      </c>
      <c r="J301">
        <v>1526360400</v>
      </c>
      <c r="K301" s="7">
        <f xml:space="preserve"> (((J301/60)/60)/24)+DATE(1970,1,1)</f>
        <v>43235.208333333328</v>
      </c>
      <c r="L301">
        <v>1529557200</v>
      </c>
      <c r="M301" s="7">
        <f>(((L301/60)/60)/24)+DATE(1970, 1, 1)</f>
        <v>43272.208333333328</v>
      </c>
      <c r="N301" t="b">
        <v>0</v>
      </c>
      <c r="O301" t="b">
        <v>0</v>
      </c>
      <c r="P301" t="s">
        <v>28</v>
      </c>
      <c r="Q301" t="str">
        <f xml:space="preserve"> LEFT(P301, SEARCH("/", P301, 1)-1)</f>
        <v>technology</v>
      </c>
      <c r="R301" t="str">
        <f>RIGHT(P301,(LEN(P301)-LEN(Q301)-1))</f>
        <v>web</v>
      </c>
      <c r="S301">
        <f xml:space="preserve"> (E301/D301)*100</f>
        <v>197.54935622317598</v>
      </c>
      <c r="T301">
        <f xml:space="preserve"> IF(G301=0, 0, (E301/G301))</f>
        <v>101.98449039881831</v>
      </c>
    </row>
    <row r="302" spans="1:20" ht="34" x14ac:dyDescent="0.2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t="s">
        <v>20</v>
      </c>
      <c r="G302">
        <v>142</v>
      </c>
      <c r="H302" t="s">
        <v>21</v>
      </c>
      <c r="I302" t="s">
        <v>22</v>
      </c>
      <c r="J302">
        <v>1562216400</v>
      </c>
      <c r="K302" s="7">
        <f xml:space="preserve"> (((J302/60)/60)/24)+DATE(1970,1,1)</f>
        <v>43650.208333333328</v>
      </c>
      <c r="L302">
        <v>1562389200</v>
      </c>
      <c r="M302" s="7">
        <f>(((L302/60)/60)/24)+DATE(1970, 1, 1)</f>
        <v>43652.208333333328</v>
      </c>
      <c r="N302" t="b">
        <v>0</v>
      </c>
      <c r="O302" t="b">
        <v>0</v>
      </c>
      <c r="P302" t="s">
        <v>122</v>
      </c>
      <c r="Q302" t="str">
        <f xml:space="preserve"> LEFT(P302, SEARCH("/", P302, 1)-1)</f>
        <v>photography</v>
      </c>
      <c r="R302" t="str">
        <f>RIGHT(P302,(LEN(P302)-LEN(Q302)-1))</f>
        <v>photography books</v>
      </c>
      <c r="S302">
        <f xml:space="preserve"> (E302/D302)*100</f>
        <v>197.03225806451613</v>
      </c>
      <c r="T302">
        <f xml:space="preserve"> IF(G302=0, 0, (E302/G302))</f>
        <v>86.028169014084511</v>
      </c>
    </row>
    <row r="303" spans="1:20" ht="34" x14ac:dyDescent="0.2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t="s">
        <v>20</v>
      </c>
      <c r="G303">
        <v>164</v>
      </c>
      <c r="H303" t="s">
        <v>21</v>
      </c>
      <c r="I303" t="s">
        <v>22</v>
      </c>
      <c r="J303">
        <v>1416895200</v>
      </c>
      <c r="K303" s="7">
        <f xml:space="preserve"> (((J303/60)/60)/24)+DATE(1970,1,1)</f>
        <v>41968.25</v>
      </c>
      <c r="L303">
        <v>1419400800</v>
      </c>
      <c r="M303" s="7">
        <f>(((L303/60)/60)/24)+DATE(1970, 1, 1)</f>
        <v>41997.25</v>
      </c>
      <c r="N303" t="b">
        <v>0</v>
      </c>
      <c r="O303" t="b">
        <v>0</v>
      </c>
      <c r="P303" t="s">
        <v>33</v>
      </c>
      <c r="Q303" t="str">
        <f xml:space="preserve"> LEFT(P303, SEARCH("/", P303, 1)-1)</f>
        <v>theater</v>
      </c>
      <c r="R303" t="str">
        <f>RIGHT(P303,(LEN(P303)-LEN(Q303)-1))</f>
        <v>plays</v>
      </c>
      <c r="S303">
        <f xml:space="preserve"> (E303/D303)*100</f>
        <v>196.7236842105263</v>
      </c>
      <c r="T303">
        <f xml:space="preserve"> IF(G303=0, 0, (E303/G303))</f>
        <v>91.16463414634147</v>
      </c>
    </row>
    <row r="304" spans="1:20" ht="34" x14ac:dyDescent="0.2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t="s">
        <v>20</v>
      </c>
      <c r="G304">
        <v>4289</v>
      </c>
      <c r="H304" t="s">
        <v>21</v>
      </c>
      <c r="I304" t="s">
        <v>22</v>
      </c>
      <c r="J304">
        <v>1289019600</v>
      </c>
      <c r="K304" s="7">
        <f xml:space="preserve"> (((J304/60)/60)/24)+DATE(1970,1,1)</f>
        <v>40488.208333333336</v>
      </c>
      <c r="L304">
        <v>1289714400</v>
      </c>
      <c r="M304" s="7">
        <f>(((L304/60)/60)/24)+DATE(1970, 1, 1)</f>
        <v>40496.25</v>
      </c>
      <c r="N304" t="b">
        <v>0</v>
      </c>
      <c r="O304" t="b">
        <v>1</v>
      </c>
      <c r="P304" t="s">
        <v>60</v>
      </c>
      <c r="Q304" t="str">
        <f xml:space="preserve"> LEFT(P304, SEARCH("/", P304, 1)-1)</f>
        <v>music</v>
      </c>
      <c r="R304" t="str">
        <f>RIGHT(P304,(LEN(P304)-LEN(Q304)-1))</f>
        <v>indie rock</v>
      </c>
      <c r="S304">
        <f xml:space="preserve"> (E304/D304)*100</f>
        <v>195.16382252559728</v>
      </c>
      <c r="T304">
        <f xml:space="preserve"> IF(G304=0, 0, (E304/G304))</f>
        <v>39.997435299603637</v>
      </c>
    </row>
    <row r="305" spans="1:20" ht="17" x14ac:dyDescent="0.2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t="s">
        <v>20</v>
      </c>
      <c r="G305">
        <v>2551</v>
      </c>
      <c r="H305" t="s">
        <v>21</v>
      </c>
      <c r="I305" t="s">
        <v>22</v>
      </c>
      <c r="J305">
        <v>1496293200</v>
      </c>
      <c r="K305" s="7">
        <f xml:space="preserve"> (((J305/60)/60)/24)+DATE(1970,1,1)</f>
        <v>42887.208333333328</v>
      </c>
      <c r="L305">
        <v>1500440400</v>
      </c>
      <c r="M305" s="7">
        <f>(((L305/60)/60)/24)+DATE(1970, 1, 1)</f>
        <v>42935.208333333328</v>
      </c>
      <c r="N305" t="b">
        <v>0</v>
      </c>
      <c r="O305" t="b">
        <v>1</v>
      </c>
      <c r="P305" t="s">
        <v>292</v>
      </c>
      <c r="Q305" t="str">
        <f xml:space="preserve"> LEFT(P305, SEARCH("/", P305, 1)-1)</f>
        <v>games</v>
      </c>
      <c r="R305" t="str">
        <f>RIGHT(P305,(LEN(P305)-LEN(Q305)-1))</f>
        <v>mobile games</v>
      </c>
      <c r="S305">
        <f xml:space="preserve"> (E305/D305)*100</f>
        <v>193.68925233644859</v>
      </c>
      <c r="T305">
        <f xml:space="preserve"> IF(G305=0, 0, (E305/G305))</f>
        <v>64.99333594668758</v>
      </c>
    </row>
    <row r="306" spans="1:20" ht="34" x14ac:dyDescent="0.2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t="s">
        <v>20</v>
      </c>
      <c r="G306">
        <v>221</v>
      </c>
      <c r="H306" t="s">
        <v>21</v>
      </c>
      <c r="I306" t="s">
        <v>22</v>
      </c>
      <c r="J306">
        <v>1511848800</v>
      </c>
      <c r="K306" s="7">
        <f xml:space="preserve"> (((J306/60)/60)/24)+DATE(1970,1,1)</f>
        <v>43067.25</v>
      </c>
      <c r="L306">
        <v>1512712800</v>
      </c>
      <c r="M306" s="7">
        <f>(((L306/60)/60)/24)+DATE(1970, 1, 1)</f>
        <v>43077.25</v>
      </c>
      <c r="N306" t="b">
        <v>0</v>
      </c>
      <c r="O306" t="b">
        <v>1</v>
      </c>
      <c r="P306" t="s">
        <v>33</v>
      </c>
      <c r="Q306" t="str">
        <f xml:space="preserve"> LEFT(P306, SEARCH("/", P306, 1)-1)</f>
        <v>theater</v>
      </c>
      <c r="R306" t="str">
        <f>RIGHT(P306,(LEN(P306)-LEN(Q306)-1))</f>
        <v>plays</v>
      </c>
      <c r="S306">
        <f xml:space="preserve"> (E306/D306)*100</f>
        <v>193.125</v>
      </c>
      <c r="T306">
        <f xml:space="preserve"> IF(G306=0, 0, (E306/G306))</f>
        <v>55.927601809954751</v>
      </c>
    </row>
    <row r="307" spans="1:20" ht="34" x14ac:dyDescent="0.2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t="s">
        <v>20</v>
      </c>
      <c r="G307">
        <v>127</v>
      </c>
      <c r="H307" t="s">
        <v>26</v>
      </c>
      <c r="I307" t="s">
        <v>27</v>
      </c>
      <c r="J307">
        <v>1556341200</v>
      </c>
      <c r="K307" s="7">
        <f xml:space="preserve"> (((J307/60)/60)/24)+DATE(1970,1,1)</f>
        <v>43582.208333333328</v>
      </c>
      <c r="L307">
        <v>1559278800</v>
      </c>
      <c r="M307" s="7">
        <f>(((L307/60)/60)/24)+DATE(1970, 1, 1)</f>
        <v>43616.208333333328</v>
      </c>
      <c r="N307" t="b">
        <v>0</v>
      </c>
      <c r="O307" t="b">
        <v>1</v>
      </c>
      <c r="P307" t="s">
        <v>71</v>
      </c>
      <c r="Q307" t="str">
        <f xml:space="preserve"> LEFT(P307, SEARCH("/", P307, 1)-1)</f>
        <v>film &amp; video</v>
      </c>
      <c r="R307" t="str">
        <f>RIGHT(P307,(LEN(P307)-LEN(Q307)-1))</f>
        <v>animation</v>
      </c>
      <c r="S307">
        <f xml:space="preserve"> (E307/D307)*100</f>
        <v>193.11940298507463</v>
      </c>
      <c r="T307">
        <f xml:space="preserve"> IF(G307=0, 0, (E307/G307))</f>
        <v>101.88188976377953</v>
      </c>
    </row>
    <row r="308" spans="1:20" ht="17" x14ac:dyDescent="0.2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t="s">
        <v>20</v>
      </c>
      <c r="G308">
        <v>94</v>
      </c>
      <c r="H308" t="s">
        <v>21</v>
      </c>
      <c r="I308" t="s">
        <v>22</v>
      </c>
      <c r="J308">
        <v>1529643600</v>
      </c>
      <c r="K308" s="7">
        <f xml:space="preserve"> (((J308/60)/60)/24)+DATE(1970,1,1)</f>
        <v>43273.208333333328</v>
      </c>
      <c r="L308">
        <v>1531112400</v>
      </c>
      <c r="M308" s="7">
        <f>(((L308/60)/60)/24)+DATE(1970, 1, 1)</f>
        <v>43290.208333333328</v>
      </c>
      <c r="N308" t="b">
        <v>1</v>
      </c>
      <c r="O308" t="b">
        <v>0</v>
      </c>
      <c r="P308" t="s">
        <v>33</v>
      </c>
      <c r="Q308" t="str">
        <f xml:space="preserve"> LEFT(P308, SEARCH("/", P308, 1)-1)</f>
        <v>theater</v>
      </c>
      <c r="R308" t="str">
        <f>RIGHT(P308,(LEN(P308)-LEN(Q308)-1))</f>
        <v>plays</v>
      </c>
      <c r="S308">
        <f xml:space="preserve"> (E308/D308)*100</f>
        <v>192.49019607843135</v>
      </c>
      <c r="T308">
        <f xml:space="preserve"> IF(G308=0, 0, (E308/G308))</f>
        <v>104.43617021276596</v>
      </c>
    </row>
    <row r="309" spans="1:20" ht="17" x14ac:dyDescent="0.2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t="s">
        <v>20</v>
      </c>
      <c r="G309">
        <v>134</v>
      </c>
      <c r="H309" t="s">
        <v>21</v>
      </c>
      <c r="I309" t="s">
        <v>22</v>
      </c>
      <c r="J309">
        <v>1522126800</v>
      </c>
      <c r="K309" s="7">
        <f xml:space="preserve"> (((J309/60)/60)/24)+DATE(1970,1,1)</f>
        <v>43186.208333333328</v>
      </c>
      <c r="L309">
        <v>1523077200</v>
      </c>
      <c r="M309" s="7">
        <f>(((L309/60)/60)/24)+DATE(1970, 1, 1)</f>
        <v>43197.208333333328</v>
      </c>
      <c r="N309" t="b">
        <v>0</v>
      </c>
      <c r="O309" t="b">
        <v>0</v>
      </c>
      <c r="P309" t="s">
        <v>65</v>
      </c>
      <c r="Q309" t="str">
        <f xml:space="preserve"> LEFT(P309, SEARCH("/", P309, 1)-1)</f>
        <v>technology</v>
      </c>
      <c r="R309" t="str">
        <f>RIGHT(P309,(LEN(P309)-LEN(Q309)-1))</f>
        <v>wearables</v>
      </c>
      <c r="S309">
        <f xml:space="preserve"> (E309/D309)*100</f>
        <v>191.74666666666667</v>
      </c>
      <c r="T309">
        <f xml:space="preserve"> IF(G309=0, 0, (E309/G309))</f>
        <v>107.32089552238806</v>
      </c>
    </row>
    <row r="310" spans="1:20" ht="17" x14ac:dyDescent="0.2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t="s">
        <v>20</v>
      </c>
      <c r="G310">
        <v>144</v>
      </c>
      <c r="H310" t="s">
        <v>21</v>
      </c>
      <c r="I310" t="s">
        <v>22</v>
      </c>
      <c r="J310">
        <v>1573970400</v>
      </c>
      <c r="K310" s="7">
        <f xml:space="preserve"> (((J310/60)/60)/24)+DATE(1970,1,1)</f>
        <v>43786.25</v>
      </c>
      <c r="L310">
        <v>1574575200</v>
      </c>
      <c r="M310" s="7">
        <f>(((L310/60)/60)/24)+DATE(1970, 1, 1)</f>
        <v>43793.25</v>
      </c>
      <c r="N310" t="b">
        <v>0</v>
      </c>
      <c r="O310" t="b">
        <v>0</v>
      </c>
      <c r="P310" t="s">
        <v>1029</v>
      </c>
      <c r="Q310" t="str">
        <f xml:space="preserve"> LEFT(P310, SEARCH("/", P310, 1)-1)</f>
        <v>journalism</v>
      </c>
      <c r="R310" t="str">
        <f>RIGHT(P310,(LEN(P310)-LEN(Q310)-1))</f>
        <v>audio</v>
      </c>
      <c r="S310">
        <f xml:space="preserve"> (E310/D310)*100</f>
        <v>191.5</v>
      </c>
      <c r="T310">
        <f xml:space="preserve"> IF(G310=0, 0, (E310/G310))</f>
        <v>31.916666666666668</v>
      </c>
    </row>
    <row r="311" spans="1:20" ht="17" x14ac:dyDescent="0.2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t="s">
        <v>20</v>
      </c>
      <c r="G311">
        <v>264</v>
      </c>
      <c r="H311" t="s">
        <v>21</v>
      </c>
      <c r="I311" t="s">
        <v>22</v>
      </c>
      <c r="J311">
        <v>1488434400</v>
      </c>
      <c r="K311" s="7">
        <f xml:space="preserve"> (((J311/60)/60)/24)+DATE(1970,1,1)</f>
        <v>42796.25</v>
      </c>
      <c r="L311">
        <v>1489554000</v>
      </c>
      <c r="M311" s="7">
        <f>(((L311/60)/60)/24)+DATE(1970, 1, 1)</f>
        <v>42809.208333333328</v>
      </c>
      <c r="N311" t="b">
        <v>1</v>
      </c>
      <c r="O311" t="b">
        <v>0</v>
      </c>
      <c r="P311" t="s">
        <v>122</v>
      </c>
      <c r="Q311" t="str">
        <f xml:space="preserve"> LEFT(P311, SEARCH("/", P311, 1)-1)</f>
        <v>photography</v>
      </c>
      <c r="R311" t="str">
        <f>RIGHT(P311,(LEN(P311)-LEN(Q311)-1))</f>
        <v>photography books</v>
      </c>
      <c r="S311">
        <f xml:space="preserve"> (E311/D311)*100</f>
        <v>191.47826086956522</v>
      </c>
      <c r="T311">
        <f xml:space="preserve"> IF(G311=0, 0, (E311/G311))</f>
        <v>50.045454545454547</v>
      </c>
    </row>
    <row r="312" spans="1:20" ht="17" x14ac:dyDescent="0.2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t="s">
        <v>20</v>
      </c>
      <c r="G312">
        <v>2353</v>
      </c>
      <c r="H312" t="s">
        <v>21</v>
      </c>
      <c r="I312" t="s">
        <v>22</v>
      </c>
      <c r="J312">
        <v>1492059600</v>
      </c>
      <c r="K312" s="7">
        <f xml:space="preserve"> (((J312/60)/60)/24)+DATE(1970,1,1)</f>
        <v>42838.208333333328</v>
      </c>
      <c r="L312">
        <v>1492923600</v>
      </c>
      <c r="M312" s="7">
        <f>(((L312/60)/60)/24)+DATE(1970, 1, 1)</f>
        <v>42848.208333333328</v>
      </c>
      <c r="N312" t="b">
        <v>0</v>
      </c>
      <c r="O312" t="b">
        <v>0</v>
      </c>
      <c r="P312" t="s">
        <v>33</v>
      </c>
      <c r="Q312" t="str">
        <f xml:space="preserve"> LEFT(P312, SEARCH("/", P312, 1)-1)</f>
        <v>theater</v>
      </c>
      <c r="R312" t="str">
        <f>RIGHT(P312,(LEN(P312)-LEN(Q312)-1))</f>
        <v>plays</v>
      </c>
      <c r="S312">
        <f xml:space="preserve"> (E312/D312)*100</f>
        <v>190.55555555555554</v>
      </c>
      <c r="T312">
        <f xml:space="preserve"> IF(G312=0, 0, (E312/G312))</f>
        <v>43.00254993625159</v>
      </c>
    </row>
    <row r="313" spans="1:20" ht="17" x14ac:dyDescent="0.2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t="s">
        <v>20</v>
      </c>
      <c r="G313">
        <v>157</v>
      </c>
      <c r="H313" t="s">
        <v>21</v>
      </c>
      <c r="I313" t="s">
        <v>22</v>
      </c>
      <c r="J313">
        <v>1395032400</v>
      </c>
      <c r="K313" s="7">
        <f xml:space="preserve"> (((J313/60)/60)/24)+DATE(1970,1,1)</f>
        <v>41715.208333333336</v>
      </c>
      <c r="L313">
        <v>1398920400</v>
      </c>
      <c r="M313" s="7">
        <f>(((L313/60)/60)/24)+DATE(1970, 1, 1)</f>
        <v>41760.208333333336</v>
      </c>
      <c r="N313" t="b">
        <v>0</v>
      </c>
      <c r="O313" t="b">
        <v>1</v>
      </c>
      <c r="P313" t="s">
        <v>42</v>
      </c>
      <c r="Q313" t="str">
        <f xml:space="preserve"> LEFT(P313, SEARCH("/", P313, 1)-1)</f>
        <v>film &amp; video</v>
      </c>
      <c r="R313" t="str">
        <f>RIGHT(P313,(LEN(P313)-LEN(Q313)-1))</f>
        <v>documentary</v>
      </c>
      <c r="S313">
        <f xml:space="preserve"> (E313/D313)*100</f>
        <v>190.18181818181819</v>
      </c>
      <c r="T313">
        <f xml:space="preserve"> IF(G313=0, 0, (E313/G313))</f>
        <v>93.273885350318466</v>
      </c>
    </row>
    <row r="314" spans="1:20" ht="17" x14ac:dyDescent="0.2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t="s">
        <v>20</v>
      </c>
      <c r="G314">
        <v>1170</v>
      </c>
      <c r="H314" t="s">
        <v>21</v>
      </c>
      <c r="I314" t="s">
        <v>22</v>
      </c>
      <c r="J314">
        <v>1348635600</v>
      </c>
      <c r="K314" s="7">
        <f xml:space="preserve"> (((J314/60)/60)/24)+DATE(1970,1,1)</f>
        <v>41178.208333333336</v>
      </c>
      <c r="L314">
        <v>1349413200</v>
      </c>
      <c r="M314" s="7">
        <f>(((L314/60)/60)/24)+DATE(1970, 1, 1)</f>
        <v>41187.208333333336</v>
      </c>
      <c r="N314" t="b">
        <v>0</v>
      </c>
      <c r="O314" t="b">
        <v>0</v>
      </c>
      <c r="P314" t="s">
        <v>122</v>
      </c>
      <c r="Q314" t="str">
        <f xml:space="preserve"> LEFT(P314, SEARCH("/", P314, 1)-1)</f>
        <v>photography</v>
      </c>
      <c r="R314" t="str">
        <f>RIGHT(P314,(LEN(P314)-LEN(Q314)-1))</f>
        <v>photography books</v>
      </c>
      <c r="S314">
        <f xml:space="preserve"> (E314/D314)*100</f>
        <v>189.74959871589084</v>
      </c>
      <c r="T314">
        <f xml:space="preserve"> IF(G314=0, 0, (E314/G314))</f>
        <v>101.03760683760684</v>
      </c>
    </row>
    <row r="315" spans="1:20" ht="17" x14ac:dyDescent="0.2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t="s">
        <v>20</v>
      </c>
      <c r="G315">
        <v>303</v>
      </c>
      <c r="H315" t="s">
        <v>21</v>
      </c>
      <c r="I315" t="s">
        <v>22</v>
      </c>
      <c r="J315">
        <v>1571547600</v>
      </c>
      <c r="K315" s="7">
        <f xml:space="preserve"> (((J315/60)/60)/24)+DATE(1970,1,1)</f>
        <v>43758.208333333328</v>
      </c>
      <c r="L315">
        <v>1575439200</v>
      </c>
      <c r="M315" s="7">
        <f>(((L315/60)/60)/24)+DATE(1970, 1, 1)</f>
        <v>43803.25</v>
      </c>
      <c r="N315" t="b">
        <v>0</v>
      </c>
      <c r="O315" t="b">
        <v>0</v>
      </c>
      <c r="P315" t="s">
        <v>23</v>
      </c>
      <c r="Q315" t="str">
        <f xml:space="preserve"> LEFT(P315, SEARCH("/", P315, 1)-1)</f>
        <v>music</v>
      </c>
      <c r="R315" t="str">
        <f>RIGHT(P315,(LEN(P315)-LEN(Q315)-1))</f>
        <v>rock</v>
      </c>
      <c r="S315">
        <f xml:space="preserve"> (E315/D315)*100</f>
        <v>189.625</v>
      </c>
      <c r="T315">
        <f xml:space="preserve"> IF(G315=0, 0, (E315/G315))</f>
        <v>45.059405940594061</v>
      </c>
    </row>
    <row r="316" spans="1:20" ht="17" x14ac:dyDescent="0.2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t="s">
        <v>20</v>
      </c>
      <c r="G316">
        <v>238</v>
      </c>
      <c r="H316" t="s">
        <v>40</v>
      </c>
      <c r="I316" t="s">
        <v>41</v>
      </c>
      <c r="J316">
        <v>1379653200</v>
      </c>
      <c r="K316" s="7">
        <f xml:space="preserve"> (((J316/60)/60)/24)+DATE(1970,1,1)</f>
        <v>41537.208333333336</v>
      </c>
      <c r="L316">
        <v>1379739600</v>
      </c>
      <c r="M316" s="7">
        <f>(((L316/60)/60)/24)+DATE(1970, 1, 1)</f>
        <v>41538.208333333336</v>
      </c>
      <c r="N316" t="b">
        <v>0</v>
      </c>
      <c r="O316" t="b">
        <v>1</v>
      </c>
      <c r="P316" t="s">
        <v>60</v>
      </c>
      <c r="Q316" t="str">
        <f xml:space="preserve"> LEFT(P316, SEARCH("/", P316, 1)-1)</f>
        <v>music</v>
      </c>
      <c r="R316" t="str">
        <f>RIGHT(P316,(LEN(P316)-LEN(Q316)-1))</f>
        <v>indie rock</v>
      </c>
      <c r="S316">
        <f xml:space="preserve"> (E316/D316)*100</f>
        <v>189.515625</v>
      </c>
      <c r="T316">
        <f xml:space="preserve"> IF(G316=0, 0, (E316/G316))</f>
        <v>50.962184873949582</v>
      </c>
    </row>
    <row r="317" spans="1:20" ht="17" x14ac:dyDescent="0.2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t="s">
        <v>20</v>
      </c>
      <c r="G317">
        <v>56</v>
      </c>
      <c r="H317" t="s">
        <v>40</v>
      </c>
      <c r="I317" t="s">
        <v>41</v>
      </c>
      <c r="J317">
        <v>1373518800</v>
      </c>
      <c r="K317" s="7">
        <f xml:space="preserve"> (((J317/60)/60)/24)+DATE(1970,1,1)</f>
        <v>41466.208333333336</v>
      </c>
      <c r="L317">
        <v>1376110800</v>
      </c>
      <c r="M317" s="7">
        <f>(((L317/60)/60)/24)+DATE(1970, 1, 1)</f>
        <v>41496.208333333336</v>
      </c>
      <c r="N317" t="b">
        <v>0</v>
      </c>
      <c r="O317" t="b">
        <v>1</v>
      </c>
      <c r="P317" t="s">
        <v>269</v>
      </c>
      <c r="Q317" t="str">
        <f xml:space="preserve"> LEFT(P317, SEARCH("/", P317, 1)-1)</f>
        <v>film &amp; video</v>
      </c>
      <c r="R317" t="str">
        <f>RIGHT(P317,(LEN(P317)-LEN(Q317)-1))</f>
        <v>television</v>
      </c>
      <c r="S317">
        <f xml:space="preserve"> (E317/D317)*100</f>
        <v>188.70588235294116</v>
      </c>
      <c r="T317">
        <f xml:space="preserve"> IF(G317=0, 0, (E317/G317))</f>
        <v>57.285714285714285</v>
      </c>
    </row>
    <row r="318" spans="1:20" ht="17" x14ac:dyDescent="0.2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t="s">
        <v>20</v>
      </c>
      <c r="G318">
        <v>121</v>
      </c>
      <c r="H318" t="s">
        <v>21</v>
      </c>
      <c r="I318" t="s">
        <v>22</v>
      </c>
      <c r="J318">
        <v>1338440400</v>
      </c>
      <c r="K318" s="7">
        <f xml:space="preserve"> (((J318/60)/60)/24)+DATE(1970,1,1)</f>
        <v>41060.208333333336</v>
      </c>
      <c r="L318">
        <v>1340859600</v>
      </c>
      <c r="M318" s="7">
        <f>(((L318/60)/60)/24)+DATE(1970, 1, 1)</f>
        <v>41088.208333333336</v>
      </c>
      <c r="N318" t="b">
        <v>0</v>
      </c>
      <c r="O318" t="b">
        <v>1</v>
      </c>
      <c r="P318" t="s">
        <v>33</v>
      </c>
      <c r="Q318" t="str">
        <f xml:space="preserve"> LEFT(P318, SEARCH("/", P318, 1)-1)</f>
        <v>theater</v>
      </c>
      <c r="R318" t="str">
        <f>RIGHT(P318,(LEN(P318)-LEN(Q318)-1))</f>
        <v>plays</v>
      </c>
      <c r="S318">
        <f xml:space="preserve"> (E318/D318)*100</f>
        <v>188.47058823529412</v>
      </c>
      <c r="T318">
        <f xml:space="preserve"> IF(G318=0, 0, (E318/G318))</f>
        <v>52.958677685950413</v>
      </c>
    </row>
    <row r="319" spans="1:20" ht="17" x14ac:dyDescent="0.2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t="s">
        <v>20</v>
      </c>
      <c r="G319">
        <v>160</v>
      </c>
      <c r="H319" t="s">
        <v>40</v>
      </c>
      <c r="I319" t="s">
        <v>41</v>
      </c>
      <c r="J319">
        <v>1457330400</v>
      </c>
      <c r="K319" s="7">
        <f xml:space="preserve"> (((J319/60)/60)/24)+DATE(1970,1,1)</f>
        <v>42436.25</v>
      </c>
      <c r="L319">
        <v>1458277200</v>
      </c>
      <c r="M319" s="7">
        <f>(((L319/60)/60)/24)+DATE(1970, 1, 1)</f>
        <v>42447.208333333328</v>
      </c>
      <c r="N319" t="b">
        <v>0</v>
      </c>
      <c r="O319" t="b">
        <v>0</v>
      </c>
      <c r="P319" t="s">
        <v>23</v>
      </c>
      <c r="Q319" t="str">
        <f xml:space="preserve"> LEFT(P319, SEARCH("/", P319, 1)-1)</f>
        <v>music</v>
      </c>
      <c r="R319" t="str">
        <f>RIGHT(P319,(LEN(P319)-LEN(Q319)-1))</f>
        <v>rock</v>
      </c>
      <c r="S319">
        <f xml:space="preserve"> (E319/D319)*100</f>
        <v>188.38235294117646</v>
      </c>
      <c r="T319">
        <f xml:space="preserve"> IF(G319=0, 0, (E319/G319))</f>
        <v>40.03125</v>
      </c>
    </row>
    <row r="320" spans="1:20" ht="17" x14ac:dyDescent="0.2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t="s">
        <v>20</v>
      </c>
      <c r="G320">
        <v>1887</v>
      </c>
      <c r="H320" t="s">
        <v>21</v>
      </c>
      <c r="I320" t="s">
        <v>22</v>
      </c>
      <c r="J320">
        <v>1389160800</v>
      </c>
      <c r="K320" s="7">
        <f xml:space="preserve"> (((J320/60)/60)/24)+DATE(1970,1,1)</f>
        <v>41647.25</v>
      </c>
      <c r="L320">
        <v>1389592800</v>
      </c>
      <c r="M320" s="7">
        <f>(((L320/60)/60)/24)+DATE(1970, 1, 1)</f>
        <v>41652.25</v>
      </c>
      <c r="N320" t="b">
        <v>0</v>
      </c>
      <c r="O320" t="b">
        <v>0</v>
      </c>
      <c r="P320" t="s">
        <v>122</v>
      </c>
      <c r="Q320" t="str">
        <f xml:space="preserve"> LEFT(P320, SEARCH("/", P320, 1)-1)</f>
        <v>photography</v>
      </c>
      <c r="R320" t="str">
        <f>RIGHT(P320,(LEN(P320)-LEN(Q320)-1))</f>
        <v>photography books</v>
      </c>
      <c r="S320">
        <f xml:space="preserve"> (E320/D320)*100</f>
        <v>188.28503562945369</v>
      </c>
      <c r="T320">
        <f xml:space="preserve"> IF(G320=0, 0, (E320/G320))</f>
        <v>42.007419183889773</v>
      </c>
    </row>
    <row r="321" spans="1:20" ht="17" x14ac:dyDescent="0.2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t="s">
        <v>20</v>
      </c>
      <c r="G321">
        <v>80</v>
      </c>
      <c r="H321" t="s">
        <v>21</v>
      </c>
      <c r="I321" t="s">
        <v>22</v>
      </c>
      <c r="J321">
        <v>1517032800</v>
      </c>
      <c r="K321" s="7">
        <f xml:space="preserve"> (((J321/60)/60)/24)+DATE(1970,1,1)</f>
        <v>43127.25</v>
      </c>
      <c r="L321">
        <v>1517810400</v>
      </c>
      <c r="M321" s="7">
        <f>(((L321/60)/60)/24)+DATE(1970, 1, 1)</f>
        <v>43136.25</v>
      </c>
      <c r="N321" t="b">
        <v>0</v>
      </c>
      <c r="O321" t="b">
        <v>0</v>
      </c>
      <c r="P321" t="s">
        <v>206</v>
      </c>
      <c r="Q321" t="str">
        <f xml:space="preserve"> LEFT(P321, SEARCH("/", P321, 1)-1)</f>
        <v>publishing</v>
      </c>
      <c r="R321" t="str">
        <f>RIGHT(P321,(LEN(P321)-LEN(Q321)-1))</f>
        <v>translations</v>
      </c>
      <c r="S321">
        <f xml:space="preserve"> (E321/D321)*100</f>
        <v>187.85106382978722</v>
      </c>
      <c r="T321">
        <f xml:space="preserve"> IF(G321=0, 0, (E321/G321))</f>
        <v>110.3625</v>
      </c>
    </row>
    <row r="322" spans="1:20" ht="17" x14ac:dyDescent="0.2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t="s">
        <v>20</v>
      </c>
      <c r="G322">
        <v>85</v>
      </c>
      <c r="H322" t="s">
        <v>21</v>
      </c>
      <c r="I322" t="s">
        <v>22</v>
      </c>
      <c r="J322">
        <v>1312174800</v>
      </c>
      <c r="K322" s="7">
        <f xml:space="preserve"> (((J322/60)/60)/24)+DATE(1970,1,1)</f>
        <v>40756.208333333336</v>
      </c>
      <c r="L322">
        <v>1312520400</v>
      </c>
      <c r="M322" s="7">
        <f>(((L322/60)/60)/24)+DATE(1970, 1, 1)</f>
        <v>40760.208333333336</v>
      </c>
      <c r="N322" t="b">
        <v>0</v>
      </c>
      <c r="O322" t="b">
        <v>0</v>
      </c>
      <c r="P322" t="s">
        <v>33</v>
      </c>
      <c r="Q322" t="str">
        <f xml:space="preserve"> LEFT(P322, SEARCH("/", P322, 1)-1)</f>
        <v>theater</v>
      </c>
      <c r="R322" t="str">
        <f>RIGHT(P322,(LEN(P322)-LEN(Q322)-1))</f>
        <v>plays</v>
      </c>
      <c r="S322">
        <f xml:space="preserve"> (E322/D322)*100</f>
        <v>187.42857142857144</v>
      </c>
      <c r="T322">
        <f xml:space="preserve"> IF(G322=0, 0, (E322/G322))</f>
        <v>77.17647058823529</v>
      </c>
    </row>
    <row r="323" spans="1:20" ht="17" x14ac:dyDescent="0.2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t="s">
        <v>20</v>
      </c>
      <c r="G323">
        <v>107</v>
      </c>
      <c r="H323" t="s">
        <v>21</v>
      </c>
      <c r="I323" t="s">
        <v>22</v>
      </c>
      <c r="J323">
        <v>1443848400</v>
      </c>
      <c r="K323" s="7">
        <f xml:space="preserve"> (((J323/60)/60)/24)+DATE(1970,1,1)</f>
        <v>42280.208333333328</v>
      </c>
      <c r="L323">
        <v>1447394400</v>
      </c>
      <c r="M323" s="7">
        <f>(((L323/60)/60)/24)+DATE(1970, 1, 1)</f>
        <v>42321.25</v>
      </c>
      <c r="N323" t="b">
        <v>0</v>
      </c>
      <c r="O323" t="b">
        <v>0</v>
      </c>
      <c r="P323" t="s">
        <v>68</v>
      </c>
      <c r="Q323" t="str">
        <f xml:space="preserve"> LEFT(P323, SEARCH("/", P323, 1)-1)</f>
        <v>publishing</v>
      </c>
      <c r="R323" t="str">
        <f>RIGHT(P323,(LEN(P323)-LEN(Q323)-1))</f>
        <v>nonfiction</v>
      </c>
      <c r="S323">
        <f xml:space="preserve"> (E323/D323)*100</f>
        <v>187.21212121212122</v>
      </c>
      <c r="T323">
        <f xml:space="preserve"> IF(G323=0, 0, (E323/G323))</f>
        <v>57.738317757009348</v>
      </c>
    </row>
    <row r="324" spans="1:20" ht="17" x14ac:dyDescent="0.2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t="s">
        <v>20</v>
      </c>
      <c r="G324">
        <v>1113</v>
      </c>
      <c r="H324" t="s">
        <v>21</v>
      </c>
      <c r="I324" t="s">
        <v>22</v>
      </c>
      <c r="J324">
        <v>1515564000</v>
      </c>
      <c r="K324" s="7">
        <f xml:space="preserve"> (((J324/60)/60)/24)+DATE(1970,1,1)</f>
        <v>43110.25</v>
      </c>
      <c r="L324">
        <v>1516168800</v>
      </c>
      <c r="M324" s="7">
        <f>(((L324/60)/60)/24)+DATE(1970, 1, 1)</f>
        <v>43117.25</v>
      </c>
      <c r="N324" t="b">
        <v>0</v>
      </c>
      <c r="O324" t="b">
        <v>0</v>
      </c>
      <c r="P324" t="s">
        <v>23</v>
      </c>
      <c r="Q324" t="str">
        <f xml:space="preserve"> LEFT(P324, SEARCH("/", P324, 1)-1)</f>
        <v>music</v>
      </c>
      <c r="R324" t="str">
        <f>RIGHT(P324,(LEN(P324)-LEN(Q324)-1))</f>
        <v>rock</v>
      </c>
      <c r="S324">
        <f xml:space="preserve"> (E324/D324)*100</f>
        <v>186.61329305135951</v>
      </c>
      <c r="T324">
        <f xml:space="preserve"> IF(G324=0, 0, (E324/G324))</f>
        <v>110.99550763701707</v>
      </c>
    </row>
    <row r="325" spans="1:20" ht="17" x14ac:dyDescent="0.2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t="s">
        <v>20</v>
      </c>
      <c r="G325">
        <v>50</v>
      </c>
      <c r="H325" t="s">
        <v>21</v>
      </c>
      <c r="I325" t="s">
        <v>22</v>
      </c>
      <c r="J325">
        <v>1379048400</v>
      </c>
      <c r="K325" s="7">
        <f xml:space="preserve"> (((J325/60)/60)/24)+DATE(1970,1,1)</f>
        <v>41530.208333333336</v>
      </c>
      <c r="L325">
        <v>1380344400</v>
      </c>
      <c r="M325" s="7">
        <f>(((L325/60)/60)/24)+DATE(1970, 1, 1)</f>
        <v>41545.208333333336</v>
      </c>
      <c r="N325" t="b">
        <v>0</v>
      </c>
      <c r="O325" t="b">
        <v>0</v>
      </c>
      <c r="P325" t="s">
        <v>122</v>
      </c>
      <c r="Q325" t="str">
        <f xml:space="preserve"> LEFT(P325, SEARCH("/", P325, 1)-1)</f>
        <v>photography</v>
      </c>
      <c r="R325" t="str">
        <f>RIGHT(P325,(LEN(P325)-LEN(Q325)-1))</f>
        <v>photography books</v>
      </c>
      <c r="S325">
        <f xml:space="preserve"> (E325/D325)*100</f>
        <v>186.54166666666669</v>
      </c>
      <c r="T325">
        <f xml:space="preserve"> IF(G325=0, 0, (E325/G325))</f>
        <v>89.54</v>
      </c>
    </row>
    <row r="326" spans="1:20" ht="34" x14ac:dyDescent="0.2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t="s">
        <v>20</v>
      </c>
      <c r="G326">
        <v>86</v>
      </c>
      <c r="H326" t="s">
        <v>21</v>
      </c>
      <c r="I326" t="s">
        <v>22</v>
      </c>
      <c r="J326">
        <v>1524459600</v>
      </c>
      <c r="K326" s="7">
        <f xml:space="preserve"> (((J326/60)/60)/24)+DATE(1970,1,1)</f>
        <v>43213.208333333328</v>
      </c>
      <c r="L326">
        <v>1525928400</v>
      </c>
      <c r="M326" s="7">
        <f>(((L326/60)/60)/24)+DATE(1970, 1, 1)</f>
        <v>43230.208333333328</v>
      </c>
      <c r="N326" t="b">
        <v>0</v>
      </c>
      <c r="O326" t="b">
        <v>1</v>
      </c>
      <c r="P326" t="s">
        <v>33</v>
      </c>
      <c r="Q326" t="str">
        <f xml:space="preserve"> LEFT(P326, SEARCH("/", P326, 1)-1)</f>
        <v>theater</v>
      </c>
      <c r="R326" t="str">
        <f>RIGHT(P326,(LEN(P326)-LEN(Q326)-1))</f>
        <v>plays</v>
      </c>
      <c r="S326">
        <f xml:space="preserve"> (E326/D326)*100</f>
        <v>186.48571428571427</v>
      </c>
      <c r="T326">
        <f xml:space="preserve"> IF(G326=0, 0, (E326/G326))</f>
        <v>75.895348837209298</v>
      </c>
    </row>
    <row r="327" spans="1:20" ht="17" x14ac:dyDescent="0.2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t="s">
        <v>20</v>
      </c>
      <c r="G327">
        <v>5180</v>
      </c>
      <c r="H327" t="s">
        <v>21</v>
      </c>
      <c r="I327" t="s">
        <v>22</v>
      </c>
      <c r="J327">
        <v>1279170000</v>
      </c>
      <c r="K327" s="7">
        <f xml:space="preserve"> (((J327/60)/60)/24)+DATE(1970,1,1)</f>
        <v>40374.208333333336</v>
      </c>
      <c r="L327">
        <v>1283058000</v>
      </c>
      <c r="M327" s="7">
        <f>(((L327/60)/60)/24)+DATE(1970, 1, 1)</f>
        <v>40419.208333333336</v>
      </c>
      <c r="N327" t="b">
        <v>0</v>
      </c>
      <c r="O327" t="b">
        <v>0</v>
      </c>
      <c r="P327" t="s">
        <v>33</v>
      </c>
      <c r="Q327" t="str">
        <f xml:space="preserve"> LEFT(P327, SEARCH("/", P327, 1)-1)</f>
        <v>theater</v>
      </c>
      <c r="R327" t="str">
        <f>RIGHT(P327,(LEN(P327)-LEN(Q327)-1))</f>
        <v>plays</v>
      </c>
      <c r="S327">
        <f xml:space="preserve"> (E327/D327)*100</f>
        <v>186.03314917127071</v>
      </c>
      <c r="T327">
        <f xml:space="preserve"> IF(G327=0, 0, (E327/G327))</f>
        <v>26.0015444015444</v>
      </c>
    </row>
    <row r="328" spans="1:20" ht="17" x14ac:dyDescent="0.2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t="s">
        <v>20</v>
      </c>
      <c r="G328">
        <v>6212</v>
      </c>
      <c r="H328" t="s">
        <v>21</v>
      </c>
      <c r="I328" t="s">
        <v>22</v>
      </c>
      <c r="J328">
        <v>1406178000</v>
      </c>
      <c r="K328" s="7">
        <f xml:space="preserve"> (((J328/60)/60)/24)+DATE(1970,1,1)</f>
        <v>41844.208333333336</v>
      </c>
      <c r="L328">
        <v>1407560400</v>
      </c>
      <c r="M328" s="7">
        <f>(((L328/60)/60)/24)+DATE(1970, 1, 1)</f>
        <v>41860.208333333336</v>
      </c>
      <c r="N328" t="b">
        <v>0</v>
      </c>
      <c r="O328" t="b">
        <v>0</v>
      </c>
      <c r="P328" t="s">
        <v>133</v>
      </c>
      <c r="Q328" t="str">
        <f xml:space="preserve"> LEFT(P328, SEARCH("/", P328, 1)-1)</f>
        <v>publishing</v>
      </c>
      <c r="R328" t="str">
        <f>RIGHT(P328,(LEN(P328)-LEN(Q328)-1))</f>
        <v>radio &amp; podcasts</v>
      </c>
      <c r="S328">
        <f xml:space="preserve"> (E328/D328)*100</f>
        <v>185.9390243902439</v>
      </c>
      <c r="T328">
        <f xml:space="preserve"> IF(G328=0, 0, (E328/G328))</f>
        <v>26.998873148744366</v>
      </c>
    </row>
    <row r="329" spans="1:20" ht="17" x14ac:dyDescent="0.2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t="s">
        <v>20</v>
      </c>
      <c r="G329">
        <v>3272</v>
      </c>
      <c r="H329" t="s">
        <v>21</v>
      </c>
      <c r="I329" t="s">
        <v>22</v>
      </c>
      <c r="J329">
        <v>1410757200</v>
      </c>
      <c r="K329" s="7">
        <f xml:space="preserve"> (((J329/60)/60)/24)+DATE(1970,1,1)</f>
        <v>41897.208333333336</v>
      </c>
      <c r="L329">
        <v>1411534800</v>
      </c>
      <c r="M329" s="7">
        <f>(((L329/60)/60)/24)+DATE(1970, 1, 1)</f>
        <v>41906.208333333336</v>
      </c>
      <c r="N329" t="b">
        <v>0</v>
      </c>
      <c r="O329" t="b">
        <v>0</v>
      </c>
      <c r="P329" t="s">
        <v>33</v>
      </c>
      <c r="Q329" t="str">
        <f xml:space="preserve"> LEFT(P329, SEARCH("/", P329, 1)-1)</f>
        <v>theater</v>
      </c>
      <c r="R329" t="str">
        <f>RIGHT(P329,(LEN(P329)-LEN(Q329)-1))</f>
        <v>plays</v>
      </c>
      <c r="S329">
        <f xml:space="preserve"> (E329/D329)*100</f>
        <v>185.82098765432099</v>
      </c>
      <c r="T329">
        <f xml:space="preserve"> IF(G329=0, 0, (E329/G329))</f>
        <v>46.000916870415651</v>
      </c>
    </row>
    <row r="330" spans="1:20" ht="34" x14ac:dyDescent="0.2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t="s">
        <v>20</v>
      </c>
      <c r="G330">
        <v>122</v>
      </c>
      <c r="H330" t="s">
        <v>21</v>
      </c>
      <c r="I330" t="s">
        <v>22</v>
      </c>
      <c r="J330">
        <v>1359957600</v>
      </c>
      <c r="K330" s="7">
        <f xml:space="preserve"> (((J330/60)/60)/24)+DATE(1970,1,1)</f>
        <v>41309.25</v>
      </c>
      <c r="L330">
        <v>1360130400</v>
      </c>
      <c r="M330" s="7">
        <f>(((L330/60)/60)/24)+DATE(1970, 1, 1)</f>
        <v>41311.25</v>
      </c>
      <c r="N330" t="b">
        <v>0</v>
      </c>
      <c r="O330" t="b">
        <v>0</v>
      </c>
      <c r="P330" t="s">
        <v>53</v>
      </c>
      <c r="Q330" t="str">
        <f xml:space="preserve"> LEFT(P330, SEARCH("/", P330, 1)-1)</f>
        <v>film &amp; video</v>
      </c>
      <c r="R330" t="str">
        <f>RIGHT(P330,(LEN(P330)-LEN(Q330)-1))</f>
        <v>drama</v>
      </c>
      <c r="S330">
        <f xml:space="preserve"> (E330/D330)*100</f>
        <v>185.66071428571428</v>
      </c>
      <c r="T330">
        <f xml:space="preserve"> IF(G330=0, 0, (E330/G330))</f>
        <v>85.221311475409834</v>
      </c>
    </row>
    <row r="331" spans="1:20" ht="34" x14ac:dyDescent="0.2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t="s">
        <v>20</v>
      </c>
      <c r="G331">
        <v>1385</v>
      </c>
      <c r="H331" t="s">
        <v>40</v>
      </c>
      <c r="I331" t="s">
        <v>41</v>
      </c>
      <c r="J331">
        <v>1512712800</v>
      </c>
      <c r="K331" s="7">
        <f xml:space="preserve"> (((J331/60)/60)/24)+DATE(1970,1,1)</f>
        <v>43077.25</v>
      </c>
      <c r="L331">
        <v>1512799200</v>
      </c>
      <c r="M331" s="7">
        <f>(((L331/60)/60)/24)+DATE(1970, 1, 1)</f>
        <v>43078.25</v>
      </c>
      <c r="N331" t="b">
        <v>0</v>
      </c>
      <c r="O331" t="b">
        <v>0</v>
      </c>
      <c r="P331" t="s">
        <v>42</v>
      </c>
      <c r="Q331" t="str">
        <f xml:space="preserve"> LEFT(P331, SEARCH("/", P331, 1)-1)</f>
        <v>film &amp; video</v>
      </c>
      <c r="R331" t="str">
        <f>RIGHT(P331,(LEN(P331)-LEN(Q331)-1))</f>
        <v>documentary</v>
      </c>
      <c r="S331">
        <f xml:space="preserve"> (E331/D331)*100</f>
        <v>184.95548961424333</v>
      </c>
      <c r="T331">
        <f xml:space="preserve"> IF(G331=0, 0, (E331/G331))</f>
        <v>45.003610108303249</v>
      </c>
    </row>
    <row r="332" spans="1:20" ht="17" x14ac:dyDescent="0.2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t="s">
        <v>20</v>
      </c>
      <c r="G332">
        <v>41</v>
      </c>
      <c r="H332" t="s">
        <v>21</v>
      </c>
      <c r="I332" t="s">
        <v>22</v>
      </c>
      <c r="J332">
        <v>1441256400</v>
      </c>
      <c r="K332" s="7">
        <f xml:space="preserve"> (((J332/60)/60)/24)+DATE(1970,1,1)</f>
        <v>42250.208333333328</v>
      </c>
      <c r="L332">
        <v>1443416400</v>
      </c>
      <c r="M332" s="7">
        <f>(((L332/60)/60)/24)+DATE(1970, 1, 1)</f>
        <v>42275.208333333328</v>
      </c>
      <c r="N332" t="b">
        <v>0</v>
      </c>
      <c r="O332" t="b">
        <v>0</v>
      </c>
      <c r="P332" t="s">
        <v>89</v>
      </c>
      <c r="Q332" t="str">
        <f xml:space="preserve"> LEFT(P332, SEARCH("/", P332, 1)-1)</f>
        <v>games</v>
      </c>
      <c r="R332" t="str">
        <f>RIGHT(P332,(LEN(P332)-LEN(Q332)-1))</f>
        <v>video games</v>
      </c>
      <c r="S332">
        <f xml:space="preserve"> (E332/D332)*100</f>
        <v>184.91304347826087</v>
      </c>
      <c r="T332">
        <f xml:space="preserve"> IF(G332=0, 0, (E332/G332))</f>
        <v>103.73170731707317</v>
      </c>
    </row>
    <row r="333" spans="1:20" ht="34" x14ac:dyDescent="0.2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t="s">
        <v>20</v>
      </c>
      <c r="G333">
        <v>88</v>
      </c>
      <c r="H333" t="s">
        <v>21</v>
      </c>
      <c r="I333" t="s">
        <v>22</v>
      </c>
      <c r="J333">
        <v>1487656800</v>
      </c>
      <c r="K333" s="7">
        <f xml:space="preserve"> (((J333/60)/60)/24)+DATE(1970,1,1)</f>
        <v>42787.25</v>
      </c>
      <c r="L333">
        <v>1487829600</v>
      </c>
      <c r="M333" s="7">
        <f>(((L333/60)/60)/24)+DATE(1970, 1, 1)</f>
        <v>42789.25</v>
      </c>
      <c r="N333" t="b">
        <v>0</v>
      </c>
      <c r="O333" t="b">
        <v>0</v>
      </c>
      <c r="P333" t="s">
        <v>68</v>
      </c>
      <c r="Q333" t="str">
        <f xml:space="preserve"> LEFT(P333, SEARCH("/", P333, 1)-1)</f>
        <v>publishing</v>
      </c>
      <c r="R333" t="str">
        <f>RIGHT(P333,(LEN(P333)-LEN(Q333)-1))</f>
        <v>nonfiction</v>
      </c>
      <c r="S333">
        <f xml:space="preserve"> (E333/D333)*100</f>
        <v>184.89130434782609</v>
      </c>
      <c r="T333">
        <f xml:space="preserve"> IF(G333=0, 0, (E333/G333))</f>
        <v>96.647727272727266</v>
      </c>
    </row>
    <row r="334" spans="1:20" ht="17" x14ac:dyDescent="0.2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t="s">
        <v>20</v>
      </c>
      <c r="G334">
        <v>126</v>
      </c>
      <c r="H334" t="s">
        <v>21</v>
      </c>
      <c r="I334" t="s">
        <v>22</v>
      </c>
      <c r="J334">
        <v>1381554000</v>
      </c>
      <c r="K334" s="7">
        <f xml:space="preserve"> (((J334/60)/60)/24)+DATE(1970,1,1)</f>
        <v>41559.208333333336</v>
      </c>
      <c r="L334">
        <v>1382504400</v>
      </c>
      <c r="M334" s="7">
        <f>(((L334/60)/60)/24)+DATE(1970, 1, 1)</f>
        <v>41570.208333333336</v>
      </c>
      <c r="N334" t="b">
        <v>0</v>
      </c>
      <c r="O334" t="b">
        <v>0</v>
      </c>
      <c r="P334" t="s">
        <v>33</v>
      </c>
      <c r="Q334" t="str">
        <f xml:space="preserve"> LEFT(P334, SEARCH("/", P334, 1)-1)</f>
        <v>theater</v>
      </c>
      <c r="R334" t="str">
        <f>RIGHT(P334,(LEN(P334)-LEN(Q334)-1))</f>
        <v>plays</v>
      </c>
      <c r="S334">
        <f xml:space="preserve"> (E334/D334)*100</f>
        <v>184.84285714285716</v>
      </c>
      <c r="T334">
        <f xml:space="preserve"> IF(G334=0, 0, (E334/G334))</f>
        <v>102.69047619047619</v>
      </c>
    </row>
    <row r="335" spans="1:20" ht="17" x14ac:dyDescent="0.2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t="s">
        <v>20</v>
      </c>
      <c r="G335">
        <v>159</v>
      </c>
      <c r="H335" t="s">
        <v>21</v>
      </c>
      <c r="I335" t="s">
        <v>22</v>
      </c>
      <c r="J335">
        <v>1431925200</v>
      </c>
      <c r="K335" s="7">
        <f xml:space="preserve"> (((J335/60)/60)/24)+DATE(1970,1,1)</f>
        <v>42142.208333333328</v>
      </c>
      <c r="L335">
        <v>1432098000</v>
      </c>
      <c r="M335" s="7">
        <f>(((L335/60)/60)/24)+DATE(1970, 1, 1)</f>
        <v>42144.208333333328</v>
      </c>
      <c r="N335" t="b">
        <v>0</v>
      </c>
      <c r="O335" t="b">
        <v>0</v>
      </c>
      <c r="P335" t="s">
        <v>53</v>
      </c>
      <c r="Q335" t="str">
        <f xml:space="preserve"> LEFT(P335, SEARCH("/", P335, 1)-1)</f>
        <v>film &amp; video</v>
      </c>
      <c r="R335" t="str">
        <f>RIGHT(P335,(LEN(P335)-LEN(Q335)-1))</f>
        <v>drama</v>
      </c>
      <c r="S335">
        <f xml:space="preserve"> (E335/D335)*100</f>
        <v>184.42857142857144</v>
      </c>
      <c r="T335">
        <f xml:space="preserve"> IF(G335=0, 0, (E335/G335))</f>
        <v>64.95597484276729</v>
      </c>
    </row>
    <row r="336" spans="1:20" ht="17" x14ac:dyDescent="0.2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t="s">
        <v>20</v>
      </c>
      <c r="G336">
        <v>155</v>
      </c>
      <c r="H336" t="s">
        <v>21</v>
      </c>
      <c r="I336" t="s">
        <v>22</v>
      </c>
      <c r="J336">
        <v>1433739600</v>
      </c>
      <c r="K336" s="7">
        <f xml:space="preserve"> (((J336/60)/60)/24)+DATE(1970,1,1)</f>
        <v>42163.208333333328</v>
      </c>
      <c r="L336">
        <v>1437714000</v>
      </c>
      <c r="M336" s="7">
        <f>(((L336/60)/60)/24)+DATE(1970, 1, 1)</f>
        <v>42209.208333333328</v>
      </c>
      <c r="N336" t="b">
        <v>0</v>
      </c>
      <c r="O336" t="b">
        <v>0</v>
      </c>
      <c r="P336" t="s">
        <v>33</v>
      </c>
      <c r="Q336" t="str">
        <f xml:space="preserve"> LEFT(P336, SEARCH("/", P336, 1)-1)</f>
        <v>theater</v>
      </c>
      <c r="R336" t="str">
        <f>RIGHT(P336,(LEN(P336)-LEN(Q336)-1))</f>
        <v>plays</v>
      </c>
      <c r="S336">
        <f xml:space="preserve"> (E336/D336)*100</f>
        <v>183.9433962264151</v>
      </c>
      <c r="T336">
        <f xml:space="preserve"> IF(G336=0, 0, (E336/G336))</f>
        <v>62.896774193548389</v>
      </c>
    </row>
    <row r="337" spans="1:20" ht="17" x14ac:dyDescent="0.2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t="s">
        <v>20</v>
      </c>
      <c r="G337">
        <v>255</v>
      </c>
      <c r="H337" t="s">
        <v>21</v>
      </c>
      <c r="I337" t="s">
        <v>22</v>
      </c>
      <c r="J337">
        <v>1549519200</v>
      </c>
      <c r="K337" s="7">
        <f xml:space="preserve"> (((J337/60)/60)/24)+DATE(1970,1,1)</f>
        <v>43503.25</v>
      </c>
      <c r="L337">
        <v>1551247200</v>
      </c>
      <c r="M337" s="7">
        <f>(((L337/60)/60)/24)+DATE(1970, 1, 1)</f>
        <v>43523.25</v>
      </c>
      <c r="N337" t="b">
        <v>1</v>
      </c>
      <c r="O337" t="b">
        <v>0</v>
      </c>
      <c r="P337" t="s">
        <v>71</v>
      </c>
      <c r="Q337" t="str">
        <f xml:space="preserve"> LEFT(P337, SEARCH("/", P337, 1)-1)</f>
        <v>film &amp; video</v>
      </c>
      <c r="R337" t="str">
        <f>RIGHT(P337,(LEN(P337)-LEN(Q337)-1))</f>
        <v>animation</v>
      </c>
      <c r="S337">
        <f xml:space="preserve"> (E337/D337)*100</f>
        <v>182.56603773584905</v>
      </c>
      <c r="T337">
        <f xml:space="preserve"> IF(G337=0, 0, (E337/G337))</f>
        <v>37.945098039215686</v>
      </c>
    </row>
    <row r="338" spans="1:20" ht="17" x14ac:dyDescent="0.2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t="s">
        <v>20</v>
      </c>
      <c r="G338">
        <v>645</v>
      </c>
      <c r="H338" t="s">
        <v>21</v>
      </c>
      <c r="I338" t="s">
        <v>22</v>
      </c>
      <c r="J338">
        <v>1359525600</v>
      </c>
      <c r="K338" s="7">
        <f xml:space="preserve"> (((J338/60)/60)/24)+DATE(1970,1,1)</f>
        <v>41304.25</v>
      </c>
      <c r="L338">
        <v>1360562400</v>
      </c>
      <c r="M338" s="7">
        <f>(((L338/60)/60)/24)+DATE(1970, 1, 1)</f>
        <v>41316.25</v>
      </c>
      <c r="N338" t="b">
        <v>1</v>
      </c>
      <c r="O338" t="b">
        <v>0</v>
      </c>
      <c r="P338" t="s">
        <v>42</v>
      </c>
      <c r="Q338" t="str">
        <f xml:space="preserve"> LEFT(P338, SEARCH("/", P338, 1)-1)</f>
        <v>film &amp; video</v>
      </c>
      <c r="R338" t="str">
        <f>RIGHT(P338,(LEN(P338)-LEN(Q338)-1))</f>
        <v>documentary</v>
      </c>
      <c r="S338">
        <f xml:space="preserve"> (E338/D338)*100</f>
        <v>182.14503816793894</v>
      </c>
      <c r="T338">
        <f xml:space="preserve"> IF(G338=0, 0, (E338/G338))</f>
        <v>110.98139534883721</v>
      </c>
    </row>
    <row r="339" spans="1:20" ht="17" x14ac:dyDescent="0.2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t="s">
        <v>20</v>
      </c>
      <c r="G339">
        <v>105</v>
      </c>
      <c r="H339" t="s">
        <v>21</v>
      </c>
      <c r="I339" t="s">
        <v>22</v>
      </c>
      <c r="J339">
        <v>1456120800</v>
      </c>
      <c r="K339" s="7">
        <f xml:space="preserve"> (((J339/60)/60)/24)+DATE(1970,1,1)</f>
        <v>42422.25</v>
      </c>
      <c r="L339">
        <v>1456639200</v>
      </c>
      <c r="M339" s="7">
        <f>(((L339/60)/60)/24)+DATE(1970, 1, 1)</f>
        <v>42428.25</v>
      </c>
      <c r="N339" t="b">
        <v>0</v>
      </c>
      <c r="O339" t="b">
        <v>0</v>
      </c>
      <c r="P339" t="s">
        <v>33</v>
      </c>
      <c r="Q339" t="str">
        <f xml:space="preserve"> LEFT(P339, SEARCH("/", P339, 1)-1)</f>
        <v>theater</v>
      </c>
      <c r="R339" t="str">
        <f>RIGHT(P339,(LEN(P339)-LEN(Q339)-1))</f>
        <v>plays</v>
      </c>
      <c r="S339">
        <f xml:space="preserve"> (E339/D339)*100</f>
        <v>181.93548387096774</v>
      </c>
      <c r="T339">
        <f xml:space="preserve"> IF(G339=0, 0, (E339/G339))</f>
        <v>107.42857142857143</v>
      </c>
    </row>
    <row r="340" spans="1:20" ht="17" x14ac:dyDescent="0.2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t="s">
        <v>20</v>
      </c>
      <c r="G340">
        <v>48</v>
      </c>
      <c r="H340" t="s">
        <v>21</v>
      </c>
      <c r="I340" t="s">
        <v>22</v>
      </c>
      <c r="J340">
        <v>1349326800</v>
      </c>
      <c r="K340" s="7">
        <f xml:space="preserve"> (((J340/60)/60)/24)+DATE(1970,1,1)</f>
        <v>41186.208333333336</v>
      </c>
      <c r="L340">
        <v>1353304800</v>
      </c>
      <c r="M340" s="7">
        <f>(((L340/60)/60)/24)+DATE(1970, 1, 1)</f>
        <v>41232.25</v>
      </c>
      <c r="N340" t="b">
        <v>0</v>
      </c>
      <c r="O340" t="b">
        <v>0</v>
      </c>
      <c r="P340" t="s">
        <v>42</v>
      </c>
      <c r="Q340" t="str">
        <f xml:space="preserve"> LEFT(P340, SEARCH("/", P340, 1)-1)</f>
        <v>film &amp; video</v>
      </c>
      <c r="R340" t="str">
        <f>RIGHT(P340,(LEN(P340)-LEN(Q340)-1))</f>
        <v>documentary</v>
      </c>
      <c r="S340">
        <f xml:space="preserve"> (E340/D340)*100</f>
        <v>180.53333333333333</v>
      </c>
      <c r="T340">
        <f xml:space="preserve"> IF(G340=0, 0, (E340/G340))</f>
        <v>56.416666666666664</v>
      </c>
    </row>
    <row r="341" spans="1:20" ht="34" x14ac:dyDescent="0.2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t="s">
        <v>20</v>
      </c>
      <c r="G341">
        <v>460</v>
      </c>
      <c r="H341" t="s">
        <v>21</v>
      </c>
      <c r="I341" t="s">
        <v>22</v>
      </c>
      <c r="J341">
        <v>1435726800</v>
      </c>
      <c r="K341" s="7">
        <f xml:space="preserve"> (((J341/60)/60)/24)+DATE(1970,1,1)</f>
        <v>42186.208333333328</v>
      </c>
      <c r="L341">
        <v>1437454800</v>
      </c>
      <c r="M341" s="7">
        <f>(((L341/60)/60)/24)+DATE(1970, 1, 1)</f>
        <v>42206.208333333328</v>
      </c>
      <c r="N341" t="b">
        <v>0</v>
      </c>
      <c r="O341" t="b">
        <v>0</v>
      </c>
      <c r="P341" t="s">
        <v>53</v>
      </c>
      <c r="Q341" t="str">
        <f xml:space="preserve"> LEFT(P341, SEARCH("/", P341, 1)-1)</f>
        <v>film &amp; video</v>
      </c>
      <c r="R341" t="str">
        <f>RIGHT(P341,(LEN(P341)-LEN(Q341)-1))</f>
        <v>drama</v>
      </c>
      <c r="S341">
        <f xml:space="preserve"> (E341/D341)*100</f>
        <v>180.32549019607845</v>
      </c>
      <c r="T341">
        <f xml:space="preserve"> IF(G341=0, 0, (E341/G341))</f>
        <v>99.963043478260872</v>
      </c>
    </row>
    <row r="342" spans="1:20" ht="17" x14ac:dyDescent="0.2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t="s">
        <v>20</v>
      </c>
      <c r="G342">
        <v>1690</v>
      </c>
      <c r="H342" t="s">
        <v>21</v>
      </c>
      <c r="I342" t="s">
        <v>22</v>
      </c>
      <c r="J342">
        <v>1317790800</v>
      </c>
      <c r="K342" s="7">
        <f xml:space="preserve"> (((J342/60)/60)/24)+DATE(1970,1,1)</f>
        <v>40821.208333333336</v>
      </c>
      <c r="L342">
        <v>1320382800</v>
      </c>
      <c r="M342" s="7">
        <f>(((L342/60)/60)/24)+DATE(1970, 1, 1)</f>
        <v>40851.208333333336</v>
      </c>
      <c r="N342" t="b">
        <v>0</v>
      </c>
      <c r="O342" t="b">
        <v>0</v>
      </c>
      <c r="P342" t="s">
        <v>33</v>
      </c>
      <c r="Q342" t="str">
        <f xml:space="preserve"> LEFT(P342, SEARCH("/", P342, 1)-1)</f>
        <v>theater</v>
      </c>
      <c r="R342" t="str">
        <f>RIGHT(P342,(LEN(P342)-LEN(Q342)-1))</f>
        <v>plays</v>
      </c>
      <c r="S342">
        <f xml:space="preserve"> (E342/D342)*100</f>
        <v>179.14326647564468</v>
      </c>
      <c r="T342">
        <f xml:space="preserve"> IF(G342=0, 0, (E342/G342))</f>
        <v>73.989349112426041</v>
      </c>
    </row>
    <row r="343" spans="1:20" ht="34" x14ac:dyDescent="0.2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t="s">
        <v>20</v>
      </c>
      <c r="G343">
        <v>247</v>
      </c>
      <c r="H343" t="s">
        <v>21</v>
      </c>
      <c r="I343" t="s">
        <v>22</v>
      </c>
      <c r="J343">
        <v>1362376800</v>
      </c>
      <c r="K343" s="7">
        <f xml:space="preserve"> (((J343/60)/60)/24)+DATE(1970,1,1)</f>
        <v>41337.25</v>
      </c>
      <c r="L343">
        <v>1364965200</v>
      </c>
      <c r="M343" s="7">
        <f>(((L343/60)/60)/24)+DATE(1970, 1, 1)</f>
        <v>41367.208333333336</v>
      </c>
      <c r="N343" t="b">
        <v>0</v>
      </c>
      <c r="O343" t="b">
        <v>0</v>
      </c>
      <c r="P343" t="s">
        <v>33</v>
      </c>
      <c r="Q343" t="str">
        <f xml:space="preserve"> LEFT(P343, SEARCH("/", P343, 1)-1)</f>
        <v>theater</v>
      </c>
      <c r="R343" t="str">
        <f>RIGHT(P343,(LEN(P343)-LEN(Q343)-1))</f>
        <v>plays</v>
      </c>
      <c r="S343">
        <f xml:space="preserve"> (E343/D343)*100</f>
        <v>178.63855421686748</v>
      </c>
      <c r="T343">
        <f xml:space="preserve"> IF(G343=0, 0, (E343/G343))</f>
        <v>60.02834008097166</v>
      </c>
    </row>
    <row r="344" spans="1:20" ht="17" x14ac:dyDescent="0.2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t="s">
        <v>20</v>
      </c>
      <c r="G344">
        <v>2346</v>
      </c>
      <c r="H344" t="s">
        <v>21</v>
      </c>
      <c r="I344" t="s">
        <v>22</v>
      </c>
      <c r="J344">
        <v>1492664400</v>
      </c>
      <c r="K344" s="7">
        <f xml:space="preserve"> (((J344/60)/60)/24)+DATE(1970,1,1)</f>
        <v>42845.208333333328</v>
      </c>
      <c r="L344">
        <v>1495515600</v>
      </c>
      <c r="M344" s="7">
        <f>(((L344/60)/60)/24)+DATE(1970, 1, 1)</f>
        <v>42878.208333333328</v>
      </c>
      <c r="N344" t="b">
        <v>0</v>
      </c>
      <c r="O344" t="b">
        <v>0</v>
      </c>
      <c r="P344" t="s">
        <v>33</v>
      </c>
      <c r="Q344" t="str">
        <f xml:space="preserve"> LEFT(P344, SEARCH("/", P344, 1)-1)</f>
        <v>theater</v>
      </c>
      <c r="R344" t="str">
        <f>RIGHT(P344,(LEN(P344)-LEN(Q344)-1))</f>
        <v>plays</v>
      </c>
      <c r="S344">
        <f xml:space="preserve"> (E344/D344)*100</f>
        <v>178.62556663644605</v>
      </c>
      <c r="T344">
        <f xml:space="preserve"> IF(G344=0, 0, (E344/G344))</f>
        <v>83.982949701619773</v>
      </c>
    </row>
    <row r="345" spans="1:20" ht="17" x14ac:dyDescent="0.2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t="s">
        <v>20</v>
      </c>
      <c r="G345">
        <v>323</v>
      </c>
      <c r="H345" t="s">
        <v>21</v>
      </c>
      <c r="I345" t="s">
        <v>22</v>
      </c>
      <c r="J345">
        <v>1514181600</v>
      </c>
      <c r="K345" s="7">
        <f xml:space="preserve"> (((J345/60)/60)/24)+DATE(1970,1,1)</f>
        <v>43094.25</v>
      </c>
      <c r="L345">
        <v>1517032800</v>
      </c>
      <c r="M345" s="7">
        <f>(((L345/60)/60)/24)+DATE(1970, 1, 1)</f>
        <v>43127.25</v>
      </c>
      <c r="N345" t="b">
        <v>0</v>
      </c>
      <c r="O345" t="b">
        <v>0</v>
      </c>
      <c r="P345" t="s">
        <v>28</v>
      </c>
      <c r="Q345" t="str">
        <f xml:space="preserve"> LEFT(P345, SEARCH("/", P345, 1)-1)</f>
        <v>technology</v>
      </c>
      <c r="R345" t="str">
        <f>RIGHT(P345,(LEN(P345)-LEN(Q345)-1))</f>
        <v>web</v>
      </c>
      <c r="S345">
        <f xml:space="preserve"> (E345/D345)*100</f>
        <v>178.22388059701493</v>
      </c>
      <c r="T345">
        <f xml:space="preserve"> IF(G345=0, 0, (E345/G345))</f>
        <v>36.969040247678016</v>
      </c>
    </row>
    <row r="346" spans="1:20" ht="17" x14ac:dyDescent="0.2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t="s">
        <v>20</v>
      </c>
      <c r="G346">
        <v>106</v>
      </c>
      <c r="H346" t="s">
        <v>21</v>
      </c>
      <c r="I346" t="s">
        <v>22</v>
      </c>
      <c r="J346">
        <v>1529989200</v>
      </c>
      <c r="K346" s="7">
        <f xml:space="preserve"> (((J346/60)/60)/24)+DATE(1970,1,1)</f>
        <v>43277.208333333328</v>
      </c>
      <c r="L346">
        <v>1530075600</v>
      </c>
      <c r="M346" s="7">
        <f>(((L346/60)/60)/24)+DATE(1970, 1, 1)</f>
        <v>43278.208333333328</v>
      </c>
      <c r="N346" t="b">
        <v>0</v>
      </c>
      <c r="O346" t="b">
        <v>0</v>
      </c>
      <c r="P346" t="s">
        <v>50</v>
      </c>
      <c r="Q346" t="str">
        <f xml:space="preserve"> LEFT(P346, SEARCH("/", P346, 1)-1)</f>
        <v>music</v>
      </c>
      <c r="R346" t="str">
        <f>RIGHT(P346,(LEN(P346)-LEN(Q346)-1))</f>
        <v>electric music</v>
      </c>
      <c r="S346">
        <f xml:space="preserve"> (E346/D346)*100</f>
        <v>178.14000000000001</v>
      </c>
      <c r="T346">
        <f xml:space="preserve"> IF(G346=0, 0, (E346/G346))</f>
        <v>84.028301886792448</v>
      </c>
    </row>
    <row r="347" spans="1:20" ht="34" x14ac:dyDescent="0.2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t="s">
        <v>20</v>
      </c>
      <c r="G347">
        <v>131</v>
      </c>
      <c r="H347" t="s">
        <v>21</v>
      </c>
      <c r="I347" t="s">
        <v>22</v>
      </c>
      <c r="J347">
        <v>1532926800</v>
      </c>
      <c r="K347" s="7">
        <f xml:space="preserve"> (((J347/60)/60)/24)+DATE(1970,1,1)</f>
        <v>43311.208333333328</v>
      </c>
      <c r="L347">
        <v>1533358800</v>
      </c>
      <c r="M347" s="7">
        <f>(((L347/60)/60)/24)+DATE(1970, 1, 1)</f>
        <v>43316.208333333328</v>
      </c>
      <c r="N347" t="b">
        <v>0</v>
      </c>
      <c r="O347" t="b">
        <v>0</v>
      </c>
      <c r="P347" t="s">
        <v>159</v>
      </c>
      <c r="Q347" t="str">
        <f xml:space="preserve"> LEFT(P347, SEARCH("/", P347, 1)-1)</f>
        <v>music</v>
      </c>
      <c r="R347" t="str">
        <f>RIGHT(P347,(LEN(P347)-LEN(Q347)-1))</f>
        <v>jazz</v>
      </c>
      <c r="S347">
        <f xml:space="preserve"> (E347/D347)*100</f>
        <v>177.96969696969697</v>
      </c>
      <c r="T347">
        <f xml:space="preserve"> IF(G347=0, 0, (E347/G347))</f>
        <v>89.664122137404576</v>
      </c>
    </row>
    <row r="348" spans="1:20" ht="17" x14ac:dyDescent="0.2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t="s">
        <v>20</v>
      </c>
      <c r="G348">
        <v>100</v>
      </c>
      <c r="H348" t="s">
        <v>26</v>
      </c>
      <c r="I348" t="s">
        <v>27</v>
      </c>
      <c r="J348">
        <v>1354082400</v>
      </c>
      <c r="K348" s="7">
        <f xml:space="preserve"> (((J348/60)/60)/24)+DATE(1970,1,1)</f>
        <v>41241.25</v>
      </c>
      <c r="L348">
        <v>1355032800</v>
      </c>
      <c r="M348" s="7">
        <f>(((L348/60)/60)/24)+DATE(1970, 1, 1)</f>
        <v>41252.25</v>
      </c>
      <c r="N348" t="b">
        <v>0</v>
      </c>
      <c r="O348" t="b">
        <v>0</v>
      </c>
      <c r="P348" t="s">
        <v>159</v>
      </c>
      <c r="Q348" t="str">
        <f xml:space="preserve"> LEFT(P348, SEARCH("/", P348, 1)-1)</f>
        <v>music</v>
      </c>
      <c r="R348" t="str">
        <f>RIGHT(P348,(LEN(P348)-LEN(Q348)-1))</f>
        <v>jazz</v>
      </c>
      <c r="S348">
        <f xml:space="preserve"> (E348/D348)*100</f>
        <v>177.25714285714284</v>
      </c>
      <c r="T348">
        <f xml:space="preserve"> IF(G348=0, 0, (E348/G348))</f>
        <v>62.04</v>
      </c>
    </row>
    <row r="349" spans="1:20" ht="17" x14ac:dyDescent="0.2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t="s">
        <v>20</v>
      </c>
      <c r="G349">
        <v>296</v>
      </c>
      <c r="H349" t="s">
        <v>21</v>
      </c>
      <c r="I349" t="s">
        <v>22</v>
      </c>
      <c r="J349">
        <v>1311483600</v>
      </c>
      <c r="K349" s="7">
        <f xml:space="preserve"> (((J349/60)/60)/24)+DATE(1970,1,1)</f>
        <v>40748.208333333336</v>
      </c>
      <c r="L349">
        <v>1311656400</v>
      </c>
      <c r="M349" s="7">
        <f>(((L349/60)/60)/24)+DATE(1970, 1, 1)</f>
        <v>40750.208333333336</v>
      </c>
      <c r="N349" t="b">
        <v>0</v>
      </c>
      <c r="O349" t="b">
        <v>1</v>
      </c>
      <c r="P349" t="s">
        <v>60</v>
      </c>
      <c r="Q349" t="str">
        <f xml:space="preserve"> LEFT(P349, SEARCH("/", P349, 1)-1)</f>
        <v>music</v>
      </c>
      <c r="R349" t="str">
        <f>RIGHT(P349,(LEN(P349)-LEN(Q349)-1))</f>
        <v>indie rock</v>
      </c>
      <c r="S349">
        <f xml:space="preserve"> (E349/D349)*100</f>
        <v>176.41935483870967</v>
      </c>
      <c r="T349">
        <f xml:space="preserve"> IF(G349=0, 0, (E349/G349))</f>
        <v>36.952702702702702</v>
      </c>
    </row>
    <row r="350" spans="1:20" ht="34" x14ac:dyDescent="0.2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t="s">
        <v>20</v>
      </c>
      <c r="G350">
        <v>419</v>
      </c>
      <c r="H350" t="s">
        <v>21</v>
      </c>
      <c r="I350" t="s">
        <v>22</v>
      </c>
      <c r="J350">
        <v>1410325200</v>
      </c>
      <c r="K350" s="7">
        <f xml:space="preserve"> (((J350/60)/60)/24)+DATE(1970,1,1)</f>
        <v>41892.208333333336</v>
      </c>
      <c r="L350">
        <v>1411102800</v>
      </c>
      <c r="M350" s="7">
        <f>(((L350/60)/60)/24)+DATE(1970, 1, 1)</f>
        <v>41901.208333333336</v>
      </c>
      <c r="N350" t="b">
        <v>0</v>
      </c>
      <c r="O350" t="b">
        <v>0</v>
      </c>
      <c r="P350" t="s">
        <v>1029</v>
      </c>
      <c r="Q350" t="str">
        <f xml:space="preserve"> LEFT(P350, SEARCH("/", P350, 1)-1)</f>
        <v>journalism</v>
      </c>
      <c r="R350" t="str">
        <f>RIGHT(P350,(LEN(P350)-LEN(Q350)-1))</f>
        <v>audio</v>
      </c>
      <c r="S350">
        <f xml:space="preserve"> (E350/D350)*100</f>
        <v>176.15942028985506</v>
      </c>
      <c r="T350">
        <f xml:space="preserve"> IF(G350=0, 0, (E350/G350))</f>
        <v>29.009546539379475</v>
      </c>
    </row>
    <row r="351" spans="1:20" ht="17" x14ac:dyDescent="0.2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t="s">
        <v>20</v>
      </c>
      <c r="G351">
        <v>2261</v>
      </c>
      <c r="H351" t="s">
        <v>21</v>
      </c>
      <c r="I351" t="s">
        <v>22</v>
      </c>
      <c r="J351">
        <v>1544335200</v>
      </c>
      <c r="K351" s="7">
        <f xml:space="preserve"> (((J351/60)/60)/24)+DATE(1970,1,1)</f>
        <v>43443.25</v>
      </c>
      <c r="L351">
        <v>1545112800</v>
      </c>
      <c r="M351" s="7">
        <f>(((L351/60)/60)/24)+DATE(1970, 1, 1)</f>
        <v>43452.25</v>
      </c>
      <c r="N351" t="b">
        <v>0</v>
      </c>
      <c r="O351" t="b">
        <v>1</v>
      </c>
      <c r="P351" t="s">
        <v>319</v>
      </c>
      <c r="Q351" t="str">
        <f xml:space="preserve"> LEFT(P351, SEARCH("/", P351, 1)-1)</f>
        <v>music</v>
      </c>
      <c r="R351" t="str">
        <f>RIGHT(P351,(LEN(P351)-LEN(Q351)-1))</f>
        <v>world music</v>
      </c>
      <c r="S351">
        <f xml:space="preserve"> (E351/D351)*100</f>
        <v>175.95330739299609</v>
      </c>
      <c r="T351">
        <f xml:space="preserve"> IF(G351=0, 0, (E351/G351))</f>
        <v>40</v>
      </c>
    </row>
    <row r="352" spans="1:20" ht="34" x14ac:dyDescent="0.2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t="s">
        <v>20</v>
      </c>
      <c r="G352">
        <v>820</v>
      </c>
      <c r="H352" t="s">
        <v>21</v>
      </c>
      <c r="I352" t="s">
        <v>22</v>
      </c>
      <c r="J352">
        <v>1301202000</v>
      </c>
      <c r="K352" s="7">
        <f xml:space="preserve"> (((J352/60)/60)/24)+DATE(1970,1,1)</f>
        <v>40629.208333333336</v>
      </c>
      <c r="L352">
        <v>1301806800</v>
      </c>
      <c r="M352" s="7">
        <f>(((L352/60)/60)/24)+DATE(1970, 1, 1)</f>
        <v>40636.208333333336</v>
      </c>
      <c r="N352" t="b">
        <v>1</v>
      </c>
      <c r="O352" t="b">
        <v>0</v>
      </c>
      <c r="P352" t="s">
        <v>33</v>
      </c>
      <c r="Q352" t="str">
        <f xml:space="preserve"> LEFT(P352, SEARCH("/", P352, 1)-1)</f>
        <v>theater</v>
      </c>
      <c r="R352" t="str">
        <f>RIGHT(P352,(LEN(P352)-LEN(Q352)-1))</f>
        <v>plays</v>
      </c>
      <c r="S352">
        <f xml:space="preserve"> (E352/D352)*100</f>
        <v>175.02692307692308</v>
      </c>
      <c r="T352">
        <f xml:space="preserve"> IF(G352=0, 0, (E352/G352))</f>
        <v>110.99268292682927</v>
      </c>
    </row>
    <row r="353" spans="1:20" ht="34" x14ac:dyDescent="0.2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t="s">
        <v>20</v>
      </c>
      <c r="G353">
        <v>26</v>
      </c>
      <c r="H353" t="s">
        <v>15</v>
      </c>
      <c r="I353" t="s">
        <v>16</v>
      </c>
      <c r="J353">
        <v>1503723600</v>
      </c>
      <c r="K353" s="7">
        <f xml:space="preserve"> (((J353/60)/60)/24)+DATE(1970,1,1)</f>
        <v>42973.208333333328</v>
      </c>
      <c r="L353">
        <v>1504501200</v>
      </c>
      <c r="M353" s="7">
        <f>(((L353/60)/60)/24)+DATE(1970, 1, 1)</f>
        <v>42982.208333333328</v>
      </c>
      <c r="N353" t="b">
        <v>0</v>
      </c>
      <c r="O353" t="b">
        <v>0</v>
      </c>
      <c r="P353" t="s">
        <v>33</v>
      </c>
      <c r="Q353" t="str">
        <f xml:space="preserve"> LEFT(P353, SEARCH("/", P353, 1)-1)</f>
        <v>theater</v>
      </c>
      <c r="R353" t="str">
        <f>RIGHT(P353,(LEN(P353)-LEN(Q353)-1))</f>
        <v>plays</v>
      </c>
      <c r="S353">
        <f xml:space="preserve"> (E353/D353)*100</f>
        <v>174</v>
      </c>
      <c r="T353">
        <f xml:space="preserve"> IF(G353=0, 0, (E353/G353))</f>
        <v>73.615384615384613</v>
      </c>
    </row>
    <row r="354" spans="1:20" ht="17" x14ac:dyDescent="0.2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t="s">
        <v>20</v>
      </c>
      <c r="G354">
        <v>275</v>
      </c>
      <c r="H354" t="s">
        <v>21</v>
      </c>
      <c r="I354" t="s">
        <v>22</v>
      </c>
      <c r="J354">
        <v>1316667600</v>
      </c>
      <c r="K354" s="7">
        <f xml:space="preserve"> (((J354/60)/60)/24)+DATE(1970,1,1)</f>
        <v>40808.208333333336</v>
      </c>
      <c r="L354">
        <v>1317186000</v>
      </c>
      <c r="M354" s="7">
        <f>(((L354/60)/60)/24)+DATE(1970, 1, 1)</f>
        <v>40814.208333333336</v>
      </c>
      <c r="N354" t="b">
        <v>0</v>
      </c>
      <c r="O354" t="b">
        <v>0</v>
      </c>
      <c r="P354" t="s">
        <v>269</v>
      </c>
      <c r="Q354" t="str">
        <f xml:space="preserve"> LEFT(P354, SEARCH("/", P354, 1)-1)</f>
        <v>film &amp; video</v>
      </c>
      <c r="R354" t="str">
        <f>RIGHT(P354,(LEN(P354)-LEN(Q354)-1))</f>
        <v>television</v>
      </c>
      <c r="S354">
        <f xml:space="preserve"> (E354/D354)*100</f>
        <v>173.9387755102041</v>
      </c>
      <c r="T354">
        <f xml:space="preserve"> IF(G354=0, 0, (E354/G354))</f>
        <v>30.992727272727272</v>
      </c>
    </row>
    <row r="355" spans="1:20" ht="17" x14ac:dyDescent="0.2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t="s">
        <v>20</v>
      </c>
      <c r="G355">
        <v>454</v>
      </c>
      <c r="H355" t="s">
        <v>21</v>
      </c>
      <c r="I355" t="s">
        <v>22</v>
      </c>
      <c r="J355">
        <v>1369285200</v>
      </c>
      <c r="K355" s="7">
        <f xml:space="preserve"> (((J355/60)/60)/24)+DATE(1970,1,1)</f>
        <v>41417.208333333336</v>
      </c>
      <c r="L355">
        <v>1369803600</v>
      </c>
      <c r="M355" s="7">
        <f>(((L355/60)/60)/24)+DATE(1970, 1, 1)</f>
        <v>41423.208333333336</v>
      </c>
      <c r="N355" t="b">
        <v>0</v>
      </c>
      <c r="O355" t="b">
        <v>0</v>
      </c>
      <c r="P355" t="s">
        <v>23</v>
      </c>
      <c r="Q355" t="str">
        <f xml:space="preserve"> LEFT(P355, SEARCH("/", P355, 1)-1)</f>
        <v>music</v>
      </c>
      <c r="R355" t="str">
        <f>RIGHT(P355,(LEN(P355)-LEN(Q355)-1))</f>
        <v>rock</v>
      </c>
      <c r="S355">
        <f xml:space="preserve"> (E355/D355)*100</f>
        <v>173.8641975308642</v>
      </c>
      <c r="T355">
        <f xml:space="preserve"> IF(G355=0, 0, (E355/G355))</f>
        <v>31.019823788546255</v>
      </c>
    </row>
    <row r="356" spans="1:20" ht="17" x14ac:dyDescent="0.2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t="s">
        <v>20</v>
      </c>
      <c r="G356">
        <v>174</v>
      </c>
      <c r="H356" t="s">
        <v>36</v>
      </c>
      <c r="I356" t="s">
        <v>37</v>
      </c>
      <c r="J356">
        <v>1346130000</v>
      </c>
      <c r="K356" s="7">
        <f xml:space="preserve"> (((J356/60)/60)/24)+DATE(1970,1,1)</f>
        <v>41149.208333333336</v>
      </c>
      <c r="L356">
        <v>1347080400</v>
      </c>
      <c r="M356" s="7">
        <f>(((L356/60)/60)/24)+DATE(1970, 1, 1)</f>
        <v>41160.208333333336</v>
      </c>
      <c r="N356" t="b">
        <v>0</v>
      </c>
      <c r="O356" t="b">
        <v>0</v>
      </c>
      <c r="P356" t="s">
        <v>33</v>
      </c>
      <c r="Q356" t="str">
        <f xml:space="preserve"> LEFT(P356, SEARCH("/", P356, 1)-1)</f>
        <v>theater</v>
      </c>
      <c r="R356" t="str">
        <f>RIGHT(P356,(LEN(P356)-LEN(Q356)-1))</f>
        <v>plays</v>
      </c>
      <c r="S356">
        <f xml:space="preserve"> (E356/D356)*100</f>
        <v>173.61842105263159</v>
      </c>
      <c r="T356">
        <f xml:space="preserve"> IF(G356=0, 0, (E356/G356))</f>
        <v>75.833333333333329</v>
      </c>
    </row>
    <row r="357" spans="1:20" ht="17" x14ac:dyDescent="0.2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t="s">
        <v>20</v>
      </c>
      <c r="G357">
        <v>88</v>
      </c>
      <c r="H357" t="s">
        <v>21</v>
      </c>
      <c r="I357" t="s">
        <v>22</v>
      </c>
      <c r="J357">
        <v>1507352400</v>
      </c>
      <c r="K357" s="7">
        <f xml:space="preserve"> (((J357/60)/60)/24)+DATE(1970,1,1)</f>
        <v>43015.208333333328</v>
      </c>
      <c r="L357">
        <v>1509426000</v>
      </c>
      <c r="M357" s="7">
        <f>(((L357/60)/60)/24)+DATE(1970, 1, 1)</f>
        <v>43039.208333333328</v>
      </c>
      <c r="N357" t="b">
        <v>0</v>
      </c>
      <c r="O357" t="b">
        <v>0</v>
      </c>
      <c r="P357" t="s">
        <v>33</v>
      </c>
      <c r="Q357" t="str">
        <f xml:space="preserve"> LEFT(P357, SEARCH("/", P357, 1)-1)</f>
        <v>theater</v>
      </c>
      <c r="R357" t="str">
        <f>RIGHT(P357,(LEN(P357)-LEN(Q357)-1))</f>
        <v>plays</v>
      </c>
      <c r="S357">
        <f xml:space="preserve"> (E357/D357)*100</f>
        <v>173.56363636363636</v>
      </c>
      <c r="T357">
        <f xml:space="preserve"> IF(G357=0, 0, (E357/G357))</f>
        <v>108.47727272727273</v>
      </c>
    </row>
    <row r="358" spans="1:20" ht="17" x14ac:dyDescent="0.2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t="s">
        <v>20</v>
      </c>
      <c r="G358">
        <v>4799</v>
      </c>
      <c r="H358" t="s">
        <v>21</v>
      </c>
      <c r="I358" t="s">
        <v>22</v>
      </c>
      <c r="J358">
        <v>1486706400</v>
      </c>
      <c r="K358" s="7">
        <f xml:space="preserve"> (((J358/60)/60)/24)+DATE(1970,1,1)</f>
        <v>42776.25</v>
      </c>
      <c r="L358">
        <v>1489039200</v>
      </c>
      <c r="M358" s="7">
        <f>(((L358/60)/60)/24)+DATE(1970, 1, 1)</f>
        <v>42803.25</v>
      </c>
      <c r="N358" t="b">
        <v>1</v>
      </c>
      <c r="O358" t="b">
        <v>1</v>
      </c>
      <c r="P358" t="s">
        <v>42</v>
      </c>
      <c r="Q358" t="str">
        <f xml:space="preserve"> LEFT(P358, SEARCH("/", P358, 1)-1)</f>
        <v>film &amp; video</v>
      </c>
      <c r="R358" t="str">
        <f>RIGHT(P358,(LEN(P358)-LEN(Q358)-1))</f>
        <v>documentary</v>
      </c>
      <c r="S358">
        <f xml:space="preserve"> (E358/D358)*100</f>
        <v>172.00961538461539</v>
      </c>
      <c r="T358">
        <f xml:space="preserve"> IF(G358=0, 0, (E358/G358))</f>
        <v>41.004167534903104</v>
      </c>
    </row>
    <row r="359" spans="1:20" ht="17" x14ac:dyDescent="0.2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t="s">
        <v>20</v>
      </c>
      <c r="G359">
        <v>50</v>
      </c>
      <c r="H359" t="s">
        <v>21</v>
      </c>
      <c r="I359" t="s">
        <v>22</v>
      </c>
      <c r="J359">
        <v>1281330000</v>
      </c>
      <c r="K359" s="7">
        <f xml:space="preserve"> (((J359/60)/60)/24)+DATE(1970,1,1)</f>
        <v>40399.208333333336</v>
      </c>
      <c r="L359">
        <v>1281589200</v>
      </c>
      <c r="M359" s="7">
        <f>(((L359/60)/60)/24)+DATE(1970, 1, 1)</f>
        <v>40402.208333333336</v>
      </c>
      <c r="N359" t="b">
        <v>0</v>
      </c>
      <c r="O359" t="b">
        <v>0</v>
      </c>
      <c r="P359" t="s">
        <v>33</v>
      </c>
      <c r="Q359" t="str">
        <f xml:space="preserve"> LEFT(P359, SEARCH("/", P359, 1)-1)</f>
        <v>theater</v>
      </c>
      <c r="R359" t="str">
        <f>RIGHT(P359,(LEN(P359)-LEN(Q359)-1))</f>
        <v>plays</v>
      </c>
      <c r="S359">
        <f xml:space="preserve"> (E359/D359)*100</f>
        <v>171.625</v>
      </c>
      <c r="T359">
        <f xml:space="preserve"> IF(G359=0, 0, (E359/G359))</f>
        <v>82.38</v>
      </c>
    </row>
    <row r="360" spans="1:20" ht="17" x14ac:dyDescent="0.2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t="s">
        <v>20</v>
      </c>
      <c r="G360">
        <v>92</v>
      </c>
      <c r="H360" t="s">
        <v>21</v>
      </c>
      <c r="I360" t="s">
        <v>22</v>
      </c>
      <c r="J360">
        <v>1469422800</v>
      </c>
      <c r="K360" s="7">
        <f xml:space="preserve"> (((J360/60)/60)/24)+DATE(1970,1,1)</f>
        <v>42576.208333333328</v>
      </c>
      <c r="L360">
        <v>1469509200</v>
      </c>
      <c r="M360" s="7">
        <f>(((L360/60)/60)/24)+DATE(1970, 1, 1)</f>
        <v>42577.208333333328</v>
      </c>
      <c r="N360" t="b">
        <v>0</v>
      </c>
      <c r="O360" t="b">
        <v>0</v>
      </c>
      <c r="P360" t="s">
        <v>33</v>
      </c>
      <c r="Q360" t="str">
        <f xml:space="preserve"> LEFT(P360, SEARCH("/", P360, 1)-1)</f>
        <v>theater</v>
      </c>
      <c r="R360" t="str">
        <f>RIGHT(P360,(LEN(P360)-LEN(Q360)-1))</f>
        <v>plays</v>
      </c>
      <c r="S360">
        <f xml:space="preserve"> (E360/D360)*100</f>
        <v>171.26470588235293</v>
      </c>
      <c r="T360">
        <f xml:space="preserve"> IF(G360=0, 0, (E360/G360))</f>
        <v>63.293478260869563</v>
      </c>
    </row>
    <row r="361" spans="1:20" ht="17" x14ac:dyDescent="0.2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t="s">
        <v>20</v>
      </c>
      <c r="G361">
        <v>2857</v>
      </c>
      <c r="H361" t="s">
        <v>21</v>
      </c>
      <c r="I361" t="s">
        <v>22</v>
      </c>
      <c r="J361">
        <v>1295676000</v>
      </c>
      <c r="K361" s="7">
        <f xml:space="preserve"> (((J361/60)/60)/24)+DATE(1970,1,1)</f>
        <v>40565.25</v>
      </c>
      <c r="L361">
        <v>1297490400</v>
      </c>
      <c r="M361" s="7">
        <f>(((L361/60)/60)/24)+DATE(1970, 1, 1)</f>
        <v>40586.25</v>
      </c>
      <c r="N361" t="b">
        <v>0</v>
      </c>
      <c r="O361" t="b">
        <v>0</v>
      </c>
      <c r="P361" t="s">
        <v>33</v>
      </c>
      <c r="Q361" t="str">
        <f xml:space="preserve"> LEFT(P361, SEARCH("/", P361, 1)-1)</f>
        <v>theater</v>
      </c>
      <c r="R361" t="str">
        <f>RIGHT(P361,(LEN(P361)-LEN(Q361)-1))</f>
        <v>plays</v>
      </c>
      <c r="S361">
        <f xml:space="preserve"> (E361/D361)*100</f>
        <v>170.73055242390078</v>
      </c>
      <c r="T361">
        <f xml:space="preserve"> IF(G361=0, 0, (E361/G361))</f>
        <v>53.005950297514879</v>
      </c>
    </row>
    <row r="362" spans="1:20" ht="17" x14ac:dyDescent="0.2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t="s">
        <v>20</v>
      </c>
      <c r="G362">
        <v>546</v>
      </c>
      <c r="H362" t="s">
        <v>21</v>
      </c>
      <c r="I362" t="s">
        <v>22</v>
      </c>
      <c r="J362">
        <v>1535950800</v>
      </c>
      <c r="K362" s="7">
        <f xml:space="preserve"> (((J362/60)/60)/24)+DATE(1970,1,1)</f>
        <v>43346.208333333328</v>
      </c>
      <c r="L362">
        <v>1536210000</v>
      </c>
      <c r="M362" s="7">
        <f>(((L362/60)/60)/24)+DATE(1970, 1, 1)</f>
        <v>43349.208333333328</v>
      </c>
      <c r="N362" t="b">
        <v>0</v>
      </c>
      <c r="O362" t="b">
        <v>0</v>
      </c>
      <c r="P362" t="s">
        <v>33</v>
      </c>
      <c r="Q362" t="str">
        <f xml:space="preserve"> LEFT(P362, SEARCH("/", P362, 1)-1)</f>
        <v>theater</v>
      </c>
      <c r="R362" t="str">
        <f>RIGHT(P362,(LEN(P362)-LEN(Q362)-1))</f>
        <v>plays</v>
      </c>
      <c r="S362">
        <f xml:space="preserve"> (E362/D362)*100</f>
        <v>170.70000000000002</v>
      </c>
      <c r="T362">
        <f xml:space="preserve"> IF(G362=0, 0, (E362/G362))</f>
        <v>25.010989010989011</v>
      </c>
    </row>
    <row r="363" spans="1:20" ht="17" x14ac:dyDescent="0.2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t="s">
        <v>20</v>
      </c>
      <c r="G363">
        <v>170</v>
      </c>
      <c r="H363" t="s">
        <v>107</v>
      </c>
      <c r="I363" t="s">
        <v>108</v>
      </c>
      <c r="J363">
        <v>1461906000</v>
      </c>
      <c r="K363" s="7">
        <f xml:space="preserve"> (((J363/60)/60)/24)+DATE(1970,1,1)</f>
        <v>42489.208333333328</v>
      </c>
      <c r="L363">
        <v>1462770000</v>
      </c>
      <c r="M363" s="7">
        <f>(((L363/60)/60)/24)+DATE(1970, 1, 1)</f>
        <v>42499.208333333328</v>
      </c>
      <c r="N363" t="b">
        <v>0</v>
      </c>
      <c r="O363" t="b">
        <v>0</v>
      </c>
      <c r="P363" t="s">
        <v>33</v>
      </c>
      <c r="Q363" t="str">
        <f xml:space="preserve"> LEFT(P363, SEARCH("/", P363, 1)-1)</f>
        <v>theater</v>
      </c>
      <c r="R363" t="str">
        <f>RIGHT(P363,(LEN(P363)-LEN(Q363)-1))</f>
        <v>plays</v>
      </c>
      <c r="S363">
        <f xml:space="preserve"> (E363/D363)*100</f>
        <v>170.44705882352943</v>
      </c>
      <c r="T363">
        <f xml:space="preserve"> IF(G363=0, 0, (E363/G363))</f>
        <v>85.223529411764702</v>
      </c>
    </row>
    <row r="364" spans="1:20" ht="17" x14ac:dyDescent="0.2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t="s">
        <v>20</v>
      </c>
      <c r="G364">
        <v>81</v>
      </c>
      <c r="H364" t="s">
        <v>26</v>
      </c>
      <c r="I364" t="s">
        <v>27</v>
      </c>
      <c r="J364">
        <v>1535950800</v>
      </c>
      <c r="K364" s="7">
        <f xml:space="preserve"> (((J364/60)/60)/24)+DATE(1970,1,1)</f>
        <v>43346.208333333328</v>
      </c>
      <c r="L364">
        <v>1536382800</v>
      </c>
      <c r="M364" s="7">
        <f>(((L364/60)/60)/24)+DATE(1970, 1, 1)</f>
        <v>43351.208333333328</v>
      </c>
      <c r="N364" t="b">
        <v>0</v>
      </c>
      <c r="O364" t="b">
        <v>0</v>
      </c>
      <c r="P364" t="s">
        <v>474</v>
      </c>
      <c r="Q364" t="str">
        <f xml:space="preserve"> LEFT(P364, SEARCH("/", P364, 1)-1)</f>
        <v>film &amp; video</v>
      </c>
      <c r="R364" t="str">
        <f>RIGHT(P364,(LEN(P364)-LEN(Q364)-1))</f>
        <v>science fiction</v>
      </c>
      <c r="S364">
        <f xml:space="preserve"> (E364/D364)*100</f>
        <v>170.04255319148936</v>
      </c>
      <c r="T364">
        <f xml:space="preserve"> IF(G364=0, 0, (E364/G364))</f>
        <v>98.666666666666671</v>
      </c>
    </row>
    <row r="365" spans="1:20" ht="17" x14ac:dyDescent="0.2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t="s">
        <v>20</v>
      </c>
      <c r="G365">
        <v>122</v>
      </c>
      <c r="H365" t="s">
        <v>21</v>
      </c>
      <c r="I365" t="s">
        <v>22</v>
      </c>
      <c r="J365">
        <v>1394600400</v>
      </c>
      <c r="K365" s="7">
        <f xml:space="preserve"> (((J365/60)/60)/24)+DATE(1970,1,1)</f>
        <v>41710.208333333336</v>
      </c>
      <c r="L365">
        <v>1395205200</v>
      </c>
      <c r="M365" s="7">
        <f>(((L365/60)/60)/24)+DATE(1970, 1, 1)</f>
        <v>41717.208333333336</v>
      </c>
      <c r="N365" t="b">
        <v>0</v>
      </c>
      <c r="O365" t="b">
        <v>1</v>
      </c>
      <c r="P365" t="s">
        <v>50</v>
      </c>
      <c r="Q365" t="str">
        <f xml:space="preserve"> LEFT(P365, SEARCH("/", P365, 1)-1)</f>
        <v>music</v>
      </c>
      <c r="R365" t="str">
        <f>RIGHT(P365,(LEN(P365)-LEN(Q365)-1))</f>
        <v>electric music</v>
      </c>
      <c r="S365">
        <f xml:space="preserve"> (E365/D365)*100</f>
        <v>169.78571428571431</v>
      </c>
      <c r="T365">
        <f xml:space="preserve"> IF(G365=0, 0, (E365/G365))</f>
        <v>77.93442622950819</v>
      </c>
    </row>
    <row r="366" spans="1:20" ht="17" x14ac:dyDescent="0.2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t="s">
        <v>20</v>
      </c>
      <c r="G366">
        <v>198</v>
      </c>
      <c r="H366" t="s">
        <v>21</v>
      </c>
      <c r="I366" t="s">
        <v>22</v>
      </c>
      <c r="J366">
        <v>1275714000</v>
      </c>
      <c r="K366" s="7">
        <f xml:space="preserve"> (((J366/60)/60)/24)+DATE(1970,1,1)</f>
        <v>40334.208333333336</v>
      </c>
      <c r="L366">
        <v>1277355600</v>
      </c>
      <c r="M366" s="7">
        <f>(((L366/60)/60)/24)+DATE(1970, 1, 1)</f>
        <v>40353.208333333336</v>
      </c>
      <c r="N366" t="b">
        <v>0</v>
      </c>
      <c r="O366" t="b">
        <v>1</v>
      </c>
      <c r="P366" t="s">
        <v>65</v>
      </c>
      <c r="Q366" t="str">
        <f xml:space="preserve"> LEFT(P366, SEARCH("/", P366, 1)-1)</f>
        <v>technology</v>
      </c>
      <c r="R366" t="str">
        <f>RIGHT(P366,(LEN(P366)-LEN(Q366)-1))</f>
        <v>wearables</v>
      </c>
      <c r="S366">
        <f xml:space="preserve"> (E366/D366)*100</f>
        <v>169.06818181818181</v>
      </c>
      <c r="T366">
        <f xml:space="preserve"> IF(G366=0, 0, (E366/G366))</f>
        <v>75.141414141414145</v>
      </c>
    </row>
    <row r="367" spans="1:20" ht="17" x14ac:dyDescent="0.2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t="s">
        <v>20</v>
      </c>
      <c r="G367">
        <v>943</v>
      </c>
      <c r="H367" t="s">
        <v>21</v>
      </c>
      <c r="I367" t="s">
        <v>22</v>
      </c>
      <c r="J367">
        <v>1431666000</v>
      </c>
      <c r="K367" s="7">
        <f xml:space="preserve"> (((J367/60)/60)/24)+DATE(1970,1,1)</f>
        <v>42139.208333333328</v>
      </c>
      <c r="L367">
        <v>1432184400</v>
      </c>
      <c r="M367" s="7">
        <f>(((L367/60)/60)/24)+DATE(1970, 1, 1)</f>
        <v>42145.208333333328</v>
      </c>
      <c r="N367" t="b">
        <v>0</v>
      </c>
      <c r="O367" t="b">
        <v>0</v>
      </c>
      <c r="P367" t="s">
        <v>292</v>
      </c>
      <c r="Q367" t="str">
        <f xml:space="preserve"> LEFT(P367, SEARCH("/", P367, 1)-1)</f>
        <v>games</v>
      </c>
      <c r="R367" t="str">
        <f>RIGHT(P367,(LEN(P367)-LEN(Q367)-1))</f>
        <v>mobile games</v>
      </c>
      <c r="S367">
        <f xml:space="preserve"> (E367/D367)*100</f>
        <v>168.72085385878489</v>
      </c>
      <c r="T367">
        <f xml:space="preserve"> IF(G367=0, 0, (E367/G367))</f>
        <v>108.96182396606575</v>
      </c>
    </row>
    <row r="368" spans="1:20" ht="17" x14ac:dyDescent="0.2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t="s">
        <v>20</v>
      </c>
      <c r="G368">
        <v>3205</v>
      </c>
      <c r="H368" t="s">
        <v>21</v>
      </c>
      <c r="I368" t="s">
        <v>22</v>
      </c>
      <c r="J368">
        <v>1351400400</v>
      </c>
      <c r="K368" s="7">
        <f xml:space="preserve"> (((J368/60)/60)/24)+DATE(1970,1,1)</f>
        <v>41210.208333333336</v>
      </c>
      <c r="L368">
        <v>1355983200</v>
      </c>
      <c r="M368" s="7">
        <f>(((L368/60)/60)/24)+DATE(1970, 1, 1)</f>
        <v>41263.25</v>
      </c>
      <c r="N368" t="b">
        <v>0</v>
      </c>
      <c r="O368" t="b">
        <v>0</v>
      </c>
      <c r="P368" t="s">
        <v>33</v>
      </c>
      <c r="Q368" t="str">
        <f xml:space="preserve"> LEFT(P368, SEARCH("/", P368, 1)-1)</f>
        <v>theater</v>
      </c>
      <c r="R368" t="str">
        <f>RIGHT(P368,(LEN(P368)-LEN(Q368)-1))</f>
        <v>plays</v>
      </c>
      <c r="S368">
        <f xml:space="preserve"> (E368/D368)*100</f>
        <v>168.47017045454547</v>
      </c>
      <c r="T368">
        <f xml:space="preserve"> IF(G368=0, 0, (E368/G368))</f>
        <v>37.005616224648989</v>
      </c>
    </row>
    <row r="369" spans="1:20" ht="17" x14ac:dyDescent="0.2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t="s">
        <v>20</v>
      </c>
      <c r="G369">
        <v>203</v>
      </c>
      <c r="H369" t="s">
        <v>21</v>
      </c>
      <c r="I369" t="s">
        <v>22</v>
      </c>
      <c r="J369">
        <v>1430715600</v>
      </c>
      <c r="K369" s="7">
        <f xml:space="preserve"> (((J369/60)/60)/24)+DATE(1970,1,1)</f>
        <v>42128.208333333328</v>
      </c>
      <c r="L369">
        <v>1431838800</v>
      </c>
      <c r="M369" s="7">
        <f>(((L369/60)/60)/24)+DATE(1970, 1, 1)</f>
        <v>42141.208333333328</v>
      </c>
      <c r="N369" t="b">
        <v>1</v>
      </c>
      <c r="O369" t="b">
        <v>0</v>
      </c>
      <c r="P369" t="s">
        <v>33</v>
      </c>
      <c r="Q369" t="str">
        <f xml:space="preserve"> LEFT(P369, SEARCH("/", P369, 1)-1)</f>
        <v>theater</v>
      </c>
      <c r="R369" t="str">
        <f>RIGHT(P369,(LEN(P369)-LEN(Q369)-1))</f>
        <v>plays</v>
      </c>
      <c r="S369">
        <f xml:space="preserve"> (E369/D369)*100</f>
        <v>167.63513513513513</v>
      </c>
      <c r="T369">
        <f xml:space="preserve"> IF(G369=0, 0, (E369/G369))</f>
        <v>61.108374384236456</v>
      </c>
    </row>
    <row r="370" spans="1:20" ht="17" x14ac:dyDescent="0.2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t="s">
        <v>20</v>
      </c>
      <c r="G370">
        <v>1604</v>
      </c>
      <c r="H370" t="s">
        <v>26</v>
      </c>
      <c r="I370" t="s">
        <v>27</v>
      </c>
      <c r="J370">
        <v>1538715600</v>
      </c>
      <c r="K370" s="7">
        <f xml:space="preserve"> (((J370/60)/60)/24)+DATE(1970,1,1)</f>
        <v>43378.208333333328</v>
      </c>
      <c r="L370">
        <v>1539406800</v>
      </c>
      <c r="M370" s="7">
        <f>(((L370/60)/60)/24)+DATE(1970, 1, 1)</f>
        <v>43386.208333333328</v>
      </c>
      <c r="N370" t="b">
        <v>0</v>
      </c>
      <c r="O370" t="b">
        <v>0</v>
      </c>
      <c r="P370" t="s">
        <v>53</v>
      </c>
      <c r="Q370" t="str">
        <f xml:space="preserve"> LEFT(P370, SEARCH("/", P370, 1)-1)</f>
        <v>film &amp; video</v>
      </c>
      <c r="R370" t="str">
        <f>RIGHT(P370,(LEN(P370)-LEN(Q370)-1))</f>
        <v>drama</v>
      </c>
      <c r="S370">
        <f xml:space="preserve"> (E370/D370)*100</f>
        <v>167.05422993492408</v>
      </c>
      <c r="T370">
        <f xml:space="preserve"> IF(G370=0, 0, (E370/G370))</f>
        <v>48.012468827930178</v>
      </c>
    </row>
    <row r="371" spans="1:20" ht="17" x14ac:dyDescent="0.2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t="s">
        <v>20</v>
      </c>
      <c r="G371">
        <v>288</v>
      </c>
      <c r="H371" t="s">
        <v>36</v>
      </c>
      <c r="I371" t="s">
        <v>37</v>
      </c>
      <c r="J371">
        <v>1514354400</v>
      </c>
      <c r="K371" s="7">
        <f xml:space="preserve"> (((J371/60)/60)/24)+DATE(1970,1,1)</f>
        <v>43096.25</v>
      </c>
      <c r="L371">
        <v>1515391200</v>
      </c>
      <c r="M371" s="7">
        <f>(((L371/60)/60)/24)+DATE(1970, 1, 1)</f>
        <v>43108.25</v>
      </c>
      <c r="N371" t="b">
        <v>0</v>
      </c>
      <c r="O371" t="b">
        <v>1</v>
      </c>
      <c r="P371" t="s">
        <v>33</v>
      </c>
      <c r="Q371" t="str">
        <f xml:space="preserve"> LEFT(P371, SEARCH("/", P371, 1)-1)</f>
        <v>theater</v>
      </c>
      <c r="R371" t="str">
        <f>RIGHT(P371,(LEN(P371)-LEN(Q371)-1))</f>
        <v>plays</v>
      </c>
      <c r="S371">
        <f xml:space="preserve"> (E371/D371)*100</f>
        <v>166.57777777777778</v>
      </c>
      <c r="T371">
        <f xml:space="preserve"> IF(G371=0, 0, (E371/G371))</f>
        <v>26.027777777777779</v>
      </c>
    </row>
    <row r="372" spans="1:20" ht="34" x14ac:dyDescent="0.2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t="s">
        <v>20</v>
      </c>
      <c r="G372">
        <v>5168</v>
      </c>
      <c r="H372" t="s">
        <v>21</v>
      </c>
      <c r="I372" t="s">
        <v>22</v>
      </c>
      <c r="J372">
        <v>1290664800</v>
      </c>
      <c r="K372" s="7">
        <f xml:space="preserve"> (((J372/60)/60)/24)+DATE(1970,1,1)</f>
        <v>40507.25</v>
      </c>
      <c r="L372">
        <v>1291788000</v>
      </c>
      <c r="M372" s="7">
        <f>(((L372/60)/60)/24)+DATE(1970, 1, 1)</f>
        <v>40520.25</v>
      </c>
      <c r="N372" t="b">
        <v>0</v>
      </c>
      <c r="O372" t="b">
        <v>0</v>
      </c>
      <c r="P372" t="s">
        <v>33</v>
      </c>
      <c r="Q372" t="str">
        <f xml:space="preserve"> LEFT(P372, SEARCH("/", P372, 1)-1)</f>
        <v>theater</v>
      </c>
      <c r="R372" t="str">
        <f>RIGHT(P372,(LEN(P372)-LEN(Q372)-1))</f>
        <v>plays</v>
      </c>
      <c r="S372">
        <f xml:space="preserve"> (E372/D372)*100</f>
        <v>166.56234096692114</v>
      </c>
      <c r="T372">
        <f xml:space="preserve"> IF(G372=0, 0, (E372/G372))</f>
        <v>37.998645510835914</v>
      </c>
    </row>
    <row r="373" spans="1:20" ht="17" x14ac:dyDescent="0.2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t="s">
        <v>20</v>
      </c>
      <c r="G373">
        <v>181</v>
      </c>
      <c r="H373" t="s">
        <v>21</v>
      </c>
      <c r="I373" t="s">
        <v>22</v>
      </c>
      <c r="J373">
        <v>1547964000</v>
      </c>
      <c r="K373" s="7">
        <f xml:space="preserve"> (((J373/60)/60)/24)+DATE(1970,1,1)</f>
        <v>43485.25</v>
      </c>
      <c r="L373">
        <v>1552971600</v>
      </c>
      <c r="M373" s="7">
        <f>(((L373/60)/60)/24)+DATE(1970, 1, 1)</f>
        <v>43543.208333333328</v>
      </c>
      <c r="N373" t="b">
        <v>0</v>
      </c>
      <c r="O373" t="b">
        <v>0</v>
      </c>
      <c r="P373" t="s">
        <v>28</v>
      </c>
      <c r="Q373" t="str">
        <f xml:space="preserve"> LEFT(P373, SEARCH("/", P373, 1)-1)</f>
        <v>technology</v>
      </c>
      <c r="R373" t="str">
        <f>RIGHT(P373,(LEN(P373)-LEN(Q373)-1))</f>
        <v>web</v>
      </c>
      <c r="S373">
        <f xml:space="preserve"> (E373/D373)*100</f>
        <v>165</v>
      </c>
      <c r="T373">
        <f xml:space="preserve"> IF(G373=0, 0, (E373/G373))</f>
        <v>81.132596685082873</v>
      </c>
    </row>
    <row r="374" spans="1:20" ht="34" x14ac:dyDescent="0.2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t="s">
        <v>20</v>
      </c>
      <c r="G374">
        <v>132</v>
      </c>
      <c r="H374" t="s">
        <v>21</v>
      </c>
      <c r="I374" t="s">
        <v>22</v>
      </c>
      <c r="J374">
        <v>1437714000</v>
      </c>
      <c r="K374" s="7">
        <f xml:space="preserve"> (((J374/60)/60)/24)+DATE(1970,1,1)</f>
        <v>42209.208333333328</v>
      </c>
      <c r="L374">
        <v>1438318800</v>
      </c>
      <c r="M374" s="7">
        <f>(((L374/60)/60)/24)+DATE(1970, 1, 1)</f>
        <v>42216.208333333328</v>
      </c>
      <c r="N374" t="b">
        <v>0</v>
      </c>
      <c r="O374" t="b">
        <v>0</v>
      </c>
      <c r="P374" t="s">
        <v>33</v>
      </c>
      <c r="Q374" t="str">
        <f xml:space="preserve"> LEFT(P374, SEARCH("/", P374, 1)-1)</f>
        <v>theater</v>
      </c>
      <c r="R374" t="str">
        <f>RIGHT(P374,(LEN(P374)-LEN(Q374)-1))</f>
        <v>plays</v>
      </c>
      <c r="S374">
        <f xml:space="preserve"> (E374/D374)*100</f>
        <v>164.13114754098362</v>
      </c>
      <c r="T374">
        <f xml:space="preserve"> IF(G374=0, 0, (E374/G374))</f>
        <v>75.848484848484844</v>
      </c>
    </row>
    <row r="375" spans="1:20" ht="17" x14ac:dyDescent="0.2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t="s">
        <v>20</v>
      </c>
      <c r="G375">
        <v>307</v>
      </c>
      <c r="H375" t="s">
        <v>21</v>
      </c>
      <c r="I375" t="s">
        <v>22</v>
      </c>
      <c r="J375">
        <v>1434862800</v>
      </c>
      <c r="K375" s="7">
        <f xml:space="preserve"> (((J375/60)/60)/24)+DATE(1970,1,1)</f>
        <v>42176.208333333328</v>
      </c>
      <c r="L375">
        <v>1435899600</v>
      </c>
      <c r="M375" s="7">
        <f>(((L375/60)/60)/24)+DATE(1970, 1, 1)</f>
        <v>42188.208333333328</v>
      </c>
      <c r="N375" t="b">
        <v>0</v>
      </c>
      <c r="O375" t="b">
        <v>1</v>
      </c>
      <c r="P375" t="s">
        <v>33</v>
      </c>
      <c r="Q375" t="str">
        <f xml:space="preserve"> LEFT(P375, SEARCH("/", P375, 1)-1)</f>
        <v>theater</v>
      </c>
      <c r="R375" t="str">
        <f>RIGHT(P375,(LEN(P375)-LEN(Q375)-1))</f>
        <v>plays</v>
      </c>
      <c r="S375">
        <f xml:space="preserve"> (E375/D375)*100</f>
        <v>164.05633802816902</v>
      </c>
      <c r="T375">
        <f xml:space="preserve"> IF(G375=0, 0, (E375/G375))</f>
        <v>37.941368078175898</v>
      </c>
    </row>
    <row r="376" spans="1:20" ht="17" x14ac:dyDescent="0.2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t="s">
        <v>20</v>
      </c>
      <c r="G376">
        <v>236</v>
      </c>
      <c r="H376" t="s">
        <v>21</v>
      </c>
      <c r="I376" t="s">
        <v>22</v>
      </c>
      <c r="J376">
        <v>1379566800</v>
      </c>
      <c r="K376" s="7">
        <f xml:space="preserve"> (((J376/60)/60)/24)+DATE(1970,1,1)</f>
        <v>41536.208333333336</v>
      </c>
      <c r="L376">
        <v>1379826000</v>
      </c>
      <c r="M376" s="7">
        <f>(((L376/60)/60)/24)+DATE(1970, 1, 1)</f>
        <v>41539.208333333336</v>
      </c>
      <c r="N376" t="b">
        <v>0</v>
      </c>
      <c r="O376" t="b">
        <v>0</v>
      </c>
      <c r="P376" t="s">
        <v>33</v>
      </c>
      <c r="Q376" t="str">
        <f xml:space="preserve"> LEFT(P376, SEARCH("/", P376, 1)-1)</f>
        <v>theater</v>
      </c>
      <c r="R376" t="str">
        <f>RIGHT(P376,(LEN(P376)-LEN(Q376)-1))</f>
        <v>plays</v>
      </c>
      <c r="S376">
        <f xml:space="preserve"> (E376/D376)*100</f>
        <v>163.98734177215189</v>
      </c>
      <c r="T376">
        <f xml:space="preserve"> IF(G376=0, 0, (E376/G376))</f>
        <v>54.894067796610166</v>
      </c>
    </row>
    <row r="377" spans="1:20" ht="17" x14ac:dyDescent="0.2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t="s">
        <v>20</v>
      </c>
      <c r="G377">
        <v>88</v>
      </c>
      <c r="H377" t="s">
        <v>21</v>
      </c>
      <c r="I377" t="s">
        <v>22</v>
      </c>
      <c r="J377">
        <v>1537160400</v>
      </c>
      <c r="K377" s="7">
        <f xml:space="preserve"> (((J377/60)/60)/24)+DATE(1970,1,1)</f>
        <v>43360.208333333328</v>
      </c>
      <c r="L377">
        <v>1537419600</v>
      </c>
      <c r="M377" s="7">
        <f>(((L377/60)/60)/24)+DATE(1970, 1, 1)</f>
        <v>43363.208333333328</v>
      </c>
      <c r="N377" t="b">
        <v>0</v>
      </c>
      <c r="O377" t="b">
        <v>1</v>
      </c>
      <c r="P377" t="s">
        <v>33</v>
      </c>
      <c r="Q377" t="str">
        <f xml:space="preserve"> LEFT(P377, SEARCH("/", P377, 1)-1)</f>
        <v>theater</v>
      </c>
      <c r="R377" t="str">
        <f>RIGHT(P377,(LEN(P377)-LEN(Q377)-1))</f>
        <v>plays</v>
      </c>
      <c r="S377">
        <f xml:space="preserve"> (E377/D377)*100</f>
        <v>163.57142857142856</v>
      </c>
      <c r="T377">
        <f xml:space="preserve"> IF(G377=0, 0, (E377/G377))</f>
        <v>78.068181818181813</v>
      </c>
    </row>
    <row r="378" spans="1:20" ht="34" x14ac:dyDescent="0.2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t="s">
        <v>20</v>
      </c>
      <c r="G378">
        <v>1561</v>
      </c>
      <c r="H378" t="s">
        <v>21</v>
      </c>
      <c r="I378" t="s">
        <v>22</v>
      </c>
      <c r="J378">
        <v>1368853200</v>
      </c>
      <c r="K378" s="7">
        <f xml:space="preserve"> (((J378/60)/60)/24)+DATE(1970,1,1)</f>
        <v>41412.208333333336</v>
      </c>
      <c r="L378">
        <v>1369371600</v>
      </c>
      <c r="M378" s="7">
        <f>(((L378/60)/60)/24)+DATE(1970, 1, 1)</f>
        <v>41418.208333333336</v>
      </c>
      <c r="N378" t="b">
        <v>0</v>
      </c>
      <c r="O378" t="b">
        <v>0</v>
      </c>
      <c r="P378" t="s">
        <v>33</v>
      </c>
      <c r="Q378" t="str">
        <f xml:space="preserve"> LEFT(P378, SEARCH("/", P378, 1)-1)</f>
        <v>theater</v>
      </c>
      <c r="R378" t="str">
        <f>RIGHT(P378,(LEN(P378)-LEN(Q378)-1))</f>
        <v>plays</v>
      </c>
      <c r="S378">
        <f xml:space="preserve"> (E378/D378)*100</f>
        <v>163.01447776628748</v>
      </c>
      <c r="T378">
        <f xml:space="preserve"> IF(G378=0, 0, (E378/G378))</f>
        <v>100.98334401024984</v>
      </c>
    </row>
    <row r="379" spans="1:20" ht="34" x14ac:dyDescent="0.2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 s="7">
        <f xml:space="preserve"> (((J379/60)/60)/24)+DATE(1970,1,1)</f>
        <v>42868.208333333328</v>
      </c>
      <c r="L379">
        <v>1497762000</v>
      </c>
      <c r="M379" s="7">
        <f>(((L379/60)/60)/24)+DATE(1970, 1, 1)</f>
        <v>42904.208333333328</v>
      </c>
      <c r="N379" t="b">
        <v>1</v>
      </c>
      <c r="O379" t="b">
        <v>1</v>
      </c>
      <c r="P379" t="s">
        <v>42</v>
      </c>
      <c r="Q379" t="str">
        <f xml:space="preserve"> LEFT(P379, SEARCH("/", P379, 1)-1)</f>
        <v>film &amp; video</v>
      </c>
      <c r="R379" t="str">
        <f>RIGHT(P379,(LEN(P379)-LEN(Q379)-1))</f>
        <v>documentary</v>
      </c>
      <c r="S379">
        <f xml:space="preserve"> (E379/D379)*100</f>
        <v>162.98181818181817</v>
      </c>
      <c r="T379">
        <f xml:space="preserve"> IF(G379=0, 0, (E379/G379))</f>
        <v>46.931937172774866</v>
      </c>
    </row>
    <row r="380" spans="1:20" ht="34" x14ac:dyDescent="0.2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t="s">
        <v>20</v>
      </c>
      <c r="G380">
        <v>300</v>
      </c>
      <c r="H380" t="s">
        <v>21</v>
      </c>
      <c r="I380" t="s">
        <v>22</v>
      </c>
      <c r="J380">
        <v>1539061200</v>
      </c>
      <c r="K380" s="7">
        <f xml:space="preserve"> (((J380/60)/60)/24)+DATE(1970,1,1)</f>
        <v>43382.208333333328</v>
      </c>
      <c r="L380">
        <v>1539579600</v>
      </c>
      <c r="M380" s="7">
        <f>(((L380/60)/60)/24)+DATE(1970, 1, 1)</f>
        <v>43388.208333333328</v>
      </c>
      <c r="N380" t="b">
        <v>0</v>
      </c>
      <c r="O380" t="b">
        <v>0</v>
      </c>
      <c r="P380" t="s">
        <v>17</v>
      </c>
      <c r="Q380" t="str">
        <f xml:space="preserve"> LEFT(P380, SEARCH("/", P380, 1)-1)</f>
        <v>food</v>
      </c>
      <c r="R380" t="str">
        <f>RIGHT(P380,(LEN(P380)-LEN(Q380)-1))</f>
        <v>food trucks</v>
      </c>
      <c r="S380">
        <f xml:space="preserve"> (E380/D380)*100</f>
        <v>162.4375</v>
      </c>
      <c r="T380">
        <f xml:space="preserve"> IF(G380=0, 0, (E380/G380))</f>
        <v>25.99</v>
      </c>
    </row>
    <row r="381" spans="1:20" ht="34" x14ac:dyDescent="0.2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t="s">
        <v>20</v>
      </c>
      <c r="G381">
        <v>4065</v>
      </c>
      <c r="H381" t="s">
        <v>40</v>
      </c>
      <c r="I381" t="s">
        <v>41</v>
      </c>
      <c r="J381">
        <v>1264399200</v>
      </c>
      <c r="K381" s="7">
        <f xml:space="preserve"> (((J381/60)/60)/24)+DATE(1970,1,1)</f>
        <v>40203.25</v>
      </c>
      <c r="L381">
        <v>1264831200</v>
      </c>
      <c r="M381" s="7">
        <f>(((L381/60)/60)/24)+DATE(1970, 1, 1)</f>
        <v>40208.25</v>
      </c>
      <c r="N381" t="b">
        <v>0</v>
      </c>
      <c r="O381" t="b">
        <v>1</v>
      </c>
      <c r="P381" t="s">
        <v>65</v>
      </c>
      <c r="Q381" t="str">
        <f xml:space="preserve"> LEFT(P381, SEARCH("/", P381, 1)-1)</f>
        <v>technology</v>
      </c>
      <c r="R381" t="str">
        <f>RIGHT(P381,(LEN(P381)-LEN(Q381)-1))</f>
        <v>wearables</v>
      </c>
      <c r="S381">
        <f xml:space="preserve"> (E381/D381)*100</f>
        <v>162.38567493112947</v>
      </c>
      <c r="T381">
        <f xml:space="preserve"> IF(G381=0, 0, (E381/G381))</f>
        <v>29.001722017220171</v>
      </c>
    </row>
    <row r="382" spans="1:20" ht="17" x14ac:dyDescent="0.2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t="s">
        <v>20</v>
      </c>
      <c r="G382">
        <v>164</v>
      </c>
      <c r="H382" t="s">
        <v>21</v>
      </c>
      <c r="I382" t="s">
        <v>22</v>
      </c>
      <c r="J382">
        <v>1556341200</v>
      </c>
      <c r="K382" s="7">
        <f xml:space="preserve"> (((J382/60)/60)/24)+DATE(1970,1,1)</f>
        <v>43582.208333333328</v>
      </c>
      <c r="L382">
        <v>1557723600</v>
      </c>
      <c r="M382" s="7">
        <f>(((L382/60)/60)/24)+DATE(1970, 1, 1)</f>
        <v>43598.208333333328</v>
      </c>
      <c r="N382" t="b">
        <v>0</v>
      </c>
      <c r="O382" t="b">
        <v>0</v>
      </c>
      <c r="P382" t="s">
        <v>65</v>
      </c>
      <c r="Q382" t="str">
        <f xml:space="preserve"> LEFT(P382, SEARCH("/", P382, 1)-1)</f>
        <v>technology</v>
      </c>
      <c r="R382" t="str">
        <f>RIGHT(P382,(LEN(P382)-LEN(Q382)-1))</f>
        <v>wearables</v>
      </c>
      <c r="S382">
        <f xml:space="preserve"> (E382/D382)*100</f>
        <v>162.3125</v>
      </c>
      <c r="T382">
        <f xml:space="preserve"> IF(G382=0, 0, (E382/G382))</f>
        <v>79.176829268292678</v>
      </c>
    </row>
    <row r="383" spans="1:20" ht="17" x14ac:dyDescent="0.2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t="s">
        <v>20</v>
      </c>
      <c r="G383">
        <v>2409</v>
      </c>
      <c r="H383" t="s">
        <v>107</v>
      </c>
      <c r="I383" t="s">
        <v>108</v>
      </c>
      <c r="J383">
        <v>1276578000</v>
      </c>
      <c r="K383" s="7">
        <f xml:space="preserve"> (((J383/60)/60)/24)+DATE(1970,1,1)</f>
        <v>40344.208333333336</v>
      </c>
      <c r="L383">
        <v>1279083600</v>
      </c>
      <c r="M383" s="7">
        <f>(((L383/60)/60)/24)+DATE(1970, 1, 1)</f>
        <v>40373.208333333336</v>
      </c>
      <c r="N383" t="b">
        <v>0</v>
      </c>
      <c r="O383" t="b">
        <v>0</v>
      </c>
      <c r="P383" t="s">
        <v>23</v>
      </c>
      <c r="Q383" t="str">
        <f xml:space="preserve"> LEFT(P383, SEARCH("/", P383, 1)-1)</f>
        <v>music</v>
      </c>
      <c r="R383" t="str">
        <f>RIGHT(P383,(LEN(P383)-LEN(Q383)-1))</f>
        <v>rock</v>
      </c>
      <c r="S383">
        <f xml:space="preserve"> (E383/D383)*100</f>
        <v>162.09032258064516</v>
      </c>
      <c r="T383">
        <f xml:space="preserve"> IF(G383=0, 0, (E383/G383))</f>
        <v>73.004566210045667</v>
      </c>
    </row>
    <row r="384" spans="1:20" ht="17" x14ac:dyDescent="0.2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t="s">
        <v>20</v>
      </c>
      <c r="G384">
        <v>103</v>
      </c>
      <c r="H384" t="s">
        <v>21</v>
      </c>
      <c r="I384" t="s">
        <v>22</v>
      </c>
      <c r="J384">
        <v>1471842000</v>
      </c>
      <c r="K384" s="7">
        <f xml:space="preserve"> (((J384/60)/60)/24)+DATE(1970,1,1)</f>
        <v>42604.208333333328</v>
      </c>
      <c r="L384">
        <v>1472878800</v>
      </c>
      <c r="M384" s="7">
        <f>(((L384/60)/60)/24)+DATE(1970, 1, 1)</f>
        <v>42616.208333333328</v>
      </c>
      <c r="N384" t="b">
        <v>0</v>
      </c>
      <c r="O384" t="b">
        <v>0</v>
      </c>
      <c r="P384" t="s">
        <v>133</v>
      </c>
      <c r="Q384" t="str">
        <f xml:space="preserve"> LEFT(P384, SEARCH("/", P384, 1)-1)</f>
        <v>publishing</v>
      </c>
      <c r="R384" t="str">
        <f>RIGHT(P384,(LEN(P384)-LEN(Q384)-1))</f>
        <v>radio &amp; podcasts</v>
      </c>
      <c r="S384">
        <f xml:space="preserve"> (E384/D384)*100</f>
        <v>161.94202898550725</v>
      </c>
      <c r="T384">
        <f xml:space="preserve"> IF(G384=0, 0, (E384/G384))</f>
        <v>108.48543689320388</v>
      </c>
    </row>
    <row r="385" spans="1:20" ht="17" x14ac:dyDescent="0.2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t="s">
        <v>20</v>
      </c>
      <c r="G385">
        <v>3131</v>
      </c>
      <c r="H385" t="s">
        <v>21</v>
      </c>
      <c r="I385" t="s">
        <v>22</v>
      </c>
      <c r="J385">
        <v>1498798800</v>
      </c>
      <c r="K385" s="7">
        <f xml:space="preserve"> (((J385/60)/60)/24)+DATE(1970,1,1)</f>
        <v>42916.208333333328</v>
      </c>
      <c r="L385">
        <v>1499662800</v>
      </c>
      <c r="M385" s="7">
        <f>(((L385/60)/60)/24)+DATE(1970, 1, 1)</f>
        <v>42926.208333333328</v>
      </c>
      <c r="N385" t="b">
        <v>0</v>
      </c>
      <c r="O385" t="b">
        <v>0</v>
      </c>
      <c r="P385" t="s">
        <v>269</v>
      </c>
      <c r="Q385" t="str">
        <f xml:space="preserve"> LEFT(P385, SEARCH("/", P385, 1)-1)</f>
        <v>film &amp; video</v>
      </c>
      <c r="R385" t="str">
        <f>RIGHT(P385,(LEN(P385)-LEN(Q385)-1))</f>
        <v>television</v>
      </c>
      <c r="S385">
        <f xml:space="preserve"> (E385/D385)*100</f>
        <v>161.90634146341463</v>
      </c>
      <c r="T385">
        <f xml:space="preserve"> IF(G385=0, 0, (E385/G385))</f>
        <v>53.003513254551258</v>
      </c>
    </row>
    <row r="386" spans="1:20" ht="34" x14ac:dyDescent="0.2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t="s">
        <v>20</v>
      </c>
      <c r="G386">
        <v>203</v>
      </c>
      <c r="H386" t="s">
        <v>21</v>
      </c>
      <c r="I386" t="s">
        <v>22</v>
      </c>
      <c r="J386">
        <v>1429333200</v>
      </c>
      <c r="K386" s="7">
        <f xml:space="preserve"> (((J386/60)/60)/24)+DATE(1970,1,1)</f>
        <v>42112.208333333328</v>
      </c>
      <c r="L386">
        <v>1430974800</v>
      </c>
      <c r="M386" s="7">
        <f>(((L386/60)/60)/24)+DATE(1970, 1, 1)</f>
        <v>42131.208333333328</v>
      </c>
      <c r="N386" t="b">
        <v>0</v>
      </c>
      <c r="O386" t="b">
        <v>0</v>
      </c>
      <c r="P386" t="s">
        <v>28</v>
      </c>
      <c r="Q386" t="str">
        <f xml:space="preserve"> LEFT(P386, SEARCH("/", P386, 1)-1)</f>
        <v>technology</v>
      </c>
      <c r="R386" t="str">
        <f>RIGHT(P386,(LEN(P386)-LEN(Q386)-1))</f>
        <v>web</v>
      </c>
      <c r="S386">
        <f xml:space="preserve"> (E386/D386)*100</f>
        <v>161.35593220338984</v>
      </c>
      <c r="T386">
        <f xml:space="preserve"> IF(G386=0, 0, (E386/G386))</f>
        <v>46.896551724137929</v>
      </c>
    </row>
    <row r="387" spans="1:20" ht="17" x14ac:dyDescent="0.2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t="s">
        <v>20</v>
      </c>
      <c r="G387">
        <v>129</v>
      </c>
      <c r="H387" t="s">
        <v>21</v>
      </c>
      <c r="I387" t="s">
        <v>22</v>
      </c>
      <c r="J387">
        <v>1558674000</v>
      </c>
      <c r="K387" s="7">
        <f xml:space="preserve"> (((J387/60)/60)/24)+DATE(1970,1,1)</f>
        <v>43609.208333333328</v>
      </c>
      <c r="L387">
        <v>1559106000</v>
      </c>
      <c r="M387" s="7">
        <f>(((L387/60)/60)/24)+DATE(1970, 1, 1)</f>
        <v>43614.208333333328</v>
      </c>
      <c r="N387" t="b">
        <v>0</v>
      </c>
      <c r="O387" t="b">
        <v>0</v>
      </c>
      <c r="P387" t="s">
        <v>71</v>
      </c>
      <c r="Q387" t="str">
        <f xml:space="preserve"> LEFT(P387, SEARCH("/", P387, 1)-1)</f>
        <v>film &amp; video</v>
      </c>
      <c r="R387" t="str">
        <f>RIGHT(P387,(LEN(P387)-LEN(Q387)-1))</f>
        <v>animation</v>
      </c>
      <c r="S387">
        <f xml:space="preserve"> (E387/D387)*100</f>
        <v>160.61111111111111</v>
      </c>
      <c r="T387">
        <f xml:space="preserve"> IF(G387=0, 0, (E387/G387))</f>
        <v>112.05426356589147</v>
      </c>
    </row>
    <row r="388" spans="1:20" ht="34" x14ac:dyDescent="0.2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t="s">
        <v>20</v>
      </c>
      <c r="G388">
        <v>84</v>
      </c>
      <c r="H388" t="s">
        <v>21</v>
      </c>
      <c r="I388" t="s">
        <v>22</v>
      </c>
      <c r="J388">
        <v>1371963600</v>
      </c>
      <c r="K388" s="7">
        <f xml:space="preserve"> (((J388/60)/60)/24)+DATE(1970,1,1)</f>
        <v>41448.208333333336</v>
      </c>
      <c r="L388">
        <v>1372395600</v>
      </c>
      <c r="M388" s="7">
        <f>(((L388/60)/60)/24)+DATE(1970, 1, 1)</f>
        <v>41453.208333333336</v>
      </c>
      <c r="N388" t="b">
        <v>0</v>
      </c>
      <c r="O388" t="b">
        <v>0</v>
      </c>
      <c r="P388" t="s">
        <v>33</v>
      </c>
      <c r="Q388" t="str">
        <f xml:space="preserve"> LEFT(P388, SEARCH("/", P388, 1)-1)</f>
        <v>theater</v>
      </c>
      <c r="R388" t="str">
        <f>RIGHT(P388,(LEN(P388)-LEN(Q388)-1))</f>
        <v>plays</v>
      </c>
      <c r="S388">
        <f xml:space="preserve"> (E388/D388)*100</f>
        <v>160.32</v>
      </c>
      <c r="T388">
        <f xml:space="preserve"> IF(G388=0, 0, (E388/G388))</f>
        <v>47.714285714285715</v>
      </c>
    </row>
    <row r="389" spans="1:20" ht="17" x14ac:dyDescent="0.2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t="s">
        <v>20</v>
      </c>
      <c r="G389">
        <v>139</v>
      </c>
      <c r="H389" t="s">
        <v>21</v>
      </c>
      <c r="I389" t="s">
        <v>22</v>
      </c>
      <c r="J389">
        <v>1324965600</v>
      </c>
      <c r="K389" s="7">
        <f xml:space="preserve"> (((J389/60)/60)/24)+DATE(1970,1,1)</f>
        <v>40904.25</v>
      </c>
      <c r="L389">
        <v>1325052000</v>
      </c>
      <c r="M389" s="7">
        <f>(((L389/60)/60)/24)+DATE(1970, 1, 1)</f>
        <v>40905.25</v>
      </c>
      <c r="N389" t="b">
        <v>0</v>
      </c>
      <c r="O389" t="b">
        <v>0</v>
      </c>
      <c r="P389" t="s">
        <v>23</v>
      </c>
      <c r="Q389" t="str">
        <f xml:space="preserve"> LEFT(P389, SEARCH("/", P389, 1)-1)</f>
        <v>music</v>
      </c>
      <c r="R389" t="str">
        <f>RIGHT(P389,(LEN(P389)-LEN(Q389)-1))</f>
        <v>rock</v>
      </c>
      <c r="S389">
        <f xml:space="preserve"> (E389/D389)*100</f>
        <v>160.19230769230771</v>
      </c>
      <c r="T389">
        <f xml:space="preserve"> IF(G389=0, 0, (E389/G389))</f>
        <v>59.928057553956833</v>
      </c>
    </row>
    <row r="390" spans="1:20" ht="17" x14ac:dyDescent="0.2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t="s">
        <v>20</v>
      </c>
      <c r="G390">
        <v>2693</v>
      </c>
      <c r="H390" t="s">
        <v>40</v>
      </c>
      <c r="I390" t="s">
        <v>41</v>
      </c>
      <c r="J390">
        <v>1437022800</v>
      </c>
      <c r="K390" s="7">
        <f xml:space="preserve"> (((J390/60)/60)/24)+DATE(1970,1,1)</f>
        <v>42201.208333333328</v>
      </c>
      <c r="L390">
        <v>1437454800</v>
      </c>
      <c r="M390" s="7">
        <f>(((L390/60)/60)/24)+DATE(1970, 1, 1)</f>
        <v>42206.208333333328</v>
      </c>
      <c r="N390" t="b">
        <v>0</v>
      </c>
      <c r="O390" t="b">
        <v>0</v>
      </c>
      <c r="P390" t="s">
        <v>33</v>
      </c>
      <c r="Q390" t="str">
        <f xml:space="preserve"> LEFT(P390, SEARCH("/", P390, 1)-1)</f>
        <v>theater</v>
      </c>
      <c r="R390" t="str">
        <f>RIGHT(P390,(LEN(P390)-LEN(Q390)-1))</f>
        <v>plays</v>
      </c>
      <c r="S390">
        <f xml:space="preserve"> (E390/D390)*100</f>
        <v>159.92152704135739</v>
      </c>
      <c r="T390">
        <f xml:space="preserve"> IF(G390=0, 0, (E390/G390))</f>
        <v>55.999257333828446</v>
      </c>
    </row>
    <row r="391" spans="1:20" ht="17" x14ac:dyDescent="0.2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t="s">
        <v>20</v>
      </c>
      <c r="G391">
        <v>180</v>
      </c>
      <c r="H391" t="s">
        <v>21</v>
      </c>
      <c r="I391" t="s">
        <v>22</v>
      </c>
      <c r="J391">
        <v>1537333200</v>
      </c>
      <c r="K391" s="7">
        <f xml:space="preserve"> (((J391/60)/60)/24)+DATE(1970,1,1)</f>
        <v>43362.208333333328</v>
      </c>
      <c r="L391">
        <v>1537678800</v>
      </c>
      <c r="M391" s="7">
        <f>(((L391/60)/60)/24)+DATE(1970, 1, 1)</f>
        <v>43366.208333333328</v>
      </c>
      <c r="N391" t="b">
        <v>0</v>
      </c>
      <c r="O391" t="b">
        <v>0</v>
      </c>
      <c r="P391" t="s">
        <v>33</v>
      </c>
      <c r="Q391" t="str">
        <f xml:space="preserve"> LEFT(P391, SEARCH("/", P391, 1)-1)</f>
        <v>theater</v>
      </c>
      <c r="R391" t="str">
        <f>RIGHT(P391,(LEN(P391)-LEN(Q391)-1))</f>
        <v>plays</v>
      </c>
      <c r="S391">
        <f xml:space="preserve"> (E391/D391)*100</f>
        <v>159.90566037735849</v>
      </c>
      <c r="T391">
        <f xml:space="preserve"> IF(G391=0, 0, (E391/G391))</f>
        <v>47.083333333333336</v>
      </c>
    </row>
    <row r="392" spans="1:20" ht="17" x14ac:dyDescent="0.2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t="s">
        <v>20</v>
      </c>
      <c r="G392">
        <v>114</v>
      </c>
      <c r="H392" t="s">
        <v>21</v>
      </c>
      <c r="I392" t="s">
        <v>22</v>
      </c>
      <c r="J392">
        <v>1411534800</v>
      </c>
      <c r="K392" s="7">
        <f xml:space="preserve"> (((J392/60)/60)/24)+DATE(1970,1,1)</f>
        <v>41906.208333333336</v>
      </c>
      <c r="L392">
        <v>1414558800</v>
      </c>
      <c r="M392" s="7">
        <f>(((L392/60)/60)/24)+DATE(1970, 1, 1)</f>
        <v>41941.208333333336</v>
      </c>
      <c r="N392" t="b">
        <v>0</v>
      </c>
      <c r="O392" t="b">
        <v>0</v>
      </c>
      <c r="P392" t="s">
        <v>17</v>
      </c>
      <c r="Q392" t="str">
        <f xml:space="preserve"> LEFT(P392, SEARCH("/", P392, 1)-1)</f>
        <v>food</v>
      </c>
      <c r="R392" t="str">
        <f>RIGHT(P392,(LEN(P392)-LEN(Q392)-1))</f>
        <v>food trucks</v>
      </c>
      <c r="S392">
        <f xml:space="preserve"> (E392/D392)*100</f>
        <v>159.58666666666667</v>
      </c>
      <c r="T392">
        <f xml:space="preserve"> IF(G392=0, 0, (E392/G392))</f>
        <v>104.99122807017544</v>
      </c>
    </row>
    <row r="393" spans="1:20" ht="17" x14ac:dyDescent="0.2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t="s">
        <v>20</v>
      </c>
      <c r="G393">
        <v>1249</v>
      </c>
      <c r="H393" t="s">
        <v>21</v>
      </c>
      <c r="I393" t="s">
        <v>22</v>
      </c>
      <c r="J393">
        <v>1294812000</v>
      </c>
      <c r="K393" s="7">
        <f xml:space="preserve"> (((J393/60)/60)/24)+DATE(1970,1,1)</f>
        <v>40555.25</v>
      </c>
      <c r="L393">
        <v>1294898400</v>
      </c>
      <c r="M393" s="7">
        <f>(((L393/60)/60)/24)+DATE(1970, 1, 1)</f>
        <v>40556.25</v>
      </c>
      <c r="N393" t="b">
        <v>0</v>
      </c>
      <c r="O393" t="b">
        <v>0</v>
      </c>
      <c r="P393" t="s">
        <v>71</v>
      </c>
      <c r="Q393" t="str">
        <f xml:space="preserve"> LEFT(P393, SEARCH("/", P393, 1)-1)</f>
        <v>film &amp; video</v>
      </c>
      <c r="R393" t="str">
        <f>RIGHT(P393,(LEN(P393)-LEN(Q393)-1))</f>
        <v>animation</v>
      </c>
      <c r="S393">
        <f xml:space="preserve"> (E393/D393)*100</f>
        <v>159.39125295508273</v>
      </c>
      <c r="T393">
        <f xml:space="preserve"> IF(G393=0, 0, (E393/G393))</f>
        <v>107.96236989591674</v>
      </c>
    </row>
    <row r="394" spans="1:20" ht="34" x14ac:dyDescent="0.2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t="s">
        <v>20</v>
      </c>
      <c r="G394">
        <v>329</v>
      </c>
      <c r="H394" t="s">
        <v>21</v>
      </c>
      <c r="I394" t="s">
        <v>22</v>
      </c>
      <c r="J394">
        <v>1398402000</v>
      </c>
      <c r="K394" s="7">
        <f xml:space="preserve"> (((J394/60)/60)/24)+DATE(1970,1,1)</f>
        <v>41754.208333333336</v>
      </c>
      <c r="L394">
        <v>1398574800</v>
      </c>
      <c r="M394" s="7">
        <f>(((L394/60)/60)/24)+DATE(1970, 1, 1)</f>
        <v>41756.208333333336</v>
      </c>
      <c r="N394" t="b">
        <v>0</v>
      </c>
      <c r="O394" t="b">
        <v>0</v>
      </c>
      <c r="P394" t="s">
        <v>71</v>
      </c>
      <c r="Q394" t="str">
        <f xml:space="preserve"> LEFT(P394, SEARCH("/", P394, 1)-1)</f>
        <v>film &amp; video</v>
      </c>
      <c r="R394" t="str">
        <f>RIGHT(P394,(LEN(P394)-LEN(Q394)-1))</f>
        <v>animation</v>
      </c>
      <c r="S394">
        <f xml:space="preserve"> (E394/D394)*100</f>
        <v>159.3763440860215</v>
      </c>
      <c r="T394">
        <f xml:space="preserve"> IF(G394=0, 0, (E394/G394))</f>
        <v>45.051671732522799</v>
      </c>
    </row>
    <row r="395" spans="1:20" ht="17" x14ac:dyDescent="0.2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t="s">
        <v>20</v>
      </c>
      <c r="G395">
        <v>5966</v>
      </c>
      <c r="H395" t="s">
        <v>21</v>
      </c>
      <c r="I395" t="s">
        <v>22</v>
      </c>
      <c r="J395">
        <v>1555304400</v>
      </c>
      <c r="K395" s="7">
        <f xml:space="preserve"> (((J395/60)/60)/24)+DATE(1970,1,1)</f>
        <v>43570.208333333328</v>
      </c>
      <c r="L395">
        <v>1555822800</v>
      </c>
      <c r="M395" s="7">
        <f>(((L395/60)/60)/24)+DATE(1970, 1, 1)</f>
        <v>43576.208333333328</v>
      </c>
      <c r="N395" t="b">
        <v>0</v>
      </c>
      <c r="O395" t="b">
        <v>0</v>
      </c>
      <c r="P395" t="s">
        <v>33</v>
      </c>
      <c r="Q395" t="str">
        <f xml:space="preserve"> LEFT(P395, SEARCH("/", P395, 1)-1)</f>
        <v>theater</v>
      </c>
      <c r="R395" t="str">
        <f>RIGHT(P395,(LEN(P395)-LEN(Q395)-1))</f>
        <v>plays</v>
      </c>
      <c r="S395">
        <f xml:space="preserve"> (E395/D395)*100</f>
        <v>159.36331255565449</v>
      </c>
      <c r="T395">
        <f xml:space="preserve"> IF(G395=0, 0, (E395/G395))</f>
        <v>29.997485752598056</v>
      </c>
    </row>
    <row r="396" spans="1:20" ht="17" x14ac:dyDescent="0.2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t="s">
        <v>20</v>
      </c>
      <c r="G396">
        <v>2218</v>
      </c>
      <c r="H396" t="s">
        <v>40</v>
      </c>
      <c r="I396" t="s">
        <v>41</v>
      </c>
      <c r="J396">
        <v>1374642000</v>
      </c>
      <c r="K396" s="7">
        <f xml:space="preserve"> (((J396/60)/60)/24)+DATE(1970,1,1)</f>
        <v>41479.208333333336</v>
      </c>
      <c r="L396">
        <v>1377752400</v>
      </c>
      <c r="M396" s="7">
        <f>(((L396/60)/60)/24)+DATE(1970, 1, 1)</f>
        <v>41515.208333333336</v>
      </c>
      <c r="N396" t="b">
        <v>0</v>
      </c>
      <c r="O396" t="b">
        <v>0</v>
      </c>
      <c r="P396" t="s">
        <v>60</v>
      </c>
      <c r="Q396" t="str">
        <f xml:space="preserve"> LEFT(P396, SEARCH("/", P396, 1)-1)</f>
        <v>music</v>
      </c>
      <c r="R396" t="str">
        <f>RIGHT(P396,(LEN(P396)-LEN(Q396)-1))</f>
        <v>indie rock</v>
      </c>
      <c r="S396">
        <f xml:space="preserve"> (E396/D396)*100</f>
        <v>159.24394463667818</v>
      </c>
      <c r="T396">
        <f xml:space="preserve"> IF(G396=0, 0, (E396/G396))</f>
        <v>82.996393146979258</v>
      </c>
    </row>
    <row r="397" spans="1:20" ht="34" x14ac:dyDescent="0.2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t="s">
        <v>20</v>
      </c>
      <c r="G397">
        <v>168</v>
      </c>
      <c r="H397" t="s">
        <v>21</v>
      </c>
      <c r="I397" t="s">
        <v>22</v>
      </c>
      <c r="J397">
        <v>1544248800</v>
      </c>
      <c r="K397" s="7">
        <f xml:space="preserve"> (((J397/60)/60)/24)+DATE(1970,1,1)</f>
        <v>43442.25</v>
      </c>
      <c r="L397">
        <v>1547359200</v>
      </c>
      <c r="M397" s="7">
        <f>(((L397/60)/60)/24)+DATE(1970, 1, 1)</f>
        <v>43478.25</v>
      </c>
      <c r="N397" t="b">
        <v>0</v>
      </c>
      <c r="O397" t="b">
        <v>0</v>
      </c>
      <c r="P397" t="s">
        <v>53</v>
      </c>
      <c r="Q397" t="str">
        <f xml:space="preserve"> LEFT(P397, SEARCH("/", P397, 1)-1)</f>
        <v>film &amp; video</v>
      </c>
      <c r="R397" t="str">
        <f>RIGHT(P397,(LEN(P397)-LEN(Q397)-1))</f>
        <v>drama</v>
      </c>
      <c r="S397">
        <f xml:space="preserve"> (E397/D397)*100</f>
        <v>158.61643835616439</v>
      </c>
      <c r="T397">
        <f xml:space="preserve"> IF(G397=0, 0, (E397/G397))</f>
        <v>68.922619047619051</v>
      </c>
    </row>
    <row r="398" spans="1:20" ht="17" x14ac:dyDescent="0.2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t="s">
        <v>20</v>
      </c>
      <c r="G398">
        <v>62</v>
      </c>
      <c r="H398" t="s">
        <v>21</v>
      </c>
      <c r="I398" t="s">
        <v>22</v>
      </c>
      <c r="J398">
        <v>1307854800</v>
      </c>
      <c r="K398" s="7">
        <f xml:space="preserve"> (((J398/60)/60)/24)+DATE(1970,1,1)</f>
        <v>40706.208333333336</v>
      </c>
      <c r="L398">
        <v>1309237200</v>
      </c>
      <c r="M398" s="7">
        <f>(((L398/60)/60)/24)+DATE(1970, 1, 1)</f>
        <v>40722.208333333336</v>
      </c>
      <c r="N398" t="b">
        <v>0</v>
      </c>
      <c r="O398" t="b">
        <v>0</v>
      </c>
      <c r="P398" t="s">
        <v>71</v>
      </c>
      <c r="Q398" t="str">
        <f xml:space="preserve"> LEFT(P398, SEARCH("/", P398, 1)-1)</f>
        <v>film &amp; video</v>
      </c>
      <c r="R398" t="str">
        <f>RIGHT(P398,(LEN(P398)-LEN(Q398)-1))</f>
        <v>animation</v>
      </c>
      <c r="S398">
        <f xml:space="preserve"> (E398/D398)*100</f>
        <v>157.89473684210526</v>
      </c>
      <c r="T398">
        <f xml:space="preserve"> IF(G398=0, 0, (E398/G398))</f>
        <v>96.774193548387103</v>
      </c>
    </row>
    <row r="399" spans="1:20" ht="17" x14ac:dyDescent="0.2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t="s">
        <v>20</v>
      </c>
      <c r="G399">
        <v>261</v>
      </c>
      <c r="H399" t="s">
        <v>21</v>
      </c>
      <c r="I399" t="s">
        <v>22</v>
      </c>
      <c r="J399">
        <v>1348808400</v>
      </c>
      <c r="K399" s="7">
        <f xml:space="preserve"> (((J399/60)/60)/24)+DATE(1970,1,1)</f>
        <v>41180.208333333336</v>
      </c>
      <c r="L399">
        <v>1349845200</v>
      </c>
      <c r="M399" s="7">
        <f>(((L399/60)/60)/24)+DATE(1970, 1, 1)</f>
        <v>41192.208333333336</v>
      </c>
      <c r="N399" t="b">
        <v>0</v>
      </c>
      <c r="O399" t="b">
        <v>0</v>
      </c>
      <c r="P399" t="s">
        <v>23</v>
      </c>
      <c r="Q399" t="str">
        <f xml:space="preserve"> LEFT(P399, SEARCH("/", P399, 1)-1)</f>
        <v>music</v>
      </c>
      <c r="R399" t="str">
        <f>RIGHT(P399,(LEN(P399)-LEN(Q399)-1))</f>
        <v>rock</v>
      </c>
      <c r="S399">
        <f xml:space="preserve"> (E399/D399)*100</f>
        <v>157.69841269841268</v>
      </c>
      <c r="T399">
        <f xml:space="preserve"> IF(G399=0, 0, (E399/G399))</f>
        <v>38.065134099616856</v>
      </c>
    </row>
    <row r="400" spans="1:20" ht="17" x14ac:dyDescent="0.2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t="s">
        <v>20</v>
      </c>
      <c r="G400">
        <v>165</v>
      </c>
      <c r="H400" t="s">
        <v>36</v>
      </c>
      <c r="I400" t="s">
        <v>37</v>
      </c>
      <c r="J400">
        <v>1297663200</v>
      </c>
      <c r="K400" s="7">
        <f xml:space="preserve"> (((J400/60)/60)/24)+DATE(1970,1,1)</f>
        <v>40588.25</v>
      </c>
      <c r="L400">
        <v>1298613600</v>
      </c>
      <c r="M400" s="7">
        <f>(((L400/60)/60)/24)+DATE(1970, 1, 1)</f>
        <v>40599.25</v>
      </c>
      <c r="N400" t="b">
        <v>0</v>
      </c>
      <c r="O400" t="b">
        <v>0</v>
      </c>
      <c r="P400" t="s">
        <v>206</v>
      </c>
      <c r="Q400" t="str">
        <f xml:space="preserve"> LEFT(P400, SEARCH("/", P400, 1)-1)</f>
        <v>publishing</v>
      </c>
      <c r="R400" t="str">
        <f>RIGHT(P400,(LEN(P400)-LEN(Q400)-1))</f>
        <v>translations</v>
      </c>
      <c r="S400">
        <f xml:space="preserve"> (E400/D400)*100</f>
        <v>157.69117647058823</v>
      </c>
      <c r="T400">
        <f xml:space="preserve"> IF(G400=0, 0, (E400/G400))</f>
        <v>64.987878787878785</v>
      </c>
    </row>
    <row r="401" spans="1:20" ht="17" x14ac:dyDescent="0.2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t="s">
        <v>20</v>
      </c>
      <c r="G401">
        <v>2043</v>
      </c>
      <c r="H401" t="s">
        <v>21</v>
      </c>
      <c r="I401" t="s">
        <v>22</v>
      </c>
      <c r="J401">
        <v>1541307600</v>
      </c>
      <c r="K401" s="7">
        <f xml:space="preserve"> (((J401/60)/60)/24)+DATE(1970,1,1)</f>
        <v>43408.208333333328</v>
      </c>
      <c r="L401">
        <v>1543816800</v>
      </c>
      <c r="M401" s="7">
        <f>(((L401/60)/60)/24)+DATE(1970, 1, 1)</f>
        <v>43437.25</v>
      </c>
      <c r="N401" t="b">
        <v>0</v>
      </c>
      <c r="O401" t="b">
        <v>1</v>
      </c>
      <c r="P401" t="s">
        <v>17</v>
      </c>
      <c r="Q401" t="str">
        <f xml:space="preserve"> LEFT(P401, SEARCH("/", P401, 1)-1)</f>
        <v>food</v>
      </c>
      <c r="R401" t="str">
        <f>RIGHT(P401,(LEN(P401)-LEN(Q401)-1))</f>
        <v>food trucks</v>
      </c>
      <c r="S401">
        <f xml:space="preserve"> (E401/D401)*100</f>
        <v>157.46762589928059</v>
      </c>
      <c r="T401">
        <f xml:space="preserve"> IF(G401=0, 0, (E401/G401))</f>
        <v>74.995594713656388</v>
      </c>
    </row>
    <row r="402" spans="1:20" ht="17" x14ac:dyDescent="0.2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t="s">
        <v>20</v>
      </c>
      <c r="G402">
        <v>366</v>
      </c>
      <c r="H402" t="s">
        <v>107</v>
      </c>
      <c r="I402" t="s">
        <v>108</v>
      </c>
      <c r="J402">
        <v>1412744400</v>
      </c>
      <c r="K402" s="7">
        <f xml:space="preserve"> (((J402/60)/60)/24)+DATE(1970,1,1)</f>
        <v>41920.208333333336</v>
      </c>
      <c r="L402">
        <v>1413781200</v>
      </c>
      <c r="M402" s="7">
        <f>(((L402/60)/60)/24)+DATE(1970, 1, 1)</f>
        <v>41932.208333333336</v>
      </c>
      <c r="N402" t="b">
        <v>0</v>
      </c>
      <c r="O402" t="b">
        <v>1</v>
      </c>
      <c r="P402" t="s">
        <v>65</v>
      </c>
      <c r="Q402" t="str">
        <f xml:space="preserve"> LEFT(P402, SEARCH("/", P402, 1)-1)</f>
        <v>technology</v>
      </c>
      <c r="R402" t="str">
        <f>RIGHT(P402,(LEN(P402)-LEN(Q402)-1))</f>
        <v>wearables</v>
      </c>
      <c r="S402">
        <f xml:space="preserve"> (E402/D402)*100</f>
        <v>157.29069767441862</v>
      </c>
      <c r="T402">
        <f xml:space="preserve"> IF(G402=0, 0, (E402/G402))</f>
        <v>36.959016393442624</v>
      </c>
    </row>
    <row r="403" spans="1:20" ht="17" x14ac:dyDescent="0.2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t="s">
        <v>20</v>
      </c>
      <c r="G403">
        <v>16</v>
      </c>
      <c r="H403" t="s">
        <v>21</v>
      </c>
      <c r="I403" t="s">
        <v>22</v>
      </c>
      <c r="J403">
        <v>1298700000</v>
      </c>
      <c r="K403" s="7">
        <f xml:space="preserve"> (((J403/60)/60)/24)+DATE(1970,1,1)</f>
        <v>40600.25</v>
      </c>
      <c r="L403">
        <v>1300856400</v>
      </c>
      <c r="M403" s="7">
        <f>(((L403/60)/60)/24)+DATE(1970, 1, 1)</f>
        <v>40625.208333333336</v>
      </c>
      <c r="N403" t="b">
        <v>0</v>
      </c>
      <c r="O403" t="b">
        <v>0</v>
      </c>
      <c r="P403" t="s">
        <v>33</v>
      </c>
      <c r="Q403" t="str">
        <f xml:space="preserve"> LEFT(P403, SEARCH("/", P403, 1)-1)</f>
        <v>theater</v>
      </c>
      <c r="R403" t="str">
        <f>RIGHT(P403,(LEN(P403)-LEN(Q403)-1))</f>
        <v>plays</v>
      </c>
      <c r="S403">
        <f xml:space="preserve"> (E403/D403)*100</f>
        <v>157.28571428571431</v>
      </c>
      <c r="T403">
        <f xml:space="preserve"> IF(G403=0, 0, (E403/G403))</f>
        <v>68.8125</v>
      </c>
    </row>
    <row r="404" spans="1:20" ht="17" x14ac:dyDescent="0.2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t="s">
        <v>20</v>
      </c>
      <c r="G404">
        <v>3036</v>
      </c>
      <c r="H404" t="s">
        <v>21</v>
      </c>
      <c r="I404" t="s">
        <v>22</v>
      </c>
      <c r="J404">
        <v>1509948000</v>
      </c>
      <c r="K404" s="7">
        <f xml:space="preserve"> (((J404/60)/60)/24)+DATE(1970,1,1)</f>
        <v>43045.25</v>
      </c>
      <c r="L404">
        <v>1512280800</v>
      </c>
      <c r="M404" s="7">
        <f>(((L404/60)/60)/24)+DATE(1970, 1, 1)</f>
        <v>43072.25</v>
      </c>
      <c r="N404" t="b">
        <v>0</v>
      </c>
      <c r="O404" t="b">
        <v>0</v>
      </c>
      <c r="P404" t="s">
        <v>42</v>
      </c>
      <c r="Q404" t="str">
        <f xml:space="preserve"> LEFT(P404, SEARCH("/", P404, 1)-1)</f>
        <v>film &amp; video</v>
      </c>
      <c r="R404" t="str">
        <f>RIGHT(P404,(LEN(P404)-LEN(Q404)-1))</f>
        <v>documentary</v>
      </c>
      <c r="S404">
        <f xml:space="preserve"> (E404/D404)*100</f>
        <v>156.50721649484535</v>
      </c>
      <c r="T404">
        <f xml:space="preserve"> IF(G404=0, 0, (E404/G404))</f>
        <v>25.00197628458498</v>
      </c>
    </row>
    <row r="405" spans="1:20" ht="17" x14ac:dyDescent="0.2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t="s">
        <v>20</v>
      </c>
      <c r="G405">
        <v>159</v>
      </c>
      <c r="H405" t="s">
        <v>21</v>
      </c>
      <c r="I405" t="s">
        <v>22</v>
      </c>
      <c r="J405">
        <v>1531803600</v>
      </c>
      <c r="K405" s="7">
        <f xml:space="preserve"> (((J405/60)/60)/24)+DATE(1970,1,1)</f>
        <v>43298.208333333328</v>
      </c>
      <c r="L405">
        <v>1534654800</v>
      </c>
      <c r="M405" s="7">
        <f>(((L405/60)/60)/24)+DATE(1970, 1, 1)</f>
        <v>43331.208333333328</v>
      </c>
      <c r="N405" t="b">
        <v>0</v>
      </c>
      <c r="O405" t="b">
        <v>1</v>
      </c>
      <c r="P405" t="s">
        <v>23</v>
      </c>
      <c r="Q405" t="str">
        <f xml:space="preserve"> LEFT(P405, SEARCH("/", P405, 1)-1)</f>
        <v>music</v>
      </c>
      <c r="R405" t="str">
        <f>RIGHT(P405,(LEN(P405)-LEN(Q405)-1))</f>
        <v>rock</v>
      </c>
      <c r="S405">
        <f xml:space="preserve"> (E405/D405)*100</f>
        <v>156.17857142857144</v>
      </c>
      <c r="T405">
        <f xml:space="preserve"> IF(G405=0, 0, (E405/G405))</f>
        <v>55.0062893081761</v>
      </c>
    </row>
    <row r="406" spans="1:20" ht="34" x14ac:dyDescent="0.2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t="s">
        <v>20</v>
      </c>
      <c r="G406">
        <v>147</v>
      </c>
      <c r="H406" t="s">
        <v>21</v>
      </c>
      <c r="I406" t="s">
        <v>22</v>
      </c>
      <c r="J406">
        <v>1451109600</v>
      </c>
      <c r="K406" s="7">
        <f xml:space="preserve"> (((J406/60)/60)/24)+DATE(1970,1,1)</f>
        <v>42364.25</v>
      </c>
      <c r="L406">
        <v>1454306400</v>
      </c>
      <c r="M406" s="7">
        <f>(((L406/60)/60)/24)+DATE(1970, 1, 1)</f>
        <v>42401.25</v>
      </c>
      <c r="N406" t="b">
        <v>0</v>
      </c>
      <c r="O406" t="b">
        <v>1</v>
      </c>
      <c r="P406" t="s">
        <v>33</v>
      </c>
      <c r="Q406" t="str">
        <f xml:space="preserve"> LEFT(P406, SEARCH("/", P406, 1)-1)</f>
        <v>theater</v>
      </c>
      <c r="R406" t="str">
        <f>RIGHT(P406,(LEN(P406)-LEN(Q406)-1))</f>
        <v>plays</v>
      </c>
      <c r="S406">
        <f xml:space="preserve"> (E406/D406)*100</f>
        <v>155.95180722891567</v>
      </c>
      <c r="T406">
        <f xml:space="preserve"> IF(G406=0, 0, (E406/G406))</f>
        <v>88.054421768707485</v>
      </c>
    </row>
    <row r="407" spans="1:20" ht="17" x14ac:dyDescent="0.2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t="s">
        <v>20</v>
      </c>
      <c r="G407">
        <v>1866</v>
      </c>
      <c r="H407" t="s">
        <v>40</v>
      </c>
      <c r="I407" t="s">
        <v>41</v>
      </c>
      <c r="J407">
        <v>1503982800</v>
      </c>
      <c r="K407" s="7">
        <f xml:space="preserve"> (((J407/60)/60)/24)+DATE(1970,1,1)</f>
        <v>42976.208333333328</v>
      </c>
      <c r="L407">
        <v>1504760400</v>
      </c>
      <c r="M407" s="7">
        <f>(((L407/60)/60)/24)+DATE(1970, 1, 1)</f>
        <v>42985.208333333328</v>
      </c>
      <c r="N407" t="b">
        <v>0</v>
      </c>
      <c r="O407" t="b">
        <v>0</v>
      </c>
      <c r="P407" t="s">
        <v>269</v>
      </c>
      <c r="Q407" t="str">
        <f xml:space="preserve"> LEFT(P407, SEARCH("/", P407, 1)-1)</f>
        <v>film &amp; video</v>
      </c>
      <c r="R407" t="str">
        <f>RIGHT(P407,(LEN(P407)-LEN(Q407)-1))</f>
        <v>television</v>
      </c>
      <c r="S407">
        <f xml:space="preserve"> (E407/D407)*100</f>
        <v>155.62827640984909</v>
      </c>
      <c r="T407">
        <f xml:space="preserve"> IF(G407=0, 0, (E407/G407))</f>
        <v>105.0032154340836</v>
      </c>
    </row>
    <row r="408" spans="1:20" ht="34" x14ac:dyDescent="0.2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t="s">
        <v>20</v>
      </c>
      <c r="G408">
        <v>723</v>
      </c>
      <c r="H408" t="s">
        <v>21</v>
      </c>
      <c r="I408" t="s">
        <v>22</v>
      </c>
      <c r="J408">
        <v>1484114400</v>
      </c>
      <c r="K408" s="7">
        <f xml:space="preserve"> (((J408/60)/60)/24)+DATE(1970,1,1)</f>
        <v>42746.25</v>
      </c>
      <c r="L408">
        <v>1485669600</v>
      </c>
      <c r="M408" s="7">
        <f>(((L408/60)/60)/24)+DATE(1970, 1, 1)</f>
        <v>42764.25</v>
      </c>
      <c r="N408" t="b">
        <v>0</v>
      </c>
      <c r="O408" t="b">
        <v>0</v>
      </c>
      <c r="P408" t="s">
        <v>33</v>
      </c>
      <c r="Q408" t="str">
        <f xml:space="preserve"> LEFT(P408, SEARCH("/", P408, 1)-1)</f>
        <v>theater</v>
      </c>
      <c r="R408" t="str">
        <f>RIGHT(P408,(LEN(P408)-LEN(Q408)-1))</f>
        <v>plays</v>
      </c>
      <c r="S408">
        <f xml:space="preserve"> (E408/D408)*100</f>
        <v>155.49056603773585</v>
      </c>
      <c r="T408">
        <f xml:space="preserve"> IF(G408=0, 0, (E408/G408))</f>
        <v>56.991701244813278</v>
      </c>
    </row>
    <row r="409" spans="1:20" ht="17" x14ac:dyDescent="0.2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t="s">
        <v>20</v>
      </c>
      <c r="G409">
        <v>533</v>
      </c>
      <c r="H409" t="s">
        <v>36</v>
      </c>
      <c r="I409" t="s">
        <v>37</v>
      </c>
      <c r="J409">
        <v>1319605200</v>
      </c>
      <c r="K409" s="7">
        <f xml:space="preserve"> (((J409/60)/60)/24)+DATE(1970,1,1)</f>
        <v>40842.208333333336</v>
      </c>
      <c r="L409">
        <v>1320991200</v>
      </c>
      <c r="M409" s="7">
        <f>(((L409/60)/60)/24)+DATE(1970, 1, 1)</f>
        <v>40858.25</v>
      </c>
      <c r="N409" t="b">
        <v>0</v>
      </c>
      <c r="O409" t="b">
        <v>0</v>
      </c>
      <c r="P409" t="s">
        <v>53</v>
      </c>
      <c r="Q409" t="str">
        <f xml:space="preserve"> LEFT(P409, SEARCH("/", P409, 1)-1)</f>
        <v>film &amp; video</v>
      </c>
      <c r="R409" t="str">
        <f>RIGHT(P409,(LEN(P409)-LEN(Q409)-1))</f>
        <v>drama</v>
      </c>
      <c r="S409">
        <f xml:space="preserve"> (E409/D409)*100</f>
        <v>155.46875</v>
      </c>
      <c r="T409">
        <f xml:space="preserve"> IF(G409=0, 0, (E409/G409))</f>
        <v>28.001876172607879</v>
      </c>
    </row>
    <row r="410" spans="1:20" ht="17" x14ac:dyDescent="0.2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t="s">
        <v>20</v>
      </c>
      <c r="G410">
        <v>1815</v>
      </c>
      <c r="H410" t="s">
        <v>21</v>
      </c>
      <c r="I410" t="s">
        <v>22</v>
      </c>
      <c r="J410">
        <v>1321941600</v>
      </c>
      <c r="K410" s="7">
        <f xml:space="preserve"> (((J410/60)/60)/24)+DATE(1970,1,1)</f>
        <v>40869.25</v>
      </c>
      <c r="L410">
        <v>1322114400</v>
      </c>
      <c r="M410" s="7">
        <f>(((L410/60)/60)/24)+DATE(1970, 1, 1)</f>
        <v>40871.25</v>
      </c>
      <c r="N410" t="b">
        <v>0</v>
      </c>
      <c r="O410" t="b">
        <v>0</v>
      </c>
      <c r="P410" t="s">
        <v>33</v>
      </c>
      <c r="Q410" t="str">
        <f xml:space="preserve"> LEFT(P410, SEARCH("/", P410, 1)-1)</f>
        <v>theater</v>
      </c>
      <c r="R410" t="str">
        <f>RIGHT(P410,(LEN(P410)-LEN(Q410)-1))</f>
        <v>plays</v>
      </c>
      <c r="S410">
        <f xml:space="preserve"> (E410/D410)*100</f>
        <v>155.07066557107643</v>
      </c>
      <c r="T410">
        <f xml:space="preserve"> IF(G410=0, 0, (E410/G410))</f>
        <v>103.97851239669421</v>
      </c>
    </row>
    <row r="411" spans="1:20" ht="17" x14ac:dyDescent="0.2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t="s">
        <v>20</v>
      </c>
      <c r="G411">
        <v>135</v>
      </c>
      <c r="H411" t="s">
        <v>21</v>
      </c>
      <c r="I411" t="s">
        <v>22</v>
      </c>
      <c r="J411">
        <v>1448776800</v>
      </c>
      <c r="K411" s="7">
        <f xml:space="preserve"> (((J411/60)/60)/24)+DATE(1970,1,1)</f>
        <v>42337.25</v>
      </c>
      <c r="L411">
        <v>1452146400</v>
      </c>
      <c r="M411" s="7">
        <f>(((L411/60)/60)/24)+DATE(1970, 1, 1)</f>
        <v>42376.25</v>
      </c>
      <c r="N411" t="b">
        <v>0</v>
      </c>
      <c r="O411" t="b">
        <v>1</v>
      </c>
      <c r="P411" t="s">
        <v>33</v>
      </c>
      <c r="Q411" t="str">
        <f xml:space="preserve"> LEFT(P411, SEARCH("/", P411, 1)-1)</f>
        <v>theater</v>
      </c>
      <c r="R411" t="str">
        <f>RIGHT(P411,(LEN(P411)-LEN(Q411)-1))</f>
        <v>plays</v>
      </c>
      <c r="S411">
        <f xml:space="preserve"> (E411/D411)*100</f>
        <v>154.92592592592592</v>
      </c>
      <c r="T411">
        <f xml:space="preserve"> IF(G411=0, 0, (E411/G411))</f>
        <v>61.970370370370368</v>
      </c>
    </row>
    <row r="412" spans="1:20" ht="17" x14ac:dyDescent="0.2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t="s">
        <v>20</v>
      </c>
      <c r="G412">
        <v>4006</v>
      </c>
      <c r="H412" t="s">
        <v>21</v>
      </c>
      <c r="I412" t="s">
        <v>22</v>
      </c>
      <c r="J412">
        <v>1395810000</v>
      </c>
      <c r="K412" s="7">
        <f xml:space="preserve"> (((J412/60)/60)/24)+DATE(1970,1,1)</f>
        <v>41724.208333333336</v>
      </c>
      <c r="L412">
        <v>1396933200</v>
      </c>
      <c r="M412" s="7">
        <f>(((L412/60)/60)/24)+DATE(1970, 1, 1)</f>
        <v>41737.208333333336</v>
      </c>
      <c r="N412" t="b">
        <v>0</v>
      </c>
      <c r="O412" t="b">
        <v>0</v>
      </c>
      <c r="P412" t="s">
        <v>71</v>
      </c>
      <c r="Q412" t="str">
        <f xml:space="preserve"> LEFT(P412, SEARCH("/", P412, 1)-1)</f>
        <v>film &amp; video</v>
      </c>
      <c r="R412" t="str">
        <f>RIGHT(P412,(LEN(P412)-LEN(Q412)-1))</f>
        <v>animation</v>
      </c>
      <c r="S412">
        <f xml:space="preserve"> (E412/D412)*100</f>
        <v>154.84210526315789</v>
      </c>
      <c r="T412">
        <f xml:space="preserve"> IF(G412=0, 0, (E412/G412))</f>
        <v>47.001497753369947</v>
      </c>
    </row>
    <row r="413" spans="1:20" ht="17" x14ac:dyDescent="0.2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t="s">
        <v>20</v>
      </c>
      <c r="G413">
        <v>119</v>
      </c>
      <c r="H413" t="s">
        <v>21</v>
      </c>
      <c r="I413" t="s">
        <v>22</v>
      </c>
      <c r="J413">
        <v>1371963600</v>
      </c>
      <c r="K413" s="7">
        <f xml:space="preserve"> (((J413/60)/60)/24)+DATE(1970,1,1)</f>
        <v>41448.208333333336</v>
      </c>
      <c r="L413">
        <v>1372482000</v>
      </c>
      <c r="M413" s="7">
        <f>(((L413/60)/60)/24)+DATE(1970, 1, 1)</f>
        <v>41454.208333333336</v>
      </c>
      <c r="N413" t="b">
        <v>0</v>
      </c>
      <c r="O413" t="b">
        <v>0</v>
      </c>
      <c r="P413" t="s">
        <v>33</v>
      </c>
      <c r="Q413" t="str">
        <f xml:space="preserve"> LEFT(P413, SEARCH("/", P413, 1)-1)</f>
        <v>theater</v>
      </c>
      <c r="R413" t="str">
        <f>RIGHT(P413,(LEN(P413)-LEN(Q413)-1))</f>
        <v>plays</v>
      </c>
      <c r="S413">
        <f xml:space="preserve"> (E413/D413)*100</f>
        <v>153.8082191780822</v>
      </c>
      <c r="T413">
        <f xml:space="preserve"> IF(G413=0, 0, (E413/G413))</f>
        <v>94.352941176470594</v>
      </c>
    </row>
    <row r="414" spans="1:20" ht="17" x14ac:dyDescent="0.2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t="s">
        <v>20</v>
      </c>
      <c r="G414">
        <v>123</v>
      </c>
      <c r="H414" t="s">
        <v>21</v>
      </c>
      <c r="I414" t="s">
        <v>22</v>
      </c>
      <c r="J414">
        <v>1338267600</v>
      </c>
      <c r="K414" s="7">
        <f xml:space="preserve"> (((J414/60)/60)/24)+DATE(1970,1,1)</f>
        <v>41058.208333333336</v>
      </c>
      <c r="L414">
        <v>1339218000</v>
      </c>
      <c r="M414" s="7">
        <f>(((L414/60)/60)/24)+DATE(1970, 1, 1)</f>
        <v>41069.208333333336</v>
      </c>
      <c r="N414" t="b">
        <v>0</v>
      </c>
      <c r="O414" t="b">
        <v>0</v>
      </c>
      <c r="P414" t="s">
        <v>119</v>
      </c>
      <c r="Q414" t="str">
        <f xml:space="preserve"> LEFT(P414, SEARCH("/", P414, 1)-1)</f>
        <v>publishing</v>
      </c>
      <c r="R414" t="str">
        <f>RIGHT(P414,(LEN(P414)-LEN(Q414)-1))</f>
        <v>fiction</v>
      </c>
      <c r="S414">
        <f xml:space="preserve"> (E414/D414)*100</f>
        <v>153</v>
      </c>
      <c r="T414">
        <f xml:space="preserve"> IF(G414=0, 0, (E414/G414))</f>
        <v>85.829268292682926</v>
      </c>
    </row>
    <row r="415" spans="1:20" ht="34" x14ac:dyDescent="0.2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t="s">
        <v>20</v>
      </c>
      <c r="G415">
        <v>7295</v>
      </c>
      <c r="H415" t="s">
        <v>21</v>
      </c>
      <c r="I415" t="s">
        <v>22</v>
      </c>
      <c r="J415">
        <v>1522472400</v>
      </c>
      <c r="K415" s="7">
        <f xml:space="preserve"> (((J415/60)/60)/24)+DATE(1970,1,1)</f>
        <v>43190.208333333328</v>
      </c>
      <c r="L415">
        <v>1522645200</v>
      </c>
      <c r="M415" s="7">
        <f>(((L415/60)/60)/24)+DATE(1970, 1, 1)</f>
        <v>43192.208333333328</v>
      </c>
      <c r="N415" t="b">
        <v>0</v>
      </c>
      <c r="O415" t="b">
        <v>0</v>
      </c>
      <c r="P415" t="s">
        <v>50</v>
      </c>
      <c r="Q415" t="str">
        <f xml:space="preserve"> LEFT(P415, SEARCH("/", P415, 1)-1)</f>
        <v>music</v>
      </c>
      <c r="R415" t="str">
        <f>RIGHT(P415,(LEN(P415)-LEN(Q415)-1))</f>
        <v>electric music</v>
      </c>
      <c r="S415">
        <f xml:space="preserve"> (E415/D415)*100</f>
        <v>152.80062063615205</v>
      </c>
      <c r="T415">
        <f xml:space="preserve"> IF(G415=0, 0, (E415/G415))</f>
        <v>26.999314599040439</v>
      </c>
    </row>
    <row r="416" spans="1:20" ht="34" x14ac:dyDescent="0.2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t="s">
        <v>20</v>
      </c>
      <c r="G416">
        <v>381</v>
      </c>
      <c r="H416" t="s">
        <v>21</v>
      </c>
      <c r="I416" t="s">
        <v>22</v>
      </c>
      <c r="J416">
        <v>1567918800</v>
      </c>
      <c r="K416" s="7">
        <f xml:space="preserve"> (((J416/60)/60)/24)+DATE(1970,1,1)</f>
        <v>43716.208333333328</v>
      </c>
      <c r="L416">
        <v>1570165200</v>
      </c>
      <c r="M416" s="7">
        <f>(((L416/60)/60)/24)+DATE(1970, 1, 1)</f>
        <v>43742.208333333328</v>
      </c>
      <c r="N416" t="b">
        <v>0</v>
      </c>
      <c r="O416" t="b">
        <v>0</v>
      </c>
      <c r="P416" t="s">
        <v>33</v>
      </c>
      <c r="Q416" t="str">
        <f xml:space="preserve"> LEFT(P416, SEARCH("/", P416, 1)-1)</f>
        <v>theater</v>
      </c>
      <c r="R416" t="str">
        <f>RIGHT(P416,(LEN(P416)-LEN(Q416)-1))</f>
        <v>plays</v>
      </c>
      <c r="S416">
        <f xml:space="preserve"> (E416/D416)*100</f>
        <v>152.46153846153848</v>
      </c>
      <c r="T416">
        <f xml:space="preserve"> IF(G416=0, 0, (E416/G416))</f>
        <v>26.010498687664043</v>
      </c>
    </row>
    <row r="417" spans="1:20" ht="34" x14ac:dyDescent="0.2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t="s">
        <v>20</v>
      </c>
      <c r="G417">
        <v>168</v>
      </c>
      <c r="H417" t="s">
        <v>21</v>
      </c>
      <c r="I417" t="s">
        <v>22</v>
      </c>
      <c r="J417">
        <v>1576389600</v>
      </c>
      <c r="K417" s="7">
        <f xml:space="preserve"> (((J417/60)/60)/24)+DATE(1970,1,1)</f>
        <v>43814.25</v>
      </c>
      <c r="L417">
        <v>1580364000</v>
      </c>
      <c r="M417" s="7">
        <f>(((L417/60)/60)/24)+DATE(1970, 1, 1)</f>
        <v>43860.25</v>
      </c>
      <c r="N417" t="b">
        <v>0</v>
      </c>
      <c r="O417" t="b">
        <v>0</v>
      </c>
      <c r="P417" t="s">
        <v>33</v>
      </c>
      <c r="Q417" t="str">
        <f xml:space="preserve"> LEFT(P417, SEARCH("/", P417, 1)-1)</f>
        <v>theater</v>
      </c>
      <c r="R417" t="str">
        <f>RIGHT(P417,(LEN(P417)-LEN(Q417)-1))</f>
        <v>plays</v>
      </c>
      <c r="S417">
        <f xml:space="preserve"> (E417/D417)*100</f>
        <v>151.85185185185185</v>
      </c>
      <c r="T417">
        <f xml:space="preserve"> IF(G417=0, 0, (E417/G417))</f>
        <v>73.214285714285708</v>
      </c>
    </row>
    <row r="418" spans="1:20" ht="17" x14ac:dyDescent="0.2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t="s">
        <v>20</v>
      </c>
      <c r="G418">
        <v>96</v>
      </c>
      <c r="H418" t="s">
        <v>21</v>
      </c>
      <c r="I418" t="s">
        <v>22</v>
      </c>
      <c r="J418">
        <v>1286168400</v>
      </c>
      <c r="K418" s="7">
        <f xml:space="preserve"> (((J418/60)/60)/24)+DATE(1970,1,1)</f>
        <v>40455.208333333336</v>
      </c>
      <c r="L418">
        <v>1286427600</v>
      </c>
      <c r="M418" s="7">
        <f>(((L418/60)/60)/24)+DATE(1970, 1, 1)</f>
        <v>40458.208333333336</v>
      </c>
      <c r="N418" t="b">
        <v>0</v>
      </c>
      <c r="O418" t="b">
        <v>0</v>
      </c>
      <c r="P418" t="s">
        <v>60</v>
      </c>
      <c r="Q418" t="str">
        <f xml:space="preserve"> LEFT(P418, SEARCH("/", P418, 1)-1)</f>
        <v>music</v>
      </c>
      <c r="R418" t="str">
        <f>RIGHT(P418,(LEN(P418)-LEN(Q418)-1))</f>
        <v>indie rock</v>
      </c>
      <c r="S418">
        <f xml:space="preserve"> (E418/D418)*100</f>
        <v>151.78947368421052</v>
      </c>
      <c r="T418">
        <f xml:space="preserve"> IF(G418=0, 0, (E418/G418))</f>
        <v>30.041666666666668</v>
      </c>
    </row>
    <row r="419" spans="1:20" ht="34" x14ac:dyDescent="0.2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t="s">
        <v>20</v>
      </c>
      <c r="G419">
        <v>554</v>
      </c>
      <c r="H419" t="s">
        <v>15</v>
      </c>
      <c r="I419" t="s">
        <v>16</v>
      </c>
      <c r="J419">
        <v>1482127200</v>
      </c>
      <c r="K419" s="7">
        <f xml:space="preserve"> (((J419/60)/60)/24)+DATE(1970,1,1)</f>
        <v>42723.25</v>
      </c>
      <c r="L419">
        <v>1482645600</v>
      </c>
      <c r="M419" s="7">
        <f>(((L419/60)/60)/24)+DATE(1970, 1, 1)</f>
        <v>42729.25</v>
      </c>
      <c r="N419" t="b">
        <v>0</v>
      </c>
      <c r="O419" t="b">
        <v>0</v>
      </c>
      <c r="P419" t="s">
        <v>60</v>
      </c>
      <c r="Q419" t="str">
        <f xml:space="preserve"> LEFT(P419, SEARCH("/", P419, 1)-1)</f>
        <v>music</v>
      </c>
      <c r="R419" t="str">
        <f>RIGHT(P419,(LEN(P419)-LEN(Q419)-1))</f>
        <v>indie rock</v>
      </c>
      <c r="S419">
        <f xml:space="preserve"> (E419/D419)*100</f>
        <v>151.66315789473683</v>
      </c>
      <c r="T419">
        <f xml:space="preserve"> IF(G419=0, 0, (E419/G419))</f>
        <v>26.007220216606498</v>
      </c>
    </row>
    <row r="420" spans="1:20" ht="34" x14ac:dyDescent="0.2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t="s">
        <v>20</v>
      </c>
      <c r="G420">
        <v>165</v>
      </c>
      <c r="H420" t="s">
        <v>21</v>
      </c>
      <c r="I420" t="s">
        <v>22</v>
      </c>
      <c r="J420">
        <v>1490245200</v>
      </c>
      <c r="K420" s="7">
        <f xml:space="preserve"> (((J420/60)/60)/24)+DATE(1970,1,1)</f>
        <v>42817.208333333328</v>
      </c>
      <c r="L420">
        <v>1490677200</v>
      </c>
      <c r="M420" s="7">
        <f>(((L420/60)/60)/24)+DATE(1970, 1, 1)</f>
        <v>42822.208333333328</v>
      </c>
      <c r="N420" t="b">
        <v>0</v>
      </c>
      <c r="O420" t="b">
        <v>0</v>
      </c>
      <c r="P420" t="s">
        <v>42</v>
      </c>
      <c r="Q420" t="str">
        <f xml:space="preserve"> LEFT(P420, SEARCH("/", P420, 1)-1)</f>
        <v>film &amp; video</v>
      </c>
      <c r="R420" t="str">
        <f>RIGHT(P420,(LEN(P420)-LEN(Q420)-1))</f>
        <v>documentary</v>
      </c>
      <c r="S420">
        <f xml:space="preserve"> (E420/D420)*100</f>
        <v>150.80645161290323</v>
      </c>
      <c r="T420">
        <f xml:space="preserve"> IF(G420=0, 0, (E420/G420))</f>
        <v>85</v>
      </c>
    </row>
    <row r="421" spans="1:20" ht="17" x14ac:dyDescent="0.2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t="s">
        <v>20</v>
      </c>
      <c r="G421">
        <v>170</v>
      </c>
      <c r="H421" t="s">
        <v>21</v>
      </c>
      <c r="I421" t="s">
        <v>22</v>
      </c>
      <c r="J421">
        <v>1531630800</v>
      </c>
      <c r="K421" s="7">
        <f xml:space="preserve"> (((J421/60)/60)/24)+DATE(1970,1,1)</f>
        <v>43296.208333333328</v>
      </c>
      <c r="L421">
        <v>1532322000</v>
      </c>
      <c r="M421" s="7">
        <f>(((L421/60)/60)/24)+DATE(1970, 1, 1)</f>
        <v>43304.208333333328</v>
      </c>
      <c r="N421" t="b">
        <v>0</v>
      </c>
      <c r="O421" t="b">
        <v>0</v>
      </c>
      <c r="P421" t="s">
        <v>122</v>
      </c>
      <c r="Q421" t="str">
        <f xml:space="preserve"> LEFT(P421, SEARCH("/", P421, 1)-1)</f>
        <v>photography</v>
      </c>
      <c r="R421" t="str">
        <f>RIGHT(P421,(LEN(P421)-LEN(Q421)-1))</f>
        <v>photography books</v>
      </c>
      <c r="S421">
        <f xml:space="preserve"> (E421/D421)*100</f>
        <v>150.57731958762886</v>
      </c>
      <c r="T421">
        <f xml:space="preserve"> IF(G421=0, 0, (E421/G421))</f>
        <v>85.917647058823533</v>
      </c>
    </row>
    <row r="422" spans="1:20" ht="17" x14ac:dyDescent="0.2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t="s">
        <v>20</v>
      </c>
      <c r="G422">
        <v>1965</v>
      </c>
      <c r="H422" t="s">
        <v>36</v>
      </c>
      <c r="I422" t="s">
        <v>37</v>
      </c>
      <c r="J422">
        <v>1547877600</v>
      </c>
      <c r="K422" s="7">
        <f xml:space="preserve"> (((J422/60)/60)/24)+DATE(1970,1,1)</f>
        <v>43484.25</v>
      </c>
      <c r="L422">
        <v>1551506400</v>
      </c>
      <c r="M422" s="7">
        <f>(((L422/60)/60)/24)+DATE(1970, 1, 1)</f>
        <v>43526.25</v>
      </c>
      <c r="N422" t="b">
        <v>0</v>
      </c>
      <c r="O422" t="b">
        <v>1</v>
      </c>
      <c r="P422" t="s">
        <v>53</v>
      </c>
      <c r="Q422" t="str">
        <f xml:space="preserve"> LEFT(P422, SEARCH("/", P422, 1)-1)</f>
        <v>film &amp; video</v>
      </c>
      <c r="R422" t="str">
        <f>RIGHT(P422,(LEN(P422)-LEN(Q422)-1))</f>
        <v>drama</v>
      </c>
      <c r="S422">
        <f xml:space="preserve"> (E422/D422)*100</f>
        <v>150.30119521912351</v>
      </c>
      <c r="T422">
        <f xml:space="preserve"> IF(G422=0, 0, (E422/G422))</f>
        <v>95.993893129770996</v>
      </c>
    </row>
    <row r="423" spans="1:20" ht="17" x14ac:dyDescent="0.2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t="s">
        <v>20</v>
      </c>
      <c r="G423">
        <v>103</v>
      </c>
      <c r="H423" t="s">
        <v>21</v>
      </c>
      <c r="I423" t="s">
        <v>22</v>
      </c>
      <c r="J423">
        <v>1386741600</v>
      </c>
      <c r="K423" s="7">
        <f xml:space="preserve"> (((J423/60)/60)/24)+DATE(1970,1,1)</f>
        <v>41619.25</v>
      </c>
      <c r="L423">
        <v>1387519200</v>
      </c>
      <c r="M423" s="7">
        <f>(((L423/60)/60)/24)+DATE(1970, 1, 1)</f>
        <v>41628.25</v>
      </c>
      <c r="N423" t="b">
        <v>0</v>
      </c>
      <c r="O423" t="b">
        <v>0</v>
      </c>
      <c r="P423" t="s">
        <v>33</v>
      </c>
      <c r="Q423" t="str">
        <f xml:space="preserve"> LEFT(P423, SEARCH("/", P423, 1)-1)</f>
        <v>theater</v>
      </c>
      <c r="R423" t="str">
        <f>RIGHT(P423,(LEN(P423)-LEN(Q423)-1))</f>
        <v>plays</v>
      </c>
      <c r="S423">
        <f xml:space="preserve"> (E423/D423)*100</f>
        <v>150.16666666666666</v>
      </c>
      <c r="T423">
        <f xml:space="preserve"> IF(G423=0, 0, (E423/G423))</f>
        <v>78.728155339805824</v>
      </c>
    </row>
    <row r="424" spans="1:20" ht="17" x14ac:dyDescent="0.2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t="s">
        <v>20</v>
      </c>
      <c r="G424">
        <v>140</v>
      </c>
      <c r="H424" t="s">
        <v>107</v>
      </c>
      <c r="I424" t="s">
        <v>108</v>
      </c>
      <c r="J424">
        <v>1282626000</v>
      </c>
      <c r="K424" s="7">
        <f xml:space="preserve"> (((J424/60)/60)/24)+DATE(1970,1,1)</f>
        <v>40414.208333333336</v>
      </c>
      <c r="L424">
        <v>1284872400</v>
      </c>
      <c r="M424" s="7">
        <f>(((L424/60)/60)/24)+DATE(1970, 1, 1)</f>
        <v>40440.208333333336</v>
      </c>
      <c r="N424" t="b">
        <v>0</v>
      </c>
      <c r="O424" t="b">
        <v>0</v>
      </c>
      <c r="P424" t="s">
        <v>119</v>
      </c>
      <c r="Q424" t="str">
        <f xml:space="preserve"> LEFT(P424, SEARCH("/", P424, 1)-1)</f>
        <v>publishing</v>
      </c>
      <c r="R424" t="str">
        <f>RIGHT(P424,(LEN(P424)-LEN(Q424)-1))</f>
        <v>fiction</v>
      </c>
      <c r="S424">
        <f xml:space="preserve"> (E424/D424)*100</f>
        <v>149.96938775510205</v>
      </c>
      <c r="T424">
        <f xml:space="preserve"> IF(G424=0, 0, (E424/G424))</f>
        <v>104.97857142857143</v>
      </c>
    </row>
    <row r="425" spans="1:20" ht="34" x14ac:dyDescent="0.2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t="s">
        <v>20</v>
      </c>
      <c r="G425">
        <v>157</v>
      </c>
      <c r="H425" t="s">
        <v>98</v>
      </c>
      <c r="I425" t="s">
        <v>99</v>
      </c>
      <c r="J425">
        <v>1544248800</v>
      </c>
      <c r="K425" s="7">
        <f xml:space="preserve"> (((J425/60)/60)/24)+DATE(1970,1,1)</f>
        <v>43442.25</v>
      </c>
      <c r="L425">
        <v>1546840800</v>
      </c>
      <c r="M425" s="7">
        <f>(((L425/60)/60)/24)+DATE(1970, 1, 1)</f>
        <v>43472.25</v>
      </c>
      <c r="N425" t="b">
        <v>0</v>
      </c>
      <c r="O425" t="b">
        <v>0</v>
      </c>
      <c r="P425" t="s">
        <v>23</v>
      </c>
      <c r="Q425" t="str">
        <f xml:space="preserve"> LEFT(P425, SEARCH("/", P425, 1)-1)</f>
        <v>music</v>
      </c>
      <c r="R425" t="str">
        <f>RIGHT(P425,(LEN(P425)-LEN(Q425)-1))</f>
        <v>rock</v>
      </c>
      <c r="S425">
        <f xml:space="preserve"> (E425/D425)*100</f>
        <v>149.73770491803279</v>
      </c>
      <c r="T425">
        <f xml:space="preserve"> IF(G425=0, 0, (E425/G425))</f>
        <v>58.178343949044589</v>
      </c>
    </row>
    <row r="426" spans="1:20" ht="17" x14ac:dyDescent="0.2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t="s">
        <v>20</v>
      </c>
      <c r="G426">
        <v>1782</v>
      </c>
      <c r="H426" t="s">
        <v>21</v>
      </c>
      <c r="I426" t="s">
        <v>22</v>
      </c>
      <c r="J426">
        <v>1429246800</v>
      </c>
      <c r="K426" s="7">
        <f xml:space="preserve"> (((J426/60)/60)/24)+DATE(1970,1,1)</f>
        <v>42111.208333333328</v>
      </c>
      <c r="L426">
        <v>1429592400</v>
      </c>
      <c r="M426" s="7">
        <f>(((L426/60)/60)/24)+DATE(1970, 1, 1)</f>
        <v>42115.208333333328</v>
      </c>
      <c r="N426" t="b">
        <v>0</v>
      </c>
      <c r="O426" t="b">
        <v>1</v>
      </c>
      <c r="P426" t="s">
        <v>292</v>
      </c>
      <c r="Q426" t="str">
        <f xml:space="preserve"> LEFT(P426, SEARCH("/", P426, 1)-1)</f>
        <v>games</v>
      </c>
      <c r="R426" t="str">
        <f>RIGHT(P426,(LEN(P426)-LEN(Q426)-1))</f>
        <v>mobile games</v>
      </c>
      <c r="S426">
        <f xml:space="preserve"> (E426/D426)*100</f>
        <v>149.49667110519306</v>
      </c>
      <c r="T426">
        <f xml:space="preserve"> IF(G426=0, 0, (E426/G426))</f>
        <v>63.003367003367003</v>
      </c>
    </row>
    <row r="427" spans="1:20" ht="34" x14ac:dyDescent="0.2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t="s">
        <v>20</v>
      </c>
      <c r="G427">
        <v>125</v>
      </c>
      <c r="H427" t="s">
        <v>21</v>
      </c>
      <c r="I427" t="s">
        <v>22</v>
      </c>
      <c r="J427">
        <v>1531544400</v>
      </c>
      <c r="K427" s="7">
        <f xml:space="preserve"> (((J427/60)/60)/24)+DATE(1970,1,1)</f>
        <v>43295.208333333328</v>
      </c>
      <c r="L427">
        <v>1532149200</v>
      </c>
      <c r="M427" s="7">
        <f>(((L427/60)/60)/24)+DATE(1970, 1, 1)</f>
        <v>43302.208333333328</v>
      </c>
      <c r="N427" t="b">
        <v>0</v>
      </c>
      <c r="O427" t="b">
        <v>1</v>
      </c>
      <c r="P427" t="s">
        <v>33</v>
      </c>
      <c r="Q427" t="str">
        <f xml:space="preserve"> LEFT(P427, SEARCH("/", P427, 1)-1)</f>
        <v>theater</v>
      </c>
      <c r="R427" t="str">
        <f>RIGHT(P427,(LEN(P427)-LEN(Q427)-1))</f>
        <v>plays</v>
      </c>
      <c r="S427">
        <f xml:space="preserve"> (E427/D427)*100</f>
        <v>147.86046511627907</v>
      </c>
      <c r="T427">
        <f xml:space="preserve"> IF(G427=0, 0, (E427/G427))</f>
        <v>50.863999999999997</v>
      </c>
    </row>
    <row r="428" spans="1:20" ht="17" x14ac:dyDescent="0.2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t="s">
        <v>20</v>
      </c>
      <c r="G428">
        <v>136</v>
      </c>
      <c r="H428" t="s">
        <v>21</v>
      </c>
      <c r="I428" t="s">
        <v>22</v>
      </c>
      <c r="J428">
        <v>1268888400</v>
      </c>
      <c r="K428" s="7">
        <f xml:space="preserve"> (((J428/60)/60)/24)+DATE(1970,1,1)</f>
        <v>40255.208333333336</v>
      </c>
      <c r="L428">
        <v>1269752400</v>
      </c>
      <c r="M428" s="7">
        <f>(((L428/60)/60)/24)+DATE(1970, 1, 1)</f>
        <v>40265.208333333336</v>
      </c>
      <c r="N428" t="b">
        <v>0</v>
      </c>
      <c r="O428" t="b">
        <v>0</v>
      </c>
      <c r="P428" t="s">
        <v>206</v>
      </c>
      <c r="Q428" t="str">
        <f xml:space="preserve"> LEFT(P428, SEARCH("/", P428, 1)-1)</f>
        <v>publishing</v>
      </c>
      <c r="R428" t="str">
        <f>RIGHT(P428,(LEN(P428)-LEN(Q428)-1))</f>
        <v>translations</v>
      </c>
      <c r="S428">
        <f xml:space="preserve"> (E428/D428)*100</f>
        <v>146.79775280898878</v>
      </c>
      <c r="T428">
        <f xml:space="preserve"> IF(G428=0, 0, (E428/G428))</f>
        <v>96.066176470588232</v>
      </c>
    </row>
    <row r="429" spans="1:20" ht="34" x14ac:dyDescent="0.2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t="s">
        <v>20</v>
      </c>
      <c r="G429">
        <v>1137</v>
      </c>
      <c r="H429" t="s">
        <v>21</v>
      </c>
      <c r="I429" t="s">
        <v>22</v>
      </c>
      <c r="J429">
        <v>1553835600</v>
      </c>
      <c r="K429" s="7">
        <f xml:space="preserve"> (((J429/60)/60)/24)+DATE(1970,1,1)</f>
        <v>43553.208333333328</v>
      </c>
      <c r="L429">
        <v>1556600400</v>
      </c>
      <c r="M429" s="7">
        <f>(((L429/60)/60)/24)+DATE(1970, 1, 1)</f>
        <v>43585.208333333328</v>
      </c>
      <c r="N429" t="b">
        <v>0</v>
      </c>
      <c r="O429" t="b">
        <v>0</v>
      </c>
      <c r="P429" t="s">
        <v>68</v>
      </c>
      <c r="Q429" t="str">
        <f xml:space="preserve"> LEFT(P429, SEARCH("/", P429, 1)-1)</f>
        <v>publishing</v>
      </c>
      <c r="R429" t="str">
        <f>RIGHT(P429,(LEN(P429)-LEN(Q429)-1))</f>
        <v>nonfiction</v>
      </c>
      <c r="S429">
        <f xml:space="preserve"> (E429/D429)*100</f>
        <v>146.16709511568124</v>
      </c>
      <c r="T429">
        <f xml:space="preserve"> IF(G429=0, 0, (E429/G429))</f>
        <v>50.007915567282325</v>
      </c>
    </row>
    <row r="430" spans="1:20" ht="17" x14ac:dyDescent="0.2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t="s">
        <v>20</v>
      </c>
      <c r="G430">
        <v>92</v>
      </c>
      <c r="H430" t="s">
        <v>21</v>
      </c>
      <c r="I430" t="s">
        <v>22</v>
      </c>
      <c r="J430">
        <v>1362463200</v>
      </c>
      <c r="K430" s="7">
        <f xml:space="preserve"> (((J430/60)/60)/24)+DATE(1970,1,1)</f>
        <v>41338.25</v>
      </c>
      <c r="L430">
        <v>1363669200</v>
      </c>
      <c r="M430" s="7">
        <f>(((L430/60)/60)/24)+DATE(1970, 1, 1)</f>
        <v>41352.208333333336</v>
      </c>
      <c r="N430" t="b">
        <v>0</v>
      </c>
      <c r="O430" t="b">
        <v>0</v>
      </c>
      <c r="P430" t="s">
        <v>33</v>
      </c>
      <c r="Q430" t="str">
        <f xml:space="preserve"> LEFT(P430, SEARCH("/", P430, 1)-1)</f>
        <v>theater</v>
      </c>
      <c r="R430" t="str">
        <f>RIGHT(P430,(LEN(P430)-LEN(Q430)-1))</f>
        <v>plays</v>
      </c>
      <c r="S430">
        <f xml:space="preserve"> (E430/D430)*100</f>
        <v>146</v>
      </c>
      <c r="T430">
        <f xml:space="preserve"> IF(G430=0, 0, (E430/G430))</f>
        <v>90.456521739130437</v>
      </c>
    </row>
    <row r="431" spans="1:20" ht="17" x14ac:dyDescent="0.2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t="s">
        <v>20</v>
      </c>
      <c r="G431">
        <v>2326</v>
      </c>
      <c r="H431" t="s">
        <v>21</v>
      </c>
      <c r="I431" t="s">
        <v>22</v>
      </c>
      <c r="J431">
        <v>1564894800</v>
      </c>
      <c r="K431" s="7">
        <f xml:space="preserve"> (((J431/60)/60)/24)+DATE(1970,1,1)</f>
        <v>43681.208333333328</v>
      </c>
      <c r="L431">
        <v>1566190800</v>
      </c>
      <c r="M431" s="7">
        <f>(((L431/60)/60)/24)+DATE(1970, 1, 1)</f>
        <v>43696.208333333328</v>
      </c>
      <c r="N431" t="b">
        <v>0</v>
      </c>
      <c r="O431" t="b">
        <v>0</v>
      </c>
      <c r="P431" t="s">
        <v>42</v>
      </c>
      <c r="Q431" t="str">
        <f xml:space="preserve"> LEFT(P431, SEARCH("/", P431, 1)-1)</f>
        <v>film &amp; video</v>
      </c>
      <c r="R431" t="str">
        <f>RIGHT(P431,(LEN(P431)-LEN(Q431)-1))</f>
        <v>documentary</v>
      </c>
      <c r="S431">
        <f xml:space="preserve"> (E431/D431)*100</f>
        <v>145.93648334624322</v>
      </c>
      <c r="T431">
        <f xml:space="preserve"> IF(G431=0, 0, (E431/G431))</f>
        <v>80.999140154772135</v>
      </c>
    </row>
    <row r="432" spans="1:20" ht="17" x14ac:dyDescent="0.2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t="s">
        <v>20</v>
      </c>
      <c r="G432">
        <v>369</v>
      </c>
      <c r="H432" t="s">
        <v>21</v>
      </c>
      <c r="I432" t="s">
        <v>22</v>
      </c>
      <c r="J432">
        <v>1471928400</v>
      </c>
      <c r="K432" s="7">
        <f xml:space="preserve"> (((J432/60)/60)/24)+DATE(1970,1,1)</f>
        <v>42605.208333333328</v>
      </c>
      <c r="L432">
        <v>1472446800</v>
      </c>
      <c r="M432" s="7">
        <f>(((L432/60)/60)/24)+DATE(1970, 1, 1)</f>
        <v>42611.208333333328</v>
      </c>
      <c r="N432" t="b">
        <v>0</v>
      </c>
      <c r="O432" t="b">
        <v>1</v>
      </c>
      <c r="P432" t="s">
        <v>53</v>
      </c>
      <c r="Q432" t="str">
        <f xml:space="preserve"> LEFT(P432, SEARCH("/", P432, 1)-1)</f>
        <v>film &amp; video</v>
      </c>
      <c r="R432" t="str">
        <f>RIGHT(P432,(LEN(P432)-LEN(Q432)-1))</f>
        <v>drama</v>
      </c>
      <c r="S432">
        <f xml:space="preserve"> (E432/D432)*100</f>
        <v>145.53947368421052</v>
      </c>
      <c r="T432">
        <f xml:space="preserve"> IF(G432=0, 0, (E432/G432))</f>
        <v>29.975609756097562</v>
      </c>
    </row>
    <row r="433" spans="1:20" ht="17" x14ac:dyDescent="0.2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t="s">
        <v>20</v>
      </c>
      <c r="G433">
        <v>129</v>
      </c>
      <c r="H433" t="s">
        <v>15</v>
      </c>
      <c r="I433" t="s">
        <v>16</v>
      </c>
      <c r="J433">
        <v>1545026400</v>
      </c>
      <c r="K433" s="7">
        <f xml:space="preserve"> (((J433/60)/60)/24)+DATE(1970,1,1)</f>
        <v>43451.25</v>
      </c>
      <c r="L433">
        <v>1545804000</v>
      </c>
      <c r="M433" s="7">
        <f>(((L433/60)/60)/24)+DATE(1970, 1, 1)</f>
        <v>43460.25</v>
      </c>
      <c r="N433" t="b">
        <v>0</v>
      </c>
      <c r="O433" t="b">
        <v>0</v>
      </c>
      <c r="P433" t="s">
        <v>65</v>
      </c>
      <c r="Q433" t="str">
        <f xml:space="preserve"> LEFT(P433, SEARCH("/", P433, 1)-1)</f>
        <v>technology</v>
      </c>
      <c r="R433" t="str">
        <f>RIGHT(P433,(LEN(P433)-LEN(Q433)-1))</f>
        <v>wearables</v>
      </c>
      <c r="S433">
        <f xml:space="preserve"> (E433/D433)*100</f>
        <v>145.45652173913044</v>
      </c>
      <c r="T433">
        <f xml:space="preserve"> IF(G433=0, 0, (E433/G433))</f>
        <v>103.73643410852713</v>
      </c>
    </row>
    <row r="434" spans="1:20" ht="17" x14ac:dyDescent="0.2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t="s">
        <v>20</v>
      </c>
      <c r="G434">
        <v>95</v>
      </c>
      <c r="H434" t="s">
        <v>21</v>
      </c>
      <c r="I434" t="s">
        <v>22</v>
      </c>
      <c r="J434">
        <v>1364878800</v>
      </c>
      <c r="K434" s="7">
        <f xml:space="preserve"> (((J434/60)/60)/24)+DATE(1970,1,1)</f>
        <v>41366.208333333336</v>
      </c>
      <c r="L434">
        <v>1366434000</v>
      </c>
      <c r="M434" s="7">
        <f>(((L434/60)/60)/24)+DATE(1970, 1, 1)</f>
        <v>41384.208333333336</v>
      </c>
      <c r="N434" t="b">
        <v>0</v>
      </c>
      <c r="O434" t="b">
        <v>0</v>
      </c>
      <c r="P434" t="s">
        <v>28</v>
      </c>
      <c r="Q434" t="str">
        <f xml:space="preserve"> LEFT(P434, SEARCH("/", P434, 1)-1)</f>
        <v>technology</v>
      </c>
      <c r="R434" t="str">
        <f>RIGHT(P434,(LEN(P434)-LEN(Q434)-1))</f>
        <v>web</v>
      </c>
      <c r="S434">
        <f xml:space="preserve"> (E434/D434)*100</f>
        <v>144.54411764705884</v>
      </c>
      <c r="T434">
        <f xml:space="preserve"> IF(G434=0, 0, (E434/G434))</f>
        <v>103.46315789473684</v>
      </c>
    </row>
    <row r="435" spans="1:20" ht="17" x14ac:dyDescent="0.2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t="s">
        <v>20</v>
      </c>
      <c r="G435">
        <v>1600</v>
      </c>
      <c r="H435" t="s">
        <v>15</v>
      </c>
      <c r="I435" t="s">
        <v>16</v>
      </c>
      <c r="J435">
        <v>1342501200</v>
      </c>
      <c r="K435" s="7">
        <f xml:space="preserve"> (((J435/60)/60)/24)+DATE(1970,1,1)</f>
        <v>41107.208333333336</v>
      </c>
      <c r="L435">
        <v>1342760400</v>
      </c>
      <c r="M435" s="7">
        <f>(((L435/60)/60)/24)+DATE(1970, 1, 1)</f>
        <v>41110.208333333336</v>
      </c>
      <c r="N435" t="b">
        <v>0</v>
      </c>
      <c r="O435" t="b">
        <v>0</v>
      </c>
      <c r="P435" t="s">
        <v>33</v>
      </c>
      <c r="Q435" t="str">
        <f xml:space="preserve"> LEFT(P435, SEARCH("/", P435, 1)-1)</f>
        <v>theater</v>
      </c>
      <c r="R435" t="str">
        <f>RIGHT(P435,(LEN(P435)-LEN(Q435)-1))</f>
        <v>plays</v>
      </c>
      <c r="S435">
        <f xml:space="preserve"> (E435/D435)*100</f>
        <v>144.37048832271762</v>
      </c>
      <c r="T435">
        <f xml:space="preserve"> IF(G435=0, 0, (E435/G435))</f>
        <v>84.998125000000002</v>
      </c>
    </row>
    <row r="436" spans="1:20" ht="17" x14ac:dyDescent="0.2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t="s">
        <v>20</v>
      </c>
      <c r="G436">
        <v>72</v>
      </c>
      <c r="H436" t="s">
        <v>21</v>
      </c>
      <c r="I436" t="s">
        <v>22</v>
      </c>
      <c r="J436">
        <v>1456466400</v>
      </c>
      <c r="K436" s="7">
        <f xml:space="preserve"> (((J436/60)/60)/24)+DATE(1970,1,1)</f>
        <v>42426.25</v>
      </c>
      <c r="L436">
        <v>1458018000</v>
      </c>
      <c r="M436" s="7">
        <f>(((L436/60)/60)/24)+DATE(1970, 1, 1)</f>
        <v>42444.208333333328</v>
      </c>
      <c r="N436" t="b">
        <v>0</v>
      </c>
      <c r="O436" t="b">
        <v>1</v>
      </c>
      <c r="P436" t="s">
        <v>23</v>
      </c>
      <c r="Q436" t="str">
        <f xml:space="preserve"> LEFT(P436, SEARCH("/", P436, 1)-1)</f>
        <v>music</v>
      </c>
      <c r="R436" t="str">
        <f>RIGHT(P436,(LEN(P436)-LEN(Q436)-1))</f>
        <v>rock</v>
      </c>
      <c r="S436">
        <f xml:space="preserve"> (E436/D436)*100</f>
        <v>143.91428571428571</v>
      </c>
      <c r="T436">
        <f xml:space="preserve"> IF(G436=0, 0, (E436/G436))</f>
        <v>69.958333333333329</v>
      </c>
    </row>
    <row r="437" spans="1:20" ht="34" x14ac:dyDescent="0.2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t="s">
        <v>20</v>
      </c>
      <c r="G437">
        <v>164</v>
      </c>
      <c r="H437" t="s">
        <v>21</v>
      </c>
      <c r="I437" t="s">
        <v>22</v>
      </c>
      <c r="J437">
        <v>1420869600</v>
      </c>
      <c r="K437" s="7">
        <f xml:space="preserve"> (((J437/60)/60)/24)+DATE(1970,1,1)</f>
        <v>42014.25</v>
      </c>
      <c r="L437">
        <v>1421474400</v>
      </c>
      <c r="M437" s="7">
        <f>(((L437/60)/60)/24)+DATE(1970, 1, 1)</f>
        <v>42021.25</v>
      </c>
      <c r="N437" t="b">
        <v>0</v>
      </c>
      <c r="O437" t="b">
        <v>0</v>
      </c>
      <c r="P437" t="s">
        <v>65</v>
      </c>
      <c r="Q437" t="str">
        <f xml:space="preserve"> LEFT(P437, SEARCH("/", P437, 1)-1)</f>
        <v>technology</v>
      </c>
      <c r="R437" t="str">
        <f>RIGHT(P437,(LEN(P437)-LEN(Q437)-1))</f>
        <v>wearables</v>
      </c>
      <c r="S437">
        <f xml:space="preserve"> (E437/D437)*100</f>
        <v>143.66249999999999</v>
      </c>
      <c r="T437">
        <f xml:space="preserve"> IF(G437=0, 0, (E437/G437))</f>
        <v>70.079268292682926</v>
      </c>
    </row>
    <row r="438" spans="1:20" ht="17" x14ac:dyDescent="0.2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t="s">
        <v>20</v>
      </c>
      <c r="G438">
        <v>1015</v>
      </c>
      <c r="H438" t="s">
        <v>40</v>
      </c>
      <c r="I438" t="s">
        <v>41</v>
      </c>
      <c r="J438">
        <v>1426395600</v>
      </c>
      <c r="K438" s="7">
        <f xml:space="preserve"> (((J438/60)/60)/24)+DATE(1970,1,1)</f>
        <v>42078.208333333328</v>
      </c>
      <c r="L438">
        <v>1426914000</v>
      </c>
      <c r="M438" s="7">
        <f>(((L438/60)/60)/24)+DATE(1970, 1, 1)</f>
        <v>42084.208333333328</v>
      </c>
      <c r="N438" t="b">
        <v>0</v>
      </c>
      <c r="O438" t="b">
        <v>0</v>
      </c>
      <c r="P438" t="s">
        <v>33</v>
      </c>
      <c r="Q438" t="str">
        <f xml:space="preserve"> LEFT(P438, SEARCH("/", P438, 1)-1)</f>
        <v>theater</v>
      </c>
      <c r="R438" t="str">
        <f>RIGHT(P438,(LEN(P438)-LEN(Q438)-1))</f>
        <v>plays</v>
      </c>
      <c r="S438">
        <f xml:space="preserve"> (E438/D438)*100</f>
        <v>143.26245847176079</v>
      </c>
      <c r="T438">
        <f xml:space="preserve"> IF(G438=0, 0, (E438/G438))</f>
        <v>84.969458128078813</v>
      </c>
    </row>
    <row r="439" spans="1:20" ht="17" x14ac:dyDescent="0.2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t="s">
        <v>20</v>
      </c>
      <c r="G439">
        <v>1917</v>
      </c>
      <c r="H439" t="s">
        <v>21</v>
      </c>
      <c r="I439" t="s">
        <v>22</v>
      </c>
      <c r="J439">
        <v>1495515600</v>
      </c>
      <c r="K439" s="7">
        <f xml:space="preserve"> (((J439/60)/60)/24)+DATE(1970,1,1)</f>
        <v>42878.208333333328</v>
      </c>
      <c r="L439">
        <v>1495602000</v>
      </c>
      <c r="M439" s="7">
        <f>(((L439/60)/60)/24)+DATE(1970, 1, 1)</f>
        <v>42879.208333333328</v>
      </c>
      <c r="N439" t="b">
        <v>0</v>
      </c>
      <c r="O439" t="b">
        <v>0</v>
      </c>
      <c r="P439" t="s">
        <v>60</v>
      </c>
      <c r="Q439" t="str">
        <f xml:space="preserve"> LEFT(P439, SEARCH("/", P439, 1)-1)</f>
        <v>music</v>
      </c>
      <c r="R439" t="str">
        <f>RIGHT(P439,(LEN(P439)-LEN(Q439)-1))</f>
        <v>indie rock</v>
      </c>
      <c r="S439">
        <f xml:space="preserve"> (E439/D439)*100</f>
        <v>143.14010067114094</v>
      </c>
      <c r="T439">
        <f xml:space="preserve"> IF(G439=0, 0, (E439/G439))</f>
        <v>89.005216484089729</v>
      </c>
    </row>
    <row r="440" spans="1:20" ht="17" x14ac:dyDescent="0.2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 s="7">
        <f xml:space="preserve"> (((J440/60)/60)/24)+DATE(1970,1,1)</f>
        <v>42419.25</v>
      </c>
      <c r="L440">
        <v>1457244000</v>
      </c>
      <c r="M440" s="7">
        <f>(((L440/60)/60)/24)+DATE(1970, 1, 1)</f>
        <v>42435.25</v>
      </c>
      <c r="N440" t="b">
        <v>0</v>
      </c>
      <c r="O440" t="b">
        <v>0</v>
      </c>
      <c r="P440" t="s">
        <v>28</v>
      </c>
      <c r="Q440" t="str">
        <f xml:space="preserve"> LEFT(P440, SEARCH("/", P440, 1)-1)</f>
        <v>technology</v>
      </c>
      <c r="R440" t="str">
        <f>RIGHT(P440,(LEN(P440)-LEN(Q440)-1))</f>
        <v>web</v>
      </c>
      <c r="S440">
        <f xml:space="preserve"> (E440/D440)*100</f>
        <v>142.75824175824175</v>
      </c>
      <c r="T440">
        <f xml:space="preserve"> IF(G440=0, 0, (E440/G440))</f>
        <v>83.812903225806451</v>
      </c>
    </row>
    <row r="441" spans="1:20" ht="17" x14ac:dyDescent="0.2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t="s">
        <v>20</v>
      </c>
      <c r="G441">
        <v>186</v>
      </c>
      <c r="H441" t="s">
        <v>107</v>
      </c>
      <c r="I441" t="s">
        <v>108</v>
      </c>
      <c r="J441">
        <v>1334811600</v>
      </c>
      <c r="K441" s="7">
        <f xml:space="preserve"> (((J441/60)/60)/24)+DATE(1970,1,1)</f>
        <v>41018.208333333336</v>
      </c>
      <c r="L441">
        <v>1335416400</v>
      </c>
      <c r="M441" s="7">
        <f>(((L441/60)/60)/24)+DATE(1970, 1, 1)</f>
        <v>41025.208333333336</v>
      </c>
      <c r="N441" t="b">
        <v>0</v>
      </c>
      <c r="O441" t="b">
        <v>0</v>
      </c>
      <c r="P441" t="s">
        <v>33</v>
      </c>
      <c r="Q441" t="str">
        <f xml:space="preserve"> LEFT(P441, SEARCH("/", P441, 1)-1)</f>
        <v>theater</v>
      </c>
      <c r="R441" t="str">
        <f>RIGHT(P441,(LEN(P441)-LEN(Q441)-1))</f>
        <v>plays</v>
      </c>
      <c r="S441">
        <f xml:space="preserve"> (E441/D441)*100</f>
        <v>142.38775510204081</v>
      </c>
      <c r="T441">
        <f xml:space="preserve"> IF(G441=0, 0, (E441/G441))</f>
        <v>75.021505376344081</v>
      </c>
    </row>
    <row r="442" spans="1:20" ht="17" x14ac:dyDescent="0.2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t="s">
        <v>20</v>
      </c>
      <c r="G442">
        <v>237</v>
      </c>
      <c r="H442" t="s">
        <v>21</v>
      </c>
      <c r="I442" t="s">
        <v>22</v>
      </c>
      <c r="J442">
        <v>1349240400</v>
      </c>
      <c r="K442" s="7">
        <f xml:space="preserve"> (((J442/60)/60)/24)+DATE(1970,1,1)</f>
        <v>41185.208333333336</v>
      </c>
      <c r="L442">
        <v>1350709200</v>
      </c>
      <c r="M442" s="7">
        <f>(((L442/60)/60)/24)+DATE(1970, 1, 1)</f>
        <v>41202.208333333336</v>
      </c>
      <c r="N442" t="b">
        <v>1</v>
      </c>
      <c r="O442" t="b">
        <v>1</v>
      </c>
      <c r="P442" t="s">
        <v>42</v>
      </c>
      <c r="Q442" t="str">
        <f xml:space="preserve"> LEFT(P442, SEARCH("/", P442, 1)-1)</f>
        <v>film &amp; video</v>
      </c>
      <c r="R442" t="str">
        <f>RIGHT(P442,(LEN(P442)-LEN(Q442)-1))</f>
        <v>documentary</v>
      </c>
      <c r="S442">
        <f xml:space="preserve"> (E442/D442)*100</f>
        <v>142.38</v>
      </c>
      <c r="T442">
        <f xml:space="preserve"> IF(G442=0, 0, (E442/G442))</f>
        <v>30.037974683544302</v>
      </c>
    </row>
    <row r="443" spans="1:20" ht="17" x14ac:dyDescent="0.2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t="s">
        <v>20</v>
      </c>
      <c r="G443">
        <v>138</v>
      </c>
      <c r="H443" t="s">
        <v>21</v>
      </c>
      <c r="I443" t="s">
        <v>22</v>
      </c>
      <c r="J443">
        <v>1387260000</v>
      </c>
      <c r="K443" s="7">
        <f xml:space="preserve"> (((J443/60)/60)/24)+DATE(1970,1,1)</f>
        <v>41625.25</v>
      </c>
      <c r="L443">
        <v>1387864800</v>
      </c>
      <c r="M443" s="7">
        <f>(((L443/60)/60)/24)+DATE(1970, 1, 1)</f>
        <v>41632.25</v>
      </c>
      <c r="N443" t="b">
        <v>0</v>
      </c>
      <c r="O443" t="b">
        <v>0</v>
      </c>
      <c r="P443" t="s">
        <v>23</v>
      </c>
      <c r="Q443" t="str">
        <f xml:space="preserve"> LEFT(P443, SEARCH("/", P443, 1)-1)</f>
        <v>music</v>
      </c>
      <c r="R443" t="str">
        <f>RIGHT(P443,(LEN(P443)-LEN(Q443)-1))</f>
        <v>rock</v>
      </c>
      <c r="S443">
        <f xml:space="preserve"> (E443/D443)*100</f>
        <v>141.22972972972974</v>
      </c>
      <c r="T443">
        <f xml:space="preserve"> IF(G443=0, 0, (E443/G443))</f>
        <v>75.731884057971016</v>
      </c>
    </row>
    <row r="444" spans="1:20" ht="17" x14ac:dyDescent="0.2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t="s">
        <v>20</v>
      </c>
      <c r="G444">
        <v>2080</v>
      </c>
      <c r="H444" t="s">
        <v>21</v>
      </c>
      <c r="I444" t="s">
        <v>22</v>
      </c>
      <c r="J444">
        <v>1398661200</v>
      </c>
      <c r="K444" s="7">
        <f xml:space="preserve"> (((J444/60)/60)/24)+DATE(1970,1,1)</f>
        <v>41757.208333333336</v>
      </c>
      <c r="L444">
        <v>1400389200</v>
      </c>
      <c r="M444" s="7">
        <f>(((L444/60)/60)/24)+DATE(1970, 1, 1)</f>
        <v>41777.208333333336</v>
      </c>
      <c r="N444" t="b">
        <v>0</v>
      </c>
      <c r="O444" t="b">
        <v>0</v>
      </c>
      <c r="P444" t="s">
        <v>53</v>
      </c>
      <c r="Q444" t="str">
        <f xml:space="preserve"> LEFT(P444, SEARCH("/", P444, 1)-1)</f>
        <v>film &amp; video</v>
      </c>
      <c r="R444" t="str">
        <f>RIGHT(P444,(LEN(P444)-LEN(Q444)-1))</f>
        <v>drama</v>
      </c>
      <c r="S444">
        <f xml:space="preserve"> (E444/D444)*100</f>
        <v>141.04655870445345</v>
      </c>
      <c r="T444">
        <f xml:space="preserve"> IF(G444=0, 0, (E444/G444))</f>
        <v>66.997115384615384</v>
      </c>
    </row>
    <row r="445" spans="1:20" ht="17" x14ac:dyDescent="0.2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t="s">
        <v>20</v>
      </c>
      <c r="G445">
        <v>209</v>
      </c>
      <c r="H445" t="s">
        <v>21</v>
      </c>
      <c r="I445" t="s">
        <v>22</v>
      </c>
      <c r="J445">
        <v>1400562000</v>
      </c>
      <c r="K445" s="7">
        <f xml:space="preserve"> (((J445/60)/60)/24)+DATE(1970,1,1)</f>
        <v>41779.208333333336</v>
      </c>
      <c r="L445">
        <v>1403931600</v>
      </c>
      <c r="M445" s="7">
        <f>(((L445/60)/60)/24)+DATE(1970, 1, 1)</f>
        <v>41818.208333333336</v>
      </c>
      <c r="N445" t="b">
        <v>0</v>
      </c>
      <c r="O445" t="b">
        <v>0</v>
      </c>
      <c r="P445" t="s">
        <v>53</v>
      </c>
      <c r="Q445" t="str">
        <f xml:space="preserve"> LEFT(P445, SEARCH("/", P445, 1)-1)</f>
        <v>film &amp; video</v>
      </c>
      <c r="R445" t="str">
        <f>RIGHT(P445,(LEN(P445)-LEN(Q445)-1))</f>
        <v>drama</v>
      </c>
      <c r="S445">
        <f xml:space="preserve"> (E445/D445)*100</f>
        <v>140.40909090909091</v>
      </c>
      <c r="T445">
        <f xml:space="preserve"> IF(G445=0, 0, (E445/G445))</f>
        <v>59.119617224880386</v>
      </c>
    </row>
    <row r="446" spans="1:20" ht="34" x14ac:dyDescent="0.2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t="s">
        <v>20</v>
      </c>
      <c r="G446">
        <v>107</v>
      </c>
      <c r="H446" t="s">
        <v>21</v>
      </c>
      <c r="I446" t="s">
        <v>22</v>
      </c>
      <c r="J446">
        <v>1570338000</v>
      </c>
      <c r="K446" s="7">
        <f xml:space="preserve"> (((J446/60)/60)/24)+DATE(1970,1,1)</f>
        <v>43744.208333333328</v>
      </c>
      <c r="L446">
        <v>1573192800</v>
      </c>
      <c r="M446" s="7">
        <f>(((L446/60)/60)/24)+DATE(1970, 1, 1)</f>
        <v>43777.25</v>
      </c>
      <c r="N446" t="b">
        <v>0</v>
      </c>
      <c r="O446" t="b">
        <v>1</v>
      </c>
      <c r="P446" t="s">
        <v>119</v>
      </c>
      <c r="Q446" t="str">
        <f xml:space="preserve"> LEFT(P446, SEARCH("/", P446, 1)-1)</f>
        <v>publishing</v>
      </c>
      <c r="R446" t="str">
        <f>RIGHT(P446,(LEN(P446)-LEN(Q446)-1))</f>
        <v>fiction</v>
      </c>
      <c r="S446">
        <f xml:space="preserve"> (E446/D446)*100</f>
        <v>139.98765432098764</v>
      </c>
      <c r="T446">
        <f xml:space="preserve"> IF(G446=0, 0, (E446/G446))</f>
        <v>105.97196261682242</v>
      </c>
    </row>
    <row r="447" spans="1:20" ht="34" x14ac:dyDescent="0.2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t="s">
        <v>20</v>
      </c>
      <c r="G447">
        <v>225</v>
      </c>
      <c r="H447" t="s">
        <v>98</v>
      </c>
      <c r="I447" t="s">
        <v>99</v>
      </c>
      <c r="J447">
        <v>1328421600</v>
      </c>
      <c r="K447" s="7">
        <f xml:space="preserve"> (((J447/60)/60)/24)+DATE(1970,1,1)</f>
        <v>40944.25</v>
      </c>
      <c r="L447">
        <v>1330408800</v>
      </c>
      <c r="M447" s="7">
        <f>(((L447/60)/60)/24)+DATE(1970, 1, 1)</f>
        <v>40967.25</v>
      </c>
      <c r="N447" t="b">
        <v>1</v>
      </c>
      <c r="O447" t="b">
        <v>0</v>
      </c>
      <c r="P447" t="s">
        <v>100</v>
      </c>
      <c r="Q447" t="str">
        <f xml:space="preserve"> LEFT(P447, SEARCH("/", P447, 1)-1)</f>
        <v>film &amp; video</v>
      </c>
      <c r="R447" t="str">
        <f>RIGHT(P447,(LEN(P447)-LEN(Q447)-1))</f>
        <v>shorts</v>
      </c>
      <c r="S447">
        <f xml:space="preserve"> (E447/D447)*100</f>
        <v>139.86792452830187</v>
      </c>
      <c r="T447">
        <f xml:space="preserve"> IF(G447=0, 0, (E447/G447))</f>
        <v>32.946666666666665</v>
      </c>
    </row>
    <row r="448" spans="1:20" ht="17" x14ac:dyDescent="0.2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t="s">
        <v>20</v>
      </c>
      <c r="G448">
        <v>192</v>
      </c>
      <c r="H448" t="s">
        <v>21</v>
      </c>
      <c r="I448" t="s">
        <v>22</v>
      </c>
      <c r="J448">
        <v>1287810000</v>
      </c>
      <c r="K448" s="7">
        <f xml:space="preserve"> (((J448/60)/60)/24)+DATE(1970,1,1)</f>
        <v>40474.208333333336</v>
      </c>
      <c r="L448">
        <v>1289800800</v>
      </c>
      <c r="M448" s="7">
        <f>(((L448/60)/60)/24)+DATE(1970, 1, 1)</f>
        <v>40497.25</v>
      </c>
      <c r="N448" t="b">
        <v>0</v>
      </c>
      <c r="O448" t="b">
        <v>0</v>
      </c>
      <c r="P448" t="s">
        <v>50</v>
      </c>
      <c r="Q448" t="str">
        <f xml:space="preserve"> LEFT(P448, SEARCH("/", P448, 1)-1)</f>
        <v>music</v>
      </c>
      <c r="R448" t="str">
        <f>RIGHT(P448,(LEN(P448)-LEN(Q448)-1))</f>
        <v>electric music</v>
      </c>
      <c r="S448">
        <f xml:space="preserve"> (E448/D448)*100</f>
        <v>139.43548387096774</v>
      </c>
      <c r="T448">
        <f xml:space="preserve"> IF(G448=0, 0, (E448/G448))</f>
        <v>45.026041666666664</v>
      </c>
    </row>
    <row r="449" spans="1:20" ht="17" x14ac:dyDescent="0.2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t="s">
        <v>20</v>
      </c>
      <c r="G449">
        <v>239</v>
      </c>
      <c r="H449" t="s">
        <v>21</v>
      </c>
      <c r="I449" t="s">
        <v>22</v>
      </c>
      <c r="J449">
        <v>1404536400</v>
      </c>
      <c r="K449" s="7">
        <f xml:space="preserve"> (((J449/60)/60)/24)+DATE(1970,1,1)</f>
        <v>41825.208333333336</v>
      </c>
      <c r="L449">
        <v>1404622800</v>
      </c>
      <c r="M449" s="7">
        <f>(((L449/60)/60)/24)+DATE(1970, 1, 1)</f>
        <v>41826.208333333336</v>
      </c>
      <c r="N449" t="b">
        <v>0</v>
      </c>
      <c r="O449" t="b">
        <v>1</v>
      </c>
      <c r="P449" t="s">
        <v>89</v>
      </c>
      <c r="Q449" t="str">
        <f xml:space="preserve"> LEFT(P449, SEARCH("/", P449, 1)-1)</f>
        <v>games</v>
      </c>
      <c r="R449" t="str">
        <f>RIGHT(P449,(LEN(P449)-LEN(Q449)-1))</f>
        <v>video games</v>
      </c>
      <c r="S449">
        <f xml:space="preserve"> (E449/D449)*100</f>
        <v>139.31868131868131</v>
      </c>
      <c r="T449">
        <f xml:space="preserve"> IF(G449=0, 0, (E449/G449))</f>
        <v>53.046025104602514</v>
      </c>
    </row>
    <row r="450" spans="1:20" ht="17" x14ac:dyDescent="0.2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t="s">
        <v>20</v>
      </c>
      <c r="G450">
        <v>261</v>
      </c>
      <c r="H450" t="s">
        <v>21</v>
      </c>
      <c r="I450" t="s">
        <v>22</v>
      </c>
      <c r="J450">
        <v>1538024400</v>
      </c>
      <c r="K450" s="7">
        <f xml:space="preserve"> (((J450/60)/60)/24)+DATE(1970,1,1)</f>
        <v>43370.208333333328</v>
      </c>
      <c r="L450">
        <v>1538802000</v>
      </c>
      <c r="M450" s="7">
        <f>(((L450/60)/60)/24)+DATE(1970, 1, 1)</f>
        <v>43379.208333333328</v>
      </c>
      <c r="N450" t="b">
        <v>0</v>
      </c>
      <c r="O450" t="b">
        <v>0</v>
      </c>
      <c r="P450" t="s">
        <v>33</v>
      </c>
      <c r="Q450" t="str">
        <f xml:space="preserve"> LEFT(P450, SEARCH("/", P450, 1)-1)</f>
        <v>theater</v>
      </c>
      <c r="R450" t="str">
        <f>RIGHT(P450,(LEN(P450)-LEN(Q450)-1))</f>
        <v>plays</v>
      </c>
      <c r="S450">
        <f xml:space="preserve"> (E450/D450)*100</f>
        <v>138.90625</v>
      </c>
      <c r="T450">
        <f xml:space="preserve"> IF(G450=0, 0, (E450/G450))</f>
        <v>34.061302681992338</v>
      </c>
    </row>
    <row r="451" spans="1:20" ht="17" x14ac:dyDescent="0.2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t="s">
        <v>20</v>
      </c>
      <c r="G451">
        <v>85</v>
      </c>
      <c r="H451" t="s">
        <v>26</v>
      </c>
      <c r="I451" t="s">
        <v>27</v>
      </c>
      <c r="J451">
        <v>1542088800</v>
      </c>
      <c r="K451" s="7">
        <f xml:space="preserve"> (((J451/60)/60)/24)+DATE(1970,1,1)</f>
        <v>43417.25</v>
      </c>
      <c r="L451">
        <v>1543816800</v>
      </c>
      <c r="M451" s="7">
        <f>(((L451/60)/60)/24)+DATE(1970, 1, 1)</f>
        <v>43437.25</v>
      </c>
      <c r="N451" t="b">
        <v>0</v>
      </c>
      <c r="O451" t="b">
        <v>0</v>
      </c>
      <c r="P451" t="s">
        <v>42</v>
      </c>
      <c r="Q451" t="str">
        <f xml:space="preserve"> LEFT(P451, SEARCH("/", P451, 1)-1)</f>
        <v>film &amp; video</v>
      </c>
      <c r="R451" t="str">
        <f>RIGHT(P451,(LEN(P451)-LEN(Q451)-1))</f>
        <v>documentary</v>
      </c>
      <c r="S451">
        <f xml:space="preserve"> (E451/D451)*100</f>
        <v>138.02702702702703</v>
      </c>
      <c r="T451">
        <f xml:space="preserve"> IF(G451=0, 0, (E451/G451))</f>
        <v>60.082352941176474</v>
      </c>
    </row>
    <row r="452" spans="1:20" ht="17" x14ac:dyDescent="0.2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t="s">
        <v>20</v>
      </c>
      <c r="G452">
        <v>138</v>
      </c>
      <c r="H452" t="s">
        <v>21</v>
      </c>
      <c r="I452" t="s">
        <v>22</v>
      </c>
      <c r="J452">
        <v>1412226000</v>
      </c>
      <c r="K452" s="7">
        <f xml:space="preserve"> (((J452/60)/60)/24)+DATE(1970,1,1)</f>
        <v>41914.208333333336</v>
      </c>
      <c r="L452">
        <v>1412312400</v>
      </c>
      <c r="M452" s="7">
        <f>(((L452/60)/60)/24)+DATE(1970, 1, 1)</f>
        <v>41915.208333333336</v>
      </c>
      <c r="N452" t="b">
        <v>0</v>
      </c>
      <c r="O452" t="b">
        <v>0</v>
      </c>
      <c r="P452" t="s">
        <v>122</v>
      </c>
      <c r="Q452" t="str">
        <f xml:space="preserve"> LEFT(P452, SEARCH("/", P452, 1)-1)</f>
        <v>photography</v>
      </c>
      <c r="R452" t="str">
        <f>RIGHT(P452,(LEN(P452)-LEN(Q452)-1))</f>
        <v>photography books</v>
      </c>
      <c r="S452">
        <f xml:space="preserve"> (E452/D452)*100</f>
        <v>137.97916666666669</v>
      </c>
      <c r="T452">
        <f xml:space="preserve"> IF(G452=0, 0, (E452/G452))</f>
        <v>47.992753623188406</v>
      </c>
    </row>
    <row r="453" spans="1:20" ht="17" x14ac:dyDescent="0.2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t="s">
        <v>20</v>
      </c>
      <c r="G453">
        <v>126</v>
      </c>
      <c r="H453" t="s">
        <v>21</v>
      </c>
      <c r="I453" t="s">
        <v>22</v>
      </c>
      <c r="J453">
        <v>1456293600</v>
      </c>
      <c r="K453" s="7">
        <f xml:space="preserve"> (((J453/60)/60)/24)+DATE(1970,1,1)</f>
        <v>42424.25</v>
      </c>
      <c r="L453">
        <v>1460005200</v>
      </c>
      <c r="M453" s="7">
        <f>(((L453/60)/60)/24)+DATE(1970, 1, 1)</f>
        <v>42467.208333333328</v>
      </c>
      <c r="N453" t="b">
        <v>0</v>
      </c>
      <c r="O453" t="b">
        <v>0</v>
      </c>
      <c r="P453" t="s">
        <v>33</v>
      </c>
      <c r="Q453" t="str">
        <f xml:space="preserve"> LEFT(P453, SEARCH("/", P453, 1)-1)</f>
        <v>theater</v>
      </c>
      <c r="R453" t="str">
        <f>RIGHT(P453,(LEN(P453)-LEN(Q453)-1))</f>
        <v>plays</v>
      </c>
      <c r="S453">
        <f xml:space="preserve"> (E453/D453)*100</f>
        <v>137.34482758620689</v>
      </c>
      <c r="T453">
        <f xml:space="preserve"> IF(G453=0, 0, (E453/G453))</f>
        <v>63.222222222222221</v>
      </c>
    </row>
    <row r="454" spans="1:20" ht="17" x14ac:dyDescent="0.2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t="s">
        <v>20</v>
      </c>
      <c r="G454">
        <v>282</v>
      </c>
      <c r="H454" t="s">
        <v>15</v>
      </c>
      <c r="I454" t="s">
        <v>16</v>
      </c>
      <c r="J454">
        <v>1505624400</v>
      </c>
      <c r="K454" s="7">
        <f xml:space="preserve"> (((J454/60)/60)/24)+DATE(1970,1,1)</f>
        <v>42995.208333333328</v>
      </c>
      <c r="L454">
        <v>1505883600</v>
      </c>
      <c r="M454" s="7">
        <f>(((L454/60)/60)/24)+DATE(1970, 1, 1)</f>
        <v>42998.208333333328</v>
      </c>
      <c r="N454" t="b">
        <v>0</v>
      </c>
      <c r="O454" t="b">
        <v>0</v>
      </c>
      <c r="P454" t="s">
        <v>33</v>
      </c>
      <c r="Q454" t="str">
        <f xml:space="preserve"> LEFT(P454, SEARCH("/", P454, 1)-1)</f>
        <v>theater</v>
      </c>
      <c r="R454" t="str">
        <f>RIGHT(P454,(LEN(P454)-LEN(Q454)-1))</f>
        <v>plays</v>
      </c>
      <c r="S454">
        <f xml:space="preserve"> (E454/D454)*100</f>
        <v>137.23076923076923</v>
      </c>
      <c r="T454">
        <f xml:space="preserve"> IF(G454=0, 0, (E454/G454))</f>
        <v>37.957446808510639</v>
      </c>
    </row>
    <row r="455" spans="1:20" ht="17" x14ac:dyDescent="0.2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t="s">
        <v>20</v>
      </c>
      <c r="G455">
        <v>244</v>
      </c>
      <c r="H455" t="s">
        <v>21</v>
      </c>
      <c r="I455" t="s">
        <v>22</v>
      </c>
      <c r="J455">
        <v>1292997600</v>
      </c>
      <c r="K455" s="7">
        <f xml:space="preserve"> (((J455/60)/60)/24)+DATE(1970,1,1)</f>
        <v>40534.25</v>
      </c>
      <c r="L455">
        <v>1293343200</v>
      </c>
      <c r="M455" s="7">
        <f>(((L455/60)/60)/24)+DATE(1970, 1, 1)</f>
        <v>40538.25</v>
      </c>
      <c r="N455" t="b">
        <v>0</v>
      </c>
      <c r="O455" t="b">
        <v>0</v>
      </c>
      <c r="P455" t="s">
        <v>122</v>
      </c>
      <c r="Q455" t="str">
        <f xml:space="preserve"> LEFT(P455, SEARCH("/", P455, 1)-1)</f>
        <v>photography</v>
      </c>
      <c r="R455" t="str">
        <f>RIGHT(P455,(LEN(P455)-LEN(Q455)-1))</f>
        <v>photography books</v>
      </c>
      <c r="S455">
        <f xml:space="preserve"> (E455/D455)*100</f>
        <v>137.13265306122449</v>
      </c>
      <c r="T455">
        <f xml:space="preserve"> IF(G455=0, 0, (E455/G455))</f>
        <v>55.077868852459019</v>
      </c>
    </row>
    <row r="456" spans="1:20" ht="17" x14ac:dyDescent="0.2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t="s">
        <v>20</v>
      </c>
      <c r="G456">
        <v>1573</v>
      </c>
      <c r="H456" t="s">
        <v>21</v>
      </c>
      <c r="I456" t="s">
        <v>22</v>
      </c>
      <c r="J456">
        <v>1333688400</v>
      </c>
      <c r="K456" s="7">
        <f xml:space="preserve"> (((J456/60)/60)/24)+DATE(1970,1,1)</f>
        <v>41005.208333333336</v>
      </c>
      <c r="L456">
        <v>1336885200</v>
      </c>
      <c r="M456" s="7">
        <f>(((L456/60)/60)/24)+DATE(1970, 1, 1)</f>
        <v>41042.208333333336</v>
      </c>
      <c r="N456" t="b">
        <v>0</v>
      </c>
      <c r="O456" t="b">
        <v>0</v>
      </c>
      <c r="P456" t="s">
        <v>319</v>
      </c>
      <c r="Q456" t="str">
        <f xml:space="preserve"> LEFT(P456, SEARCH("/", P456, 1)-1)</f>
        <v>music</v>
      </c>
      <c r="R456" t="str">
        <f>RIGHT(P456,(LEN(P456)-LEN(Q456)-1))</f>
        <v>world music</v>
      </c>
      <c r="S456">
        <f xml:space="preserve"> (E456/D456)*100</f>
        <v>137.03393665158373</v>
      </c>
      <c r="T456">
        <f xml:space="preserve"> IF(G456=0, 0, (E456/G456))</f>
        <v>77.010807374443743</v>
      </c>
    </row>
    <row r="457" spans="1:20" ht="34" x14ac:dyDescent="0.2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t="s">
        <v>20</v>
      </c>
      <c r="G457">
        <v>180</v>
      </c>
      <c r="H457" t="s">
        <v>21</v>
      </c>
      <c r="I457" t="s">
        <v>22</v>
      </c>
      <c r="J457">
        <v>1478844000</v>
      </c>
      <c r="K457" s="7">
        <f xml:space="preserve"> (((J457/60)/60)/24)+DATE(1970,1,1)</f>
        <v>42685.25</v>
      </c>
      <c r="L457">
        <v>1479880800</v>
      </c>
      <c r="M457" s="7">
        <f>(((L457/60)/60)/24)+DATE(1970, 1, 1)</f>
        <v>42697.25</v>
      </c>
      <c r="N457" t="b">
        <v>0</v>
      </c>
      <c r="O457" t="b">
        <v>0</v>
      </c>
      <c r="P457" t="s">
        <v>60</v>
      </c>
      <c r="Q457" t="str">
        <f xml:space="preserve"> LEFT(P457, SEARCH("/", P457, 1)-1)</f>
        <v>music</v>
      </c>
      <c r="R457" t="str">
        <f>RIGHT(P457,(LEN(P457)-LEN(Q457)-1))</f>
        <v>indie rock</v>
      </c>
      <c r="S457">
        <f xml:space="preserve"> (E457/D457)*100</f>
        <v>135.8918918918919</v>
      </c>
      <c r="T457">
        <f xml:space="preserve"> IF(G457=0, 0, (E457/G457))</f>
        <v>27.933333333333334</v>
      </c>
    </row>
    <row r="458" spans="1:20" ht="17" x14ac:dyDescent="0.2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t="s">
        <v>20</v>
      </c>
      <c r="G458">
        <v>70</v>
      </c>
      <c r="H458" t="s">
        <v>21</v>
      </c>
      <c r="I458" t="s">
        <v>22</v>
      </c>
      <c r="J458">
        <v>1277701200</v>
      </c>
      <c r="K458" s="7">
        <f xml:space="preserve"> (((J458/60)/60)/24)+DATE(1970,1,1)</f>
        <v>40357.208333333336</v>
      </c>
      <c r="L458">
        <v>1279429200</v>
      </c>
      <c r="M458" s="7">
        <f>(((L458/60)/60)/24)+DATE(1970, 1, 1)</f>
        <v>40377.208333333336</v>
      </c>
      <c r="N458" t="b">
        <v>0</v>
      </c>
      <c r="O458" t="b">
        <v>0</v>
      </c>
      <c r="P458" t="s">
        <v>60</v>
      </c>
      <c r="Q458" t="str">
        <f xml:space="preserve"> LEFT(P458, SEARCH("/", P458, 1)-1)</f>
        <v>music</v>
      </c>
      <c r="R458" t="str">
        <f>RIGHT(P458,(LEN(P458)-LEN(Q458)-1))</f>
        <v>indie rock</v>
      </c>
      <c r="S458">
        <f xml:space="preserve"> (E458/D458)*100</f>
        <v>135.59259259259261</v>
      </c>
      <c r="T458">
        <f xml:space="preserve"> IF(G458=0, 0, (E458/G458))</f>
        <v>104.6</v>
      </c>
    </row>
    <row r="459" spans="1:20" ht="17" x14ac:dyDescent="0.2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t="s">
        <v>20</v>
      </c>
      <c r="G459">
        <v>78</v>
      </c>
      <c r="H459" t="s">
        <v>107</v>
      </c>
      <c r="I459" t="s">
        <v>108</v>
      </c>
      <c r="J459">
        <v>1463979600</v>
      </c>
      <c r="K459" s="7">
        <f xml:space="preserve"> (((J459/60)/60)/24)+DATE(1970,1,1)</f>
        <v>42513.208333333328</v>
      </c>
      <c r="L459">
        <v>1467522000</v>
      </c>
      <c r="M459" s="7">
        <f>(((L459/60)/60)/24)+DATE(1970, 1, 1)</f>
        <v>42554.208333333328</v>
      </c>
      <c r="N459" t="b">
        <v>0</v>
      </c>
      <c r="O459" t="b">
        <v>0</v>
      </c>
      <c r="P459" t="s">
        <v>28</v>
      </c>
      <c r="Q459" t="str">
        <f xml:space="preserve"> LEFT(P459, SEARCH("/", P459, 1)-1)</f>
        <v>technology</v>
      </c>
      <c r="R459" t="str">
        <f>RIGHT(P459,(LEN(P459)-LEN(Q459)-1))</f>
        <v>web</v>
      </c>
      <c r="S459">
        <f xml:space="preserve"> (E459/D459)*100</f>
        <v>135.5</v>
      </c>
      <c r="T459">
        <f xml:space="preserve"> IF(G459=0, 0, (E459/G459))</f>
        <v>86.858974358974365</v>
      </c>
    </row>
    <row r="460" spans="1:20" ht="34" x14ac:dyDescent="0.2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t="s">
        <v>20</v>
      </c>
      <c r="G460">
        <v>4498</v>
      </c>
      <c r="H460" t="s">
        <v>26</v>
      </c>
      <c r="I460" t="s">
        <v>27</v>
      </c>
      <c r="J460">
        <v>1484632800</v>
      </c>
      <c r="K460" s="7">
        <f xml:space="preserve"> (((J460/60)/60)/24)+DATE(1970,1,1)</f>
        <v>42752.25</v>
      </c>
      <c r="L460">
        <v>1484805600</v>
      </c>
      <c r="M460" s="7">
        <f>(((L460/60)/60)/24)+DATE(1970, 1, 1)</f>
        <v>42754.25</v>
      </c>
      <c r="N460" t="b">
        <v>0</v>
      </c>
      <c r="O460" t="b">
        <v>0</v>
      </c>
      <c r="P460" t="s">
        <v>33</v>
      </c>
      <c r="Q460" t="str">
        <f xml:space="preserve"> LEFT(P460, SEARCH("/", P460, 1)-1)</f>
        <v>theater</v>
      </c>
      <c r="R460" t="str">
        <f>RIGHT(P460,(LEN(P460)-LEN(Q460)-1))</f>
        <v>plays</v>
      </c>
      <c r="S460">
        <f xml:space="preserve"> (E460/D460)*100</f>
        <v>134.40792216817235</v>
      </c>
      <c r="T460">
        <f xml:space="preserve"> IF(G460=0, 0, (E460/G460))</f>
        <v>42.999777678968428</v>
      </c>
    </row>
    <row r="461" spans="1:20" ht="34" x14ac:dyDescent="0.2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t="s">
        <v>20</v>
      </c>
      <c r="G461">
        <v>121</v>
      </c>
      <c r="H461" t="s">
        <v>40</v>
      </c>
      <c r="I461" t="s">
        <v>41</v>
      </c>
      <c r="J461">
        <v>1413954000</v>
      </c>
      <c r="K461" s="7">
        <f xml:space="preserve"> (((J461/60)/60)/24)+DATE(1970,1,1)</f>
        <v>41934.208333333336</v>
      </c>
      <c r="L461">
        <v>1414126800</v>
      </c>
      <c r="M461" s="7">
        <f>(((L461/60)/60)/24)+DATE(1970, 1, 1)</f>
        <v>41936.208333333336</v>
      </c>
      <c r="N461" t="b">
        <v>0</v>
      </c>
      <c r="O461" t="b">
        <v>1</v>
      </c>
      <c r="P461" t="s">
        <v>33</v>
      </c>
      <c r="Q461" t="str">
        <f xml:space="preserve"> LEFT(P461, SEARCH("/", P461, 1)-1)</f>
        <v>theater</v>
      </c>
      <c r="R461" t="str">
        <f>RIGHT(P461,(LEN(P461)-LEN(Q461)-1))</f>
        <v>plays</v>
      </c>
      <c r="S461">
        <f xml:space="preserve"> (E461/D461)*100</f>
        <v>134.05952380952382</v>
      </c>
      <c r="T461">
        <f xml:space="preserve"> IF(G461=0, 0, (E461/G461))</f>
        <v>93.066115702479337</v>
      </c>
    </row>
    <row r="462" spans="1:20" ht="17" x14ac:dyDescent="0.2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t="s">
        <v>20</v>
      </c>
      <c r="G462">
        <v>196</v>
      </c>
      <c r="H462" t="s">
        <v>107</v>
      </c>
      <c r="I462" t="s">
        <v>108</v>
      </c>
      <c r="J462">
        <v>1447480800</v>
      </c>
      <c r="K462" s="7">
        <f xml:space="preserve"> (((J462/60)/60)/24)+DATE(1970,1,1)</f>
        <v>42322.25</v>
      </c>
      <c r="L462">
        <v>1448863200</v>
      </c>
      <c r="M462" s="7">
        <f>(((L462/60)/60)/24)+DATE(1970, 1, 1)</f>
        <v>42338.25</v>
      </c>
      <c r="N462" t="b">
        <v>1</v>
      </c>
      <c r="O462" t="b">
        <v>0</v>
      </c>
      <c r="P462" t="s">
        <v>23</v>
      </c>
      <c r="Q462" t="str">
        <f xml:space="preserve"> LEFT(P462, SEARCH("/", P462, 1)-1)</f>
        <v>music</v>
      </c>
      <c r="R462" t="str">
        <f>RIGHT(P462,(LEN(P462)-LEN(Q462)-1))</f>
        <v>rock</v>
      </c>
      <c r="S462">
        <f xml:space="preserve"> (E462/D462)*100</f>
        <v>133.93478260869566</v>
      </c>
      <c r="T462">
        <f xml:space="preserve"> IF(G462=0, 0, (E462/G462))</f>
        <v>62.867346938775512</v>
      </c>
    </row>
    <row r="463" spans="1:20" ht="34" x14ac:dyDescent="0.2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t="s">
        <v>20</v>
      </c>
      <c r="G463">
        <v>2441</v>
      </c>
      <c r="H463" t="s">
        <v>21</v>
      </c>
      <c r="I463" t="s">
        <v>22</v>
      </c>
      <c r="J463">
        <v>1543557600</v>
      </c>
      <c r="K463" s="7">
        <f xml:space="preserve"> (((J463/60)/60)/24)+DATE(1970,1,1)</f>
        <v>43434.25</v>
      </c>
      <c r="L463">
        <v>1544508000</v>
      </c>
      <c r="M463" s="7">
        <f>(((L463/60)/60)/24)+DATE(1970, 1, 1)</f>
        <v>43445.25</v>
      </c>
      <c r="N463" t="b">
        <v>0</v>
      </c>
      <c r="O463" t="b">
        <v>0</v>
      </c>
      <c r="P463" t="s">
        <v>23</v>
      </c>
      <c r="Q463" t="str">
        <f xml:space="preserve"> LEFT(P463, SEARCH("/", P463, 1)-1)</f>
        <v>music</v>
      </c>
      <c r="R463" t="str">
        <f>RIGHT(P463,(LEN(P463)-LEN(Q463)-1))</f>
        <v>rock</v>
      </c>
      <c r="S463">
        <f xml:space="preserve"> (E463/D463)*100</f>
        <v>133.56231003039514</v>
      </c>
      <c r="T463">
        <f xml:space="preserve"> IF(G463=0, 0, (E463/G463))</f>
        <v>54.004916018025398</v>
      </c>
    </row>
    <row r="464" spans="1:20" ht="17" x14ac:dyDescent="0.2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t="s">
        <v>20</v>
      </c>
      <c r="G464">
        <v>2436</v>
      </c>
      <c r="H464" t="s">
        <v>21</v>
      </c>
      <c r="I464" t="s">
        <v>22</v>
      </c>
      <c r="J464">
        <v>1518328800</v>
      </c>
      <c r="K464" s="7">
        <f xml:space="preserve"> (((J464/60)/60)/24)+DATE(1970,1,1)</f>
        <v>43142.25</v>
      </c>
      <c r="L464">
        <v>1519538400</v>
      </c>
      <c r="M464" s="7">
        <f>(((L464/60)/60)/24)+DATE(1970, 1, 1)</f>
        <v>43156.25</v>
      </c>
      <c r="N464" t="b">
        <v>0</v>
      </c>
      <c r="O464" t="b">
        <v>0</v>
      </c>
      <c r="P464" t="s">
        <v>33</v>
      </c>
      <c r="Q464" t="str">
        <f xml:space="preserve"> LEFT(P464, SEARCH("/", P464, 1)-1)</f>
        <v>theater</v>
      </c>
      <c r="R464" t="str">
        <f>RIGHT(P464,(LEN(P464)-LEN(Q464)-1))</f>
        <v>plays</v>
      </c>
      <c r="S464">
        <f xml:space="preserve"> (E464/D464)*100</f>
        <v>133.45505617977528</v>
      </c>
      <c r="T464">
        <f xml:space="preserve"> IF(G464=0, 0, (E464/G464))</f>
        <v>39.006568144499177</v>
      </c>
    </row>
    <row r="465" spans="1:20" ht="17" x14ac:dyDescent="0.2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t="s">
        <v>20</v>
      </c>
      <c r="G465">
        <v>307</v>
      </c>
      <c r="H465" t="s">
        <v>21</v>
      </c>
      <c r="I465" t="s">
        <v>22</v>
      </c>
      <c r="J465">
        <v>1328767200</v>
      </c>
      <c r="K465" s="7">
        <f xml:space="preserve"> (((J465/60)/60)/24)+DATE(1970,1,1)</f>
        <v>40948.25</v>
      </c>
      <c r="L465">
        <v>1329026400</v>
      </c>
      <c r="M465" s="7">
        <f>(((L465/60)/60)/24)+DATE(1970, 1, 1)</f>
        <v>40951.25</v>
      </c>
      <c r="N465" t="b">
        <v>0</v>
      </c>
      <c r="O465" t="b">
        <v>1</v>
      </c>
      <c r="P465" t="s">
        <v>60</v>
      </c>
      <c r="Q465" t="str">
        <f xml:space="preserve"> LEFT(P465, SEARCH("/", P465, 1)-1)</f>
        <v>music</v>
      </c>
      <c r="R465" t="str">
        <f>RIGHT(P465,(LEN(P465)-LEN(Q465)-1))</f>
        <v>indie rock</v>
      </c>
      <c r="S465">
        <f xml:space="preserve"> (E465/D465)*100</f>
        <v>133.08955223880596</v>
      </c>
      <c r="T465">
        <f xml:space="preserve"> IF(G465=0, 0, (E465/G465))</f>
        <v>29.045602605863191</v>
      </c>
    </row>
    <row r="466" spans="1:20" ht="17" x14ac:dyDescent="0.2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t="s">
        <v>20</v>
      </c>
      <c r="G466">
        <v>374</v>
      </c>
      <c r="H466" t="s">
        <v>21</v>
      </c>
      <c r="I466" t="s">
        <v>22</v>
      </c>
      <c r="J466">
        <v>1343451600</v>
      </c>
      <c r="K466" s="7">
        <f xml:space="preserve"> (((J466/60)/60)/24)+DATE(1970,1,1)</f>
        <v>41118.208333333336</v>
      </c>
      <c r="L466">
        <v>1344315600</v>
      </c>
      <c r="M466" s="7">
        <f>(((L466/60)/60)/24)+DATE(1970, 1, 1)</f>
        <v>41128.208333333336</v>
      </c>
      <c r="N466" t="b">
        <v>0</v>
      </c>
      <c r="O466" t="b">
        <v>0</v>
      </c>
      <c r="P466" t="s">
        <v>65</v>
      </c>
      <c r="Q466" t="str">
        <f xml:space="preserve"> LEFT(P466, SEARCH("/", P466, 1)-1)</f>
        <v>technology</v>
      </c>
      <c r="R466" t="str">
        <f>RIGHT(P466,(LEN(P466)-LEN(Q466)-1))</f>
        <v>wearables</v>
      </c>
      <c r="S466">
        <f xml:space="preserve"> (E466/D466)*100</f>
        <v>132.36942675159236</v>
      </c>
      <c r="T466">
        <f xml:space="preserve"> IF(G466=0, 0, (E466/G466))</f>
        <v>111.1336898395722</v>
      </c>
    </row>
    <row r="467" spans="1:20" ht="17" x14ac:dyDescent="0.2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t="s">
        <v>20</v>
      </c>
      <c r="G467">
        <v>659</v>
      </c>
      <c r="H467" t="s">
        <v>36</v>
      </c>
      <c r="I467" t="s">
        <v>37</v>
      </c>
      <c r="J467">
        <v>1338958800</v>
      </c>
      <c r="K467" s="7">
        <f xml:space="preserve"> (((J467/60)/60)/24)+DATE(1970,1,1)</f>
        <v>41066.208333333336</v>
      </c>
      <c r="L467">
        <v>1340686800</v>
      </c>
      <c r="M467" s="7">
        <f>(((L467/60)/60)/24)+DATE(1970, 1, 1)</f>
        <v>41086.208333333336</v>
      </c>
      <c r="N467" t="b">
        <v>0</v>
      </c>
      <c r="O467" t="b">
        <v>1</v>
      </c>
      <c r="P467" t="s">
        <v>119</v>
      </c>
      <c r="Q467" t="str">
        <f xml:space="preserve"> LEFT(P467, SEARCH("/", P467, 1)-1)</f>
        <v>publishing</v>
      </c>
      <c r="R467" t="str">
        <f>RIGHT(P467,(LEN(P467)-LEN(Q467)-1))</f>
        <v>fiction</v>
      </c>
      <c r="S467">
        <f xml:space="preserve"> (E467/D467)*100</f>
        <v>132.13677811550153</v>
      </c>
      <c r="T467">
        <f xml:space="preserve"> IF(G467=0, 0, (E467/G467))</f>
        <v>65.968133535660087</v>
      </c>
    </row>
    <row r="468" spans="1:20" ht="17" x14ac:dyDescent="0.2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t="s">
        <v>20</v>
      </c>
      <c r="G468">
        <v>154</v>
      </c>
      <c r="H468" t="s">
        <v>15</v>
      </c>
      <c r="I468" t="s">
        <v>16</v>
      </c>
      <c r="J468">
        <v>1466398800</v>
      </c>
      <c r="K468" s="7">
        <f xml:space="preserve"> (((J468/60)/60)/24)+DATE(1970,1,1)</f>
        <v>42541.208333333328</v>
      </c>
      <c r="L468">
        <v>1468126800</v>
      </c>
      <c r="M468" s="7">
        <f>(((L468/60)/60)/24)+DATE(1970, 1, 1)</f>
        <v>42561.208333333328</v>
      </c>
      <c r="N468" t="b">
        <v>0</v>
      </c>
      <c r="O468" t="b">
        <v>0</v>
      </c>
      <c r="P468" t="s">
        <v>42</v>
      </c>
      <c r="Q468" t="str">
        <f xml:space="preserve"> LEFT(P468, SEARCH("/", P468, 1)-1)</f>
        <v>film &amp; video</v>
      </c>
      <c r="R468" t="str">
        <f>RIGHT(P468,(LEN(P468)-LEN(Q468)-1))</f>
        <v>documentary</v>
      </c>
      <c r="S468">
        <f xml:space="preserve"> (E468/D468)*100</f>
        <v>131.83695652173913</v>
      </c>
      <c r="T468">
        <f xml:space="preserve"> IF(G468=0, 0, (E468/G468))</f>
        <v>78.759740259740255</v>
      </c>
    </row>
    <row r="469" spans="1:20" ht="34" x14ac:dyDescent="0.2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t="s">
        <v>20</v>
      </c>
      <c r="G469">
        <v>1425</v>
      </c>
      <c r="H469" t="s">
        <v>26</v>
      </c>
      <c r="I469" t="s">
        <v>27</v>
      </c>
      <c r="J469">
        <v>1384668000</v>
      </c>
      <c r="K469" s="7">
        <f xml:space="preserve"> (((J469/60)/60)/24)+DATE(1970,1,1)</f>
        <v>41595.25</v>
      </c>
      <c r="L469">
        <v>1384840800</v>
      </c>
      <c r="M469" s="7">
        <f>(((L469/60)/60)/24)+DATE(1970, 1, 1)</f>
        <v>41597.25</v>
      </c>
      <c r="N469" t="b">
        <v>0</v>
      </c>
      <c r="O469" t="b">
        <v>0</v>
      </c>
      <c r="P469" t="s">
        <v>28</v>
      </c>
      <c r="Q469" t="str">
        <f xml:space="preserve"> LEFT(P469, SEARCH("/", P469, 1)-1)</f>
        <v>technology</v>
      </c>
      <c r="R469" t="str">
        <f>RIGHT(P469,(LEN(P469)-LEN(Q469)-1))</f>
        <v>web</v>
      </c>
      <c r="S469">
        <f xml:space="preserve"> (E469/D469)*100</f>
        <v>131.4787822878229</v>
      </c>
      <c r="T469">
        <f xml:space="preserve"> IF(G469=0, 0, (E469/G469))</f>
        <v>100.01614035087719</v>
      </c>
    </row>
    <row r="470" spans="1:20" ht="17" x14ac:dyDescent="0.2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t="s">
        <v>20</v>
      </c>
      <c r="G470">
        <v>2230</v>
      </c>
      <c r="H470" t="s">
        <v>21</v>
      </c>
      <c r="I470" t="s">
        <v>22</v>
      </c>
      <c r="J470">
        <v>1395550800</v>
      </c>
      <c r="K470" s="7">
        <f xml:space="preserve"> (((J470/60)/60)/24)+DATE(1970,1,1)</f>
        <v>41721.208333333336</v>
      </c>
      <c r="L470">
        <v>1395723600</v>
      </c>
      <c r="M470" s="7">
        <f>(((L470/60)/60)/24)+DATE(1970, 1, 1)</f>
        <v>41723.208333333336</v>
      </c>
      <c r="N470" t="b">
        <v>0</v>
      </c>
      <c r="O470" t="b">
        <v>0</v>
      </c>
      <c r="P470" t="s">
        <v>17</v>
      </c>
      <c r="Q470" t="str">
        <f xml:space="preserve"> LEFT(P470, SEARCH("/", P470, 1)-1)</f>
        <v>food</v>
      </c>
      <c r="R470" t="str">
        <f>RIGHT(P470,(LEN(P470)-LEN(Q470)-1))</f>
        <v>food trucks</v>
      </c>
      <c r="S470">
        <f xml:space="preserve"> (E470/D470)*100</f>
        <v>131.29869186046511</v>
      </c>
      <c r="T470">
        <f xml:space="preserve"> IF(G470=0, 0, (E470/G470))</f>
        <v>81.016591928251117</v>
      </c>
    </row>
    <row r="471" spans="1:20" ht="17" x14ac:dyDescent="0.2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t="s">
        <v>20</v>
      </c>
      <c r="G471">
        <v>71</v>
      </c>
      <c r="H471" t="s">
        <v>26</v>
      </c>
      <c r="I471" t="s">
        <v>27</v>
      </c>
      <c r="J471">
        <v>1315717200</v>
      </c>
      <c r="K471" s="7">
        <f xml:space="preserve"> (((J471/60)/60)/24)+DATE(1970,1,1)</f>
        <v>40797.208333333336</v>
      </c>
      <c r="L471">
        <v>1316408400</v>
      </c>
      <c r="M471" s="7">
        <f>(((L471/60)/60)/24)+DATE(1970, 1, 1)</f>
        <v>40805.208333333336</v>
      </c>
      <c r="N471" t="b">
        <v>0</v>
      </c>
      <c r="O471" t="b">
        <v>0</v>
      </c>
      <c r="P471" t="s">
        <v>60</v>
      </c>
      <c r="Q471" t="str">
        <f xml:space="preserve"> LEFT(P471, SEARCH("/", P471, 1)-1)</f>
        <v>music</v>
      </c>
      <c r="R471" t="str">
        <f>RIGHT(P471,(LEN(P471)-LEN(Q471)-1))</f>
        <v>indie rock</v>
      </c>
      <c r="S471">
        <f xml:space="preserve"> (E471/D471)*100</f>
        <v>131.22448979591837</v>
      </c>
      <c r="T471">
        <f xml:space="preserve"> IF(G471=0, 0, (E471/G471))</f>
        <v>90.563380281690144</v>
      </c>
    </row>
    <row r="472" spans="1:20" ht="34" x14ac:dyDescent="0.2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t="s">
        <v>20</v>
      </c>
      <c r="G472">
        <v>183</v>
      </c>
      <c r="H472" t="s">
        <v>15</v>
      </c>
      <c r="I472" t="s">
        <v>16</v>
      </c>
      <c r="J472">
        <v>1511935200</v>
      </c>
      <c r="K472" s="7">
        <f xml:space="preserve"> (((J472/60)/60)/24)+DATE(1970,1,1)</f>
        <v>43068.25</v>
      </c>
      <c r="L472">
        <v>1514181600</v>
      </c>
      <c r="M472" s="7">
        <f>(((L472/60)/60)/24)+DATE(1970, 1, 1)</f>
        <v>43094.25</v>
      </c>
      <c r="N472" t="b">
        <v>0</v>
      </c>
      <c r="O472" t="b">
        <v>0</v>
      </c>
      <c r="P472" t="s">
        <v>23</v>
      </c>
      <c r="Q472" t="str">
        <f xml:space="preserve"> LEFT(P472, SEARCH("/", P472, 1)-1)</f>
        <v>music</v>
      </c>
      <c r="R472" t="str">
        <f>RIGHT(P472,(LEN(P472)-LEN(Q472)-1))</f>
        <v>rock</v>
      </c>
      <c r="S472">
        <f xml:space="preserve"> (E472/D472)*100</f>
        <v>130.23333333333335</v>
      </c>
      <c r="T472">
        <f xml:space="preserve"> IF(G472=0, 0, (E472/G472))</f>
        <v>64.049180327868854</v>
      </c>
    </row>
    <row r="473" spans="1:20" ht="34" x14ac:dyDescent="0.2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t="s">
        <v>20</v>
      </c>
      <c r="G473">
        <v>220</v>
      </c>
      <c r="H473" t="s">
        <v>21</v>
      </c>
      <c r="I473" t="s">
        <v>22</v>
      </c>
      <c r="J473">
        <v>1323324000</v>
      </c>
      <c r="K473" s="7">
        <f xml:space="preserve"> (((J473/60)/60)/24)+DATE(1970,1,1)</f>
        <v>40885.25</v>
      </c>
      <c r="L473">
        <v>1323410400</v>
      </c>
      <c r="M473" s="7">
        <f>(((L473/60)/60)/24)+DATE(1970, 1, 1)</f>
        <v>40886.25</v>
      </c>
      <c r="N473" t="b">
        <v>1</v>
      </c>
      <c r="O473" t="b">
        <v>0</v>
      </c>
      <c r="P473" t="s">
        <v>33</v>
      </c>
      <c r="Q473" t="str">
        <f xml:space="preserve"> LEFT(P473, SEARCH("/", P473, 1)-1)</f>
        <v>theater</v>
      </c>
      <c r="R473" t="str">
        <f>RIGHT(P473,(LEN(P473)-LEN(Q473)-1))</f>
        <v>plays</v>
      </c>
      <c r="S473">
        <f xml:space="preserve"> (E473/D473)*100</f>
        <v>130.11267605633802</v>
      </c>
      <c r="T473">
        <f xml:space="preserve"> IF(G473=0, 0, (E473/G473))</f>
        <v>41.990909090909092</v>
      </c>
    </row>
    <row r="474" spans="1:20" ht="17" x14ac:dyDescent="0.2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t="s">
        <v>20</v>
      </c>
      <c r="G474">
        <v>135</v>
      </c>
      <c r="H474" t="s">
        <v>21</v>
      </c>
      <c r="I474" t="s">
        <v>22</v>
      </c>
      <c r="J474">
        <v>1560747600</v>
      </c>
      <c r="K474" s="7">
        <f xml:space="preserve"> (((J474/60)/60)/24)+DATE(1970,1,1)</f>
        <v>43633.208333333328</v>
      </c>
      <c r="L474">
        <v>1561438800</v>
      </c>
      <c r="M474" s="7">
        <f>(((L474/60)/60)/24)+DATE(1970, 1, 1)</f>
        <v>43641.208333333328</v>
      </c>
      <c r="N474" t="b">
        <v>0</v>
      </c>
      <c r="O474" t="b">
        <v>0</v>
      </c>
      <c r="P474" t="s">
        <v>33</v>
      </c>
      <c r="Q474" t="str">
        <f xml:space="preserve"> LEFT(P474, SEARCH("/", P474, 1)-1)</f>
        <v>theater</v>
      </c>
      <c r="R474" t="str">
        <f>RIGHT(P474,(LEN(P474)-LEN(Q474)-1))</f>
        <v>plays</v>
      </c>
      <c r="S474">
        <f xml:space="preserve"> (E474/D474)*100</f>
        <v>129.1</v>
      </c>
      <c r="T474">
        <f xml:space="preserve"> IF(G474=0, 0, (E474/G474))</f>
        <v>86.066666666666663</v>
      </c>
    </row>
    <row r="475" spans="1:20" ht="17" x14ac:dyDescent="0.2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t="s">
        <v>20</v>
      </c>
      <c r="G475">
        <v>94</v>
      </c>
      <c r="H475" t="s">
        <v>21</v>
      </c>
      <c r="I475" t="s">
        <v>22</v>
      </c>
      <c r="J475">
        <v>1498366800</v>
      </c>
      <c r="K475" s="7">
        <f xml:space="preserve"> (((J475/60)/60)/24)+DATE(1970,1,1)</f>
        <v>42911.208333333328</v>
      </c>
      <c r="L475">
        <v>1499576400</v>
      </c>
      <c r="M475" s="7">
        <f>(((L475/60)/60)/24)+DATE(1970, 1, 1)</f>
        <v>42925.208333333328</v>
      </c>
      <c r="N475" t="b">
        <v>0</v>
      </c>
      <c r="O475" t="b">
        <v>0</v>
      </c>
      <c r="P475" t="s">
        <v>33</v>
      </c>
      <c r="Q475" t="str">
        <f xml:space="preserve"> LEFT(P475, SEARCH("/", P475, 1)-1)</f>
        <v>theater</v>
      </c>
      <c r="R475" t="str">
        <f>RIGHT(P475,(LEN(P475)-LEN(Q475)-1))</f>
        <v>plays</v>
      </c>
      <c r="S475">
        <f xml:space="preserve"> (E475/D475)*100</f>
        <v>128.46</v>
      </c>
      <c r="T475">
        <f xml:space="preserve"> IF(G475=0, 0, (E475/G475))</f>
        <v>68.329787234042556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t="s">
        <v>20</v>
      </c>
      <c r="G476">
        <v>1140</v>
      </c>
      <c r="H476" t="s">
        <v>21</v>
      </c>
      <c r="I476" t="s">
        <v>22</v>
      </c>
      <c r="J476">
        <v>1433480400</v>
      </c>
      <c r="K476" s="7">
        <f xml:space="preserve"> (((J476/60)/60)/24)+DATE(1970,1,1)</f>
        <v>42160.208333333328</v>
      </c>
      <c r="L476">
        <v>1434430800</v>
      </c>
      <c r="M476" s="7">
        <f>(((L476/60)/60)/24)+DATE(1970, 1, 1)</f>
        <v>42171.208333333328</v>
      </c>
      <c r="N476" t="b">
        <v>0</v>
      </c>
      <c r="O476" t="b">
        <v>0</v>
      </c>
      <c r="P476" t="s">
        <v>33</v>
      </c>
      <c r="Q476" t="str">
        <f xml:space="preserve"> LEFT(P476, SEARCH("/", P476, 1)-1)</f>
        <v>theater</v>
      </c>
      <c r="R476" t="str">
        <f>RIGHT(P476,(LEN(P476)-LEN(Q476)-1))</f>
        <v>plays</v>
      </c>
      <c r="S476">
        <f xml:space="preserve"> (E476/D476)*100</f>
        <v>128.23628691983123</v>
      </c>
      <c r="T476">
        <f xml:space="preserve"> IF(G476=0, 0, (E476/G476))</f>
        <v>79.978947368421046</v>
      </c>
    </row>
    <row r="477" spans="1:20" ht="17" x14ac:dyDescent="0.2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t="s">
        <v>20</v>
      </c>
      <c r="G477">
        <v>199</v>
      </c>
      <c r="H477" t="s">
        <v>107</v>
      </c>
      <c r="I477" t="s">
        <v>108</v>
      </c>
      <c r="J477">
        <v>1434344400</v>
      </c>
      <c r="K477" s="7">
        <f xml:space="preserve"> (((J477/60)/60)/24)+DATE(1970,1,1)</f>
        <v>42170.208333333328</v>
      </c>
      <c r="L477">
        <v>1434690000</v>
      </c>
      <c r="M477" s="7">
        <f>(((L477/60)/60)/24)+DATE(1970, 1, 1)</f>
        <v>42174.208333333328</v>
      </c>
      <c r="N477" t="b">
        <v>0</v>
      </c>
      <c r="O477" t="b">
        <v>1</v>
      </c>
      <c r="P477" t="s">
        <v>42</v>
      </c>
      <c r="Q477" t="str">
        <f xml:space="preserve"> LEFT(P477, SEARCH("/", P477, 1)-1)</f>
        <v>film &amp; video</v>
      </c>
      <c r="R477" t="str">
        <f>RIGHT(P477,(LEN(P477)-LEN(Q477)-1))</f>
        <v>documentary</v>
      </c>
      <c r="S477">
        <f xml:space="preserve"> (E477/D477)*100</f>
        <v>128.21428571428572</v>
      </c>
      <c r="T477">
        <f xml:space="preserve"> IF(G477=0, 0, (E477/G477))</f>
        <v>54.120603015075375</v>
      </c>
    </row>
    <row r="478" spans="1:20" ht="17" x14ac:dyDescent="0.2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t="s">
        <v>20</v>
      </c>
      <c r="G478">
        <v>890</v>
      </c>
      <c r="H478" t="s">
        <v>21</v>
      </c>
      <c r="I478" t="s">
        <v>22</v>
      </c>
      <c r="J478">
        <v>1522731600</v>
      </c>
      <c r="K478" s="7">
        <f xml:space="preserve"> (((J478/60)/60)/24)+DATE(1970,1,1)</f>
        <v>43193.208333333328</v>
      </c>
      <c r="L478">
        <v>1524027600</v>
      </c>
      <c r="M478" s="7">
        <f>(((L478/60)/60)/24)+DATE(1970, 1, 1)</f>
        <v>43208.208333333328</v>
      </c>
      <c r="N478" t="b">
        <v>0</v>
      </c>
      <c r="O478" t="b">
        <v>0</v>
      </c>
      <c r="P478" t="s">
        <v>33</v>
      </c>
      <c r="Q478" t="str">
        <f xml:space="preserve"> LEFT(P478, SEARCH("/", P478, 1)-1)</f>
        <v>theater</v>
      </c>
      <c r="R478" t="str">
        <f>RIGHT(P478,(LEN(P478)-LEN(Q478)-1))</f>
        <v>plays</v>
      </c>
      <c r="S478">
        <f xml:space="preserve"> (E478/D478)*100</f>
        <v>128.07106598984771</v>
      </c>
      <c r="T478">
        <f xml:space="preserve"> IF(G478=0, 0, (E478/G478))</f>
        <v>85.044943820224717</v>
      </c>
    </row>
    <row r="479" spans="1:20" ht="34" x14ac:dyDescent="0.2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t="s">
        <v>20</v>
      </c>
      <c r="G479">
        <v>1345</v>
      </c>
      <c r="H479" t="s">
        <v>26</v>
      </c>
      <c r="I479" t="s">
        <v>27</v>
      </c>
      <c r="J479">
        <v>1546754400</v>
      </c>
      <c r="K479" s="7">
        <f xml:space="preserve"> (((J479/60)/60)/24)+DATE(1970,1,1)</f>
        <v>43471.25</v>
      </c>
      <c r="L479">
        <v>1547445600</v>
      </c>
      <c r="M479" s="7">
        <f>(((L479/60)/60)/24)+DATE(1970, 1, 1)</f>
        <v>43479.25</v>
      </c>
      <c r="N479" t="b">
        <v>0</v>
      </c>
      <c r="O479" t="b">
        <v>1</v>
      </c>
      <c r="P479" t="s">
        <v>28</v>
      </c>
      <c r="Q479" t="str">
        <f xml:space="preserve"> LEFT(P479, SEARCH("/", P479, 1)-1)</f>
        <v>technology</v>
      </c>
      <c r="R479" t="str">
        <f>RIGHT(P479,(LEN(P479)-LEN(Q479)-1))</f>
        <v>web</v>
      </c>
      <c r="S479">
        <f xml:space="preserve"> (E479/D479)*100</f>
        <v>127.84686346863469</v>
      </c>
      <c r="T479">
        <f xml:space="preserve"> IF(G479=0, 0, (E479/G479))</f>
        <v>103.03791821561339</v>
      </c>
    </row>
    <row r="480" spans="1:20" ht="17" x14ac:dyDescent="0.2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t="s">
        <v>20</v>
      </c>
      <c r="G480">
        <v>250</v>
      </c>
      <c r="H480" t="s">
        <v>21</v>
      </c>
      <c r="I480" t="s">
        <v>22</v>
      </c>
      <c r="J480">
        <v>1494392400</v>
      </c>
      <c r="K480" s="7">
        <f xml:space="preserve"> (((J480/60)/60)/24)+DATE(1970,1,1)</f>
        <v>42865.208333333328</v>
      </c>
      <c r="L480">
        <v>1495256400</v>
      </c>
      <c r="M480" s="7">
        <f>(((L480/60)/60)/24)+DATE(1970, 1, 1)</f>
        <v>42875.208333333328</v>
      </c>
      <c r="N480" t="b">
        <v>0</v>
      </c>
      <c r="O480" t="b">
        <v>1</v>
      </c>
      <c r="P480" t="s">
        <v>23</v>
      </c>
      <c r="Q480" t="str">
        <f xml:space="preserve"> LEFT(P480, SEARCH("/", P480, 1)-1)</f>
        <v>music</v>
      </c>
      <c r="R480" t="str">
        <f>RIGHT(P480,(LEN(P480)-LEN(Q480)-1))</f>
        <v>rock</v>
      </c>
      <c r="S480">
        <f xml:space="preserve"> (E480/D480)*100</f>
        <v>127.72619047619047</v>
      </c>
      <c r="T480">
        <f xml:space="preserve"> IF(G480=0, 0, (E480/G480))</f>
        <v>42.915999999999997</v>
      </c>
    </row>
    <row r="481" spans="1:20" ht="17" x14ac:dyDescent="0.2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t="s">
        <v>20</v>
      </c>
      <c r="G481">
        <v>2013</v>
      </c>
      <c r="H481" t="s">
        <v>21</v>
      </c>
      <c r="I481" t="s">
        <v>22</v>
      </c>
      <c r="J481">
        <v>1440392400</v>
      </c>
      <c r="K481" s="7">
        <f xml:space="preserve"> (((J481/60)/60)/24)+DATE(1970,1,1)</f>
        <v>42240.208333333328</v>
      </c>
      <c r="L481">
        <v>1441602000</v>
      </c>
      <c r="M481" s="7">
        <f>(((L481/60)/60)/24)+DATE(1970, 1, 1)</f>
        <v>42254.208333333328</v>
      </c>
      <c r="N481" t="b">
        <v>0</v>
      </c>
      <c r="O481" t="b">
        <v>0</v>
      </c>
      <c r="P481" t="s">
        <v>23</v>
      </c>
      <c r="Q481" t="str">
        <f xml:space="preserve"> LEFT(P481, SEARCH("/", P481, 1)-1)</f>
        <v>music</v>
      </c>
      <c r="R481" t="str">
        <f>RIGHT(P481,(LEN(P481)-LEN(Q481)-1))</f>
        <v>rock</v>
      </c>
      <c r="S481">
        <f xml:space="preserve"> (E481/D481)*100</f>
        <v>127.70715249662618</v>
      </c>
      <c r="T481">
        <f xml:space="preserve"> IF(G481=0, 0, (E481/G481))</f>
        <v>47.009935419771487</v>
      </c>
    </row>
    <row r="482" spans="1:20" ht="34" x14ac:dyDescent="0.2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t="s">
        <v>20</v>
      </c>
      <c r="G482">
        <v>205</v>
      </c>
      <c r="H482" t="s">
        <v>21</v>
      </c>
      <c r="I482" t="s">
        <v>22</v>
      </c>
      <c r="J482">
        <v>1271480400</v>
      </c>
      <c r="K482" s="7">
        <f xml:space="preserve"> (((J482/60)/60)/24)+DATE(1970,1,1)</f>
        <v>40285.208333333336</v>
      </c>
      <c r="L482">
        <v>1273208400</v>
      </c>
      <c r="M482" s="7">
        <f>(((L482/60)/60)/24)+DATE(1970, 1, 1)</f>
        <v>40305.208333333336</v>
      </c>
      <c r="N482" t="b">
        <v>0</v>
      </c>
      <c r="O482" t="b">
        <v>1</v>
      </c>
      <c r="P482" t="s">
        <v>33</v>
      </c>
      <c r="Q482" t="str">
        <f xml:space="preserve"> LEFT(P482, SEARCH("/", P482, 1)-1)</f>
        <v>theater</v>
      </c>
      <c r="R482" t="str">
        <f>RIGHT(P482,(LEN(P482)-LEN(Q482)-1))</f>
        <v>plays</v>
      </c>
      <c r="S482">
        <f xml:space="preserve"> (E482/D482)*100</f>
        <v>127.29885057471265</v>
      </c>
      <c r="T482">
        <f xml:space="preserve"> IF(G482=0, 0, (E482/G482))</f>
        <v>54.024390243902438</v>
      </c>
    </row>
    <row r="483" spans="1:20" ht="17" x14ac:dyDescent="0.2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t="s">
        <v>20</v>
      </c>
      <c r="G483">
        <v>131</v>
      </c>
      <c r="H483" t="s">
        <v>21</v>
      </c>
      <c r="I483" t="s">
        <v>22</v>
      </c>
      <c r="J483">
        <v>1329372000</v>
      </c>
      <c r="K483" s="7">
        <f xml:space="preserve"> (((J483/60)/60)/24)+DATE(1970,1,1)</f>
        <v>40955.25</v>
      </c>
      <c r="L483">
        <v>1329631200</v>
      </c>
      <c r="M483" s="7">
        <f>(((L483/60)/60)/24)+DATE(1970, 1, 1)</f>
        <v>40958.25</v>
      </c>
      <c r="N483" t="b">
        <v>0</v>
      </c>
      <c r="O483" t="b">
        <v>0</v>
      </c>
      <c r="P483" t="s">
        <v>33</v>
      </c>
      <c r="Q483" t="str">
        <f xml:space="preserve"> LEFT(P483, SEARCH("/", P483, 1)-1)</f>
        <v>theater</v>
      </c>
      <c r="R483" t="str">
        <f>RIGHT(P483,(LEN(P483)-LEN(Q483)-1))</f>
        <v>plays</v>
      </c>
      <c r="S483">
        <f xml:space="preserve"> (E483/D483)*100</f>
        <v>126.87755102040816</v>
      </c>
      <c r="T483">
        <f xml:space="preserve"> IF(G483=0, 0, (E483/G483))</f>
        <v>94.916030534351151</v>
      </c>
    </row>
    <row r="484" spans="1:20" ht="17" x14ac:dyDescent="0.2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t="s">
        <v>20</v>
      </c>
      <c r="G484">
        <v>409</v>
      </c>
      <c r="H484" t="s">
        <v>21</v>
      </c>
      <c r="I484" t="s">
        <v>22</v>
      </c>
      <c r="J484">
        <v>1470373200</v>
      </c>
      <c r="K484" s="7">
        <f xml:space="preserve"> (((J484/60)/60)/24)+DATE(1970,1,1)</f>
        <v>42587.208333333328</v>
      </c>
      <c r="L484">
        <v>1474088400</v>
      </c>
      <c r="M484" s="7">
        <f>(((L484/60)/60)/24)+DATE(1970, 1, 1)</f>
        <v>42630.208333333328</v>
      </c>
      <c r="N484" t="b">
        <v>0</v>
      </c>
      <c r="O484" t="b">
        <v>0</v>
      </c>
      <c r="P484" t="s">
        <v>28</v>
      </c>
      <c r="Q484" t="str">
        <f xml:space="preserve"> LEFT(P484, SEARCH("/", P484, 1)-1)</f>
        <v>technology</v>
      </c>
      <c r="R484" t="str">
        <f>RIGHT(P484,(LEN(P484)-LEN(Q484)-1))</f>
        <v>web</v>
      </c>
      <c r="S484">
        <f xml:space="preserve"> (E484/D484)*100</f>
        <v>126.84</v>
      </c>
      <c r="T484">
        <f xml:space="preserve"> IF(G484=0, 0, (E484/G484))</f>
        <v>31.012224938875306</v>
      </c>
    </row>
    <row r="485" spans="1:20" ht="17" x14ac:dyDescent="0.2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t="s">
        <v>20</v>
      </c>
      <c r="G485">
        <v>1280</v>
      </c>
      <c r="H485" t="s">
        <v>21</v>
      </c>
      <c r="I485" t="s">
        <v>22</v>
      </c>
      <c r="J485">
        <v>1276923600</v>
      </c>
      <c r="K485" s="7">
        <f xml:space="preserve"> (((J485/60)/60)/24)+DATE(1970,1,1)</f>
        <v>40348.208333333336</v>
      </c>
      <c r="L485">
        <v>1279688400</v>
      </c>
      <c r="M485" s="7">
        <f>(((L485/60)/60)/24)+DATE(1970, 1, 1)</f>
        <v>40380.208333333336</v>
      </c>
      <c r="N485" t="b">
        <v>0</v>
      </c>
      <c r="O485" t="b">
        <v>1</v>
      </c>
      <c r="P485" t="s">
        <v>68</v>
      </c>
      <c r="Q485" t="str">
        <f xml:space="preserve"> LEFT(P485, SEARCH("/", P485, 1)-1)</f>
        <v>publishing</v>
      </c>
      <c r="R485" t="str">
        <f>RIGHT(P485,(LEN(P485)-LEN(Q485)-1))</f>
        <v>nonfiction</v>
      </c>
      <c r="S485">
        <f xml:space="preserve"> (E485/D485)*100</f>
        <v>126.48941176470588</v>
      </c>
      <c r="T485">
        <f xml:space="preserve"> IF(G485=0, 0, (E485/G485))</f>
        <v>83.996875000000003</v>
      </c>
    </row>
    <row r="486" spans="1:20" ht="17" x14ac:dyDescent="0.2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t="s">
        <v>20</v>
      </c>
      <c r="G486">
        <v>110</v>
      </c>
      <c r="H486" t="s">
        <v>21</v>
      </c>
      <c r="I486" t="s">
        <v>22</v>
      </c>
      <c r="J486">
        <v>1513922400</v>
      </c>
      <c r="K486" s="7">
        <f xml:space="preserve"> (((J486/60)/60)/24)+DATE(1970,1,1)</f>
        <v>43091.25</v>
      </c>
      <c r="L486">
        <v>1514959200</v>
      </c>
      <c r="M486" s="7">
        <f>(((L486/60)/60)/24)+DATE(1970, 1, 1)</f>
        <v>43103.25</v>
      </c>
      <c r="N486" t="b">
        <v>0</v>
      </c>
      <c r="O486" t="b">
        <v>0</v>
      </c>
      <c r="P486" t="s">
        <v>23</v>
      </c>
      <c r="Q486" t="str">
        <f xml:space="preserve"> LEFT(P486, SEARCH("/", P486, 1)-1)</f>
        <v>music</v>
      </c>
      <c r="R486" t="str">
        <f>RIGHT(P486,(LEN(P486)-LEN(Q486)-1))</f>
        <v>rock</v>
      </c>
      <c r="S486">
        <f xml:space="preserve"> (E486/D486)*100</f>
        <v>125.39393939393939</v>
      </c>
      <c r="T486">
        <f xml:space="preserve"> IF(G486=0, 0, (E486/G486))</f>
        <v>75.236363636363635</v>
      </c>
    </row>
    <row r="487" spans="1:20" ht="17" x14ac:dyDescent="0.2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t="s">
        <v>20</v>
      </c>
      <c r="G487">
        <v>253</v>
      </c>
      <c r="H487" t="s">
        <v>21</v>
      </c>
      <c r="I487" t="s">
        <v>22</v>
      </c>
      <c r="J487">
        <v>1542693600</v>
      </c>
      <c r="K487" s="7">
        <f xml:space="preserve"> (((J487/60)/60)/24)+DATE(1970,1,1)</f>
        <v>43424.25</v>
      </c>
      <c r="L487">
        <v>1545112800</v>
      </c>
      <c r="M487" s="7">
        <f>(((L487/60)/60)/24)+DATE(1970, 1, 1)</f>
        <v>43452.25</v>
      </c>
      <c r="N487" t="b">
        <v>0</v>
      </c>
      <c r="O487" t="b">
        <v>0</v>
      </c>
      <c r="P487" t="s">
        <v>33</v>
      </c>
      <c r="Q487" t="str">
        <f xml:space="preserve"> LEFT(P487, SEARCH("/", P487, 1)-1)</f>
        <v>theater</v>
      </c>
      <c r="R487" t="str">
        <f>RIGHT(P487,(LEN(P487)-LEN(Q487)-1))</f>
        <v>plays</v>
      </c>
      <c r="S487">
        <f xml:space="preserve"> (E487/D487)*100</f>
        <v>123.95833333333333</v>
      </c>
      <c r="T487">
        <f xml:space="preserve"> IF(G487=0, 0, (E487/G487))</f>
        <v>47.035573122529641</v>
      </c>
    </row>
    <row r="488" spans="1:20" ht="17" x14ac:dyDescent="0.2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t="s">
        <v>20</v>
      </c>
      <c r="G488">
        <v>2475</v>
      </c>
      <c r="H488" t="s">
        <v>107</v>
      </c>
      <c r="I488" t="s">
        <v>108</v>
      </c>
      <c r="J488">
        <v>1288674000</v>
      </c>
      <c r="K488" s="7">
        <f xml:space="preserve"> (((J488/60)/60)/24)+DATE(1970,1,1)</f>
        <v>40484.208333333336</v>
      </c>
      <c r="L488">
        <v>1292911200</v>
      </c>
      <c r="M488" s="7">
        <f>(((L488/60)/60)/24)+DATE(1970, 1, 1)</f>
        <v>40533.25</v>
      </c>
      <c r="N488" t="b">
        <v>0</v>
      </c>
      <c r="O488" t="b">
        <v>1</v>
      </c>
      <c r="P488" t="s">
        <v>33</v>
      </c>
      <c r="Q488" t="str">
        <f xml:space="preserve"> LEFT(P488, SEARCH("/", P488, 1)-1)</f>
        <v>theater</v>
      </c>
      <c r="R488" t="str">
        <f>RIGHT(P488,(LEN(P488)-LEN(Q488)-1))</f>
        <v>plays</v>
      </c>
      <c r="S488">
        <f xml:space="preserve"> (E488/D488)*100</f>
        <v>123.74140625000001</v>
      </c>
      <c r="T488">
        <f xml:space="preserve"> IF(G488=0, 0, (E488/G488))</f>
        <v>63.995555555555555</v>
      </c>
    </row>
    <row r="489" spans="1:20" ht="17" x14ac:dyDescent="0.2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t="s">
        <v>20</v>
      </c>
      <c r="G489">
        <v>80</v>
      </c>
      <c r="H489" t="s">
        <v>36</v>
      </c>
      <c r="I489" t="s">
        <v>37</v>
      </c>
      <c r="J489">
        <v>1378184400</v>
      </c>
      <c r="K489" s="7">
        <f xml:space="preserve"> (((J489/60)/60)/24)+DATE(1970,1,1)</f>
        <v>41520.208333333336</v>
      </c>
      <c r="L489">
        <v>1378789200</v>
      </c>
      <c r="M489" s="7">
        <f>(((L489/60)/60)/24)+DATE(1970, 1, 1)</f>
        <v>41527.208333333336</v>
      </c>
      <c r="N489" t="b">
        <v>0</v>
      </c>
      <c r="O489" t="b">
        <v>0</v>
      </c>
      <c r="P489" t="s">
        <v>42</v>
      </c>
      <c r="Q489" t="str">
        <f xml:space="preserve"> LEFT(P489, SEARCH("/", P489, 1)-1)</f>
        <v>film &amp; video</v>
      </c>
      <c r="R489" t="str">
        <f>RIGHT(P489,(LEN(P489)-LEN(Q489)-1))</f>
        <v>documentary</v>
      </c>
      <c r="S489">
        <f xml:space="preserve"> (E489/D489)*100</f>
        <v>123.73770491803278</v>
      </c>
      <c r="T489">
        <f xml:space="preserve"> IF(G489=0, 0, (E489/G489))</f>
        <v>94.35</v>
      </c>
    </row>
    <row r="490" spans="1:20" ht="17" x14ac:dyDescent="0.2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t="s">
        <v>20</v>
      </c>
      <c r="G490">
        <v>5203</v>
      </c>
      <c r="H490" t="s">
        <v>21</v>
      </c>
      <c r="I490" t="s">
        <v>22</v>
      </c>
      <c r="J490">
        <v>1324533600</v>
      </c>
      <c r="K490" s="7">
        <f xml:space="preserve"> (((J490/60)/60)/24)+DATE(1970,1,1)</f>
        <v>40899.25</v>
      </c>
      <c r="L490">
        <v>1325052000</v>
      </c>
      <c r="M490" s="7">
        <f>(((L490/60)/60)/24)+DATE(1970, 1, 1)</f>
        <v>40905.25</v>
      </c>
      <c r="N490" t="b">
        <v>0</v>
      </c>
      <c r="O490" t="b">
        <v>0</v>
      </c>
      <c r="P490" t="s">
        <v>28</v>
      </c>
      <c r="Q490" t="str">
        <f xml:space="preserve"> LEFT(P490, SEARCH("/", P490, 1)-1)</f>
        <v>technology</v>
      </c>
      <c r="R490" t="str">
        <f>RIGHT(P490,(LEN(P490)-LEN(Q490)-1))</f>
        <v>web</v>
      </c>
      <c r="S490">
        <f xml:space="preserve"> (E490/D490)*100</f>
        <v>123.43497363796135</v>
      </c>
      <c r="T490">
        <f xml:space="preserve"> IF(G490=0, 0, (E490/G490))</f>
        <v>26.997693638285604</v>
      </c>
    </row>
    <row r="491" spans="1:20" ht="17" x14ac:dyDescent="0.2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t="s">
        <v>20</v>
      </c>
      <c r="G491">
        <v>86</v>
      </c>
      <c r="H491" t="s">
        <v>21</v>
      </c>
      <c r="I491" t="s">
        <v>22</v>
      </c>
      <c r="J491">
        <v>1451800800</v>
      </c>
      <c r="K491" s="7">
        <f xml:space="preserve"> (((J491/60)/60)/24)+DATE(1970,1,1)</f>
        <v>42372.25</v>
      </c>
      <c r="L491">
        <v>1455602400</v>
      </c>
      <c r="M491" s="7">
        <f>(((L491/60)/60)/24)+DATE(1970, 1, 1)</f>
        <v>42416.25</v>
      </c>
      <c r="N491" t="b">
        <v>0</v>
      </c>
      <c r="O491" t="b">
        <v>0</v>
      </c>
      <c r="P491" t="s">
        <v>33</v>
      </c>
      <c r="Q491" t="str">
        <f xml:space="preserve"> LEFT(P491, SEARCH("/", P491, 1)-1)</f>
        <v>theater</v>
      </c>
      <c r="R491" t="str">
        <f>RIGHT(P491,(LEN(P491)-LEN(Q491)-1))</f>
        <v>plays</v>
      </c>
      <c r="S491">
        <f xml:space="preserve"> (E491/D491)*100</f>
        <v>123.08163265306122</v>
      </c>
      <c r="T491">
        <f xml:space="preserve"> IF(G491=0, 0, (E491/G491))</f>
        <v>70.127906976744185</v>
      </c>
    </row>
    <row r="492" spans="1:20" ht="17" x14ac:dyDescent="0.2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t="s">
        <v>20</v>
      </c>
      <c r="G492">
        <v>192</v>
      </c>
      <c r="H492" t="s">
        <v>21</v>
      </c>
      <c r="I492" t="s">
        <v>22</v>
      </c>
      <c r="J492">
        <v>1442120400</v>
      </c>
      <c r="K492" s="7">
        <f xml:space="preserve"> (((J492/60)/60)/24)+DATE(1970,1,1)</f>
        <v>42260.208333333328</v>
      </c>
      <c r="L492">
        <v>1442379600</v>
      </c>
      <c r="M492" s="7">
        <f>(((L492/60)/60)/24)+DATE(1970, 1, 1)</f>
        <v>42263.208333333328</v>
      </c>
      <c r="N492" t="b">
        <v>0</v>
      </c>
      <c r="O492" t="b">
        <v>1</v>
      </c>
      <c r="P492" t="s">
        <v>71</v>
      </c>
      <c r="Q492" t="str">
        <f xml:space="preserve"> LEFT(P492, SEARCH("/", P492, 1)-1)</f>
        <v>film &amp; video</v>
      </c>
      <c r="R492" t="str">
        <f>RIGHT(P492,(LEN(P492)-LEN(Q492)-1))</f>
        <v>animation</v>
      </c>
      <c r="S492">
        <f xml:space="preserve"> (E492/D492)*100</f>
        <v>123.07407407407408</v>
      </c>
      <c r="T492">
        <f xml:space="preserve"> IF(G492=0, 0, (E492/G492))</f>
        <v>51.921875</v>
      </c>
    </row>
    <row r="493" spans="1:20" ht="17" x14ac:dyDescent="0.2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t="s">
        <v>20</v>
      </c>
      <c r="G493">
        <v>331</v>
      </c>
      <c r="H493" t="s">
        <v>21</v>
      </c>
      <c r="I493" t="s">
        <v>22</v>
      </c>
      <c r="J493">
        <v>1568178000</v>
      </c>
      <c r="K493" s="7">
        <f xml:space="preserve"> (((J493/60)/60)/24)+DATE(1970,1,1)</f>
        <v>43719.208333333328</v>
      </c>
      <c r="L493">
        <v>1568782800</v>
      </c>
      <c r="M493" s="7">
        <f>(((L493/60)/60)/24)+DATE(1970, 1, 1)</f>
        <v>43726.208333333328</v>
      </c>
      <c r="N493" t="b">
        <v>0</v>
      </c>
      <c r="O493" t="b">
        <v>0</v>
      </c>
      <c r="P493" t="s">
        <v>1029</v>
      </c>
      <c r="Q493" t="str">
        <f xml:space="preserve"> LEFT(P493, SEARCH("/", P493, 1)-1)</f>
        <v>journalism</v>
      </c>
      <c r="R493" t="str">
        <f>RIGHT(P493,(LEN(P493)-LEN(Q493)-1))</f>
        <v>audio</v>
      </c>
      <c r="S493">
        <f xml:space="preserve"> (E493/D493)*100</f>
        <v>122.97938144329896</v>
      </c>
      <c r="T493">
        <f xml:space="preserve"> IF(G493=0, 0, (E493/G493))</f>
        <v>36.0392749244713</v>
      </c>
    </row>
    <row r="494" spans="1:20" ht="17" x14ac:dyDescent="0.2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t="s">
        <v>20</v>
      </c>
      <c r="G494">
        <v>6286</v>
      </c>
      <c r="H494" t="s">
        <v>21</v>
      </c>
      <c r="I494" t="s">
        <v>22</v>
      </c>
      <c r="J494">
        <v>1500440400</v>
      </c>
      <c r="K494" s="7">
        <f xml:space="preserve"> (((J494/60)/60)/24)+DATE(1970,1,1)</f>
        <v>42935.208333333328</v>
      </c>
      <c r="L494">
        <v>1503118800</v>
      </c>
      <c r="M494" s="7">
        <f>(((L494/60)/60)/24)+DATE(1970, 1, 1)</f>
        <v>42966.208333333328</v>
      </c>
      <c r="N494" t="b">
        <v>0</v>
      </c>
      <c r="O494" t="b">
        <v>0</v>
      </c>
      <c r="P494" t="s">
        <v>23</v>
      </c>
      <c r="Q494" t="str">
        <f xml:space="preserve"> LEFT(P494, SEARCH("/", P494, 1)-1)</f>
        <v>music</v>
      </c>
      <c r="R494" t="str">
        <f>RIGHT(P494,(LEN(P494)-LEN(Q494)-1))</f>
        <v>rock</v>
      </c>
      <c r="S494">
        <f xml:space="preserve"> (E494/D494)*100</f>
        <v>122.84501347708894</v>
      </c>
      <c r="T494">
        <f xml:space="preserve"> IF(G494=0, 0, (E494/G494))</f>
        <v>29.001272669424118</v>
      </c>
    </row>
    <row r="495" spans="1:20" ht="17" x14ac:dyDescent="0.2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t="s">
        <v>20</v>
      </c>
      <c r="G495">
        <v>1095</v>
      </c>
      <c r="H495" t="s">
        <v>21</v>
      </c>
      <c r="I495" t="s">
        <v>22</v>
      </c>
      <c r="J495">
        <v>1573452000</v>
      </c>
      <c r="K495" s="7">
        <f xml:space="preserve"> (((J495/60)/60)/24)+DATE(1970,1,1)</f>
        <v>43780.25</v>
      </c>
      <c r="L495">
        <v>1573538400</v>
      </c>
      <c r="M495" s="7">
        <f>(((L495/60)/60)/24)+DATE(1970, 1, 1)</f>
        <v>43781.25</v>
      </c>
      <c r="N495" t="b">
        <v>0</v>
      </c>
      <c r="O495" t="b">
        <v>0</v>
      </c>
      <c r="P495" t="s">
        <v>33</v>
      </c>
      <c r="Q495" t="str">
        <f xml:space="preserve"> LEFT(P495, SEARCH("/", P495, 1)-1)</f>
        <v>theater</v>
      </c>
      <c r="R495" t="str">
        <f>RIGHT(P495,(LEN(P495)-LEN(Q495)-1))</f>
        <v>plays</v>
      </c>
      <c r="S495">
        <f xml:space="preserve"> (E495/D495)*100</f>
        <v>122.81904761904762</v>
      </c>
      <c r="T495">
        <f xml:space="preserve"> IF(G495=0, 0, (E495/G495))</f>
        <v>105.9945205479452</v>
      </c>
    </row>
    <row r="496" spans="1:20" ht="34" x14ac:dyDescent="0.2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t="s">
        <v>20</v>
      </c>
      <c r="G496">
        <v>116</v>
      </c>
      <c r="H496" t="s">
        <v>21</v>
      </c>
      <c r="I496" t="s">
        <v>22</v>
      </c>
      <c r="J496">
        <v>1467608400</v>
      </c>
      <c r="K496" s="7">
        <f xml:space="preserve"> (((J496/60)/60)/24)+DATE(1970,1,1)</f>
        <v>42555.208333333328</v>
      </c>
      <c r="L496">
        <v>1468904400</v>
      </c>
      <c r="M496" s="7">
        <f>(((L496/60)/60)/24)+DATE(1970, 1, 1)</f>
        <v>42570.208333333328</v>
      </c>
      <c r="N496" t="b">
        <v>0</v>
      </c>
      <c r="O496" t="b">
        <v>0</v>
      </c>
      <c r="P496" t="s">
        <v>71</v>
      </c>
      <c r="Q496" t="str">
        <f xml:space="preserve"> LEFT(P496, SEARCH("/", P496, 1)-1)</f>
        <v>film &amp; video</v>
      </c>
      <c r="R496" t="str">
        <f>RIGHT(P496,(LEN(P496)-LEN(Q496)-1))</f>
        <v>animation</v>
      </c>
      <c r="S496">
        <f xml:space="preserve"> (E496/D496)*100</f>
        <v>122.78160919540231</v>
      </c>
      <c r="T496">
        <f xml:space="preserve"> IF(G496=0, 0, (E496/G496))</f>
        <v>92.08620689655173</v>
      </c>
    </row>
    <row r="497" spans="1:20" ht="17" x14ac:dyDescent="0.2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t="s">
        <v>20</v>
      </c>
      <c r="G497">
        <v>126</v>
      </c>
      <c r="H497" t="s">
        <v>21</v>
      </c>
      <c r="I497" t="s">
        <v>22</v>
      </c>
      <c r="J497">
        <v>1442206800</v>
      </c>
      <c r="K497" s="7">
        <f xml:space="preserve"> (((J497/60)/60)/24)+DATE(1970,1,1)</f>
        <v>42261.208333333328</v>
      </c>
      <c r="L497">
        <v>1443589200</v>
      </c>
      <c r="M497" s="7">
        <f>(((L497/60)/60)/24)+DATE(1970, 1, 1)</f>
        <v>42277.208333333328</v>
      </c>
      <c r="N497" t="b">
        <v>0</v>
      </c>
      <c r="O497" t="b">
        <v>0</v>
      </c>
      <c r="P497" t="s">
        <v>148</v>
      </c>
      <c r="Q497" t="str">
        <f xml:space="preserve"> LEFT(P497, SEARCH("/", P497, 1)-1)</f>
        <v>music</v>
      </c>
      <c r="R497" t="str">
        <f>RIGHT(P497,(LEN(P497)-LEN(Q497)-1))</f>
        <v>metal</v>
      </c>
      <c r="S497">
        <f xml:space="preserve"> (E497/D497)*100</f>
        <v>122.7605633802817</v>
      </c>
      <c r="T497">
        <f xml:space="preserve"> IF(G497=0, 0, (E497/G497))</f>
        <v>69.174603174603178</v>
      </c>
    </row>
    <row r="498" spans="1:20" ht="17" x14ac:dyDescent="0.2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t="s">
        <v>20</v>
      </c>
      <c r="G498">
        <v>85</v>
      </c>
      <c r="H498" t="s">
        <v>40</v>
      </c>
      <c r="I498" t="s">
        <v>41</v>
      </c>
      <c r="J498">
        <v>1459054800</v>
      </c>
      <c r="K498" s="7">
        <f xml:space="preserve"> (((J498/60)/60)/24)+DATE(1970,1,1)</f>
        <v>42456.208333333328</v>
      </c>
      <c r="L498">
        <v>1459141200</v>
      </c>
      <c r="M498" s="7">
        <f>(((L498/60)/60)/24)+DATE(1970, 1, 1)</f>
        <v>42457.208333333328</v>
      </c>
      <c r="N498" t="b">
        <v>0</v>
      </c>
      <c r="O498" t="b">
        <v>0</v>
      </c>
      <c r="P498" t="s">
        <v>148</v>
      </c>
      <c r="Q498" t="str">
        <f xml:space="preserve"> LEFT(P498, SEARCH("/", P498, 1)-1)</f>
        <v>music</v>
      </c>
      <c r="R498" t="str">
        <f>RIGHT(P498,(LEN(P498)-LEN(Q498)-1))</f>
        <v>metal</v>
      </c>
      <c r="S498">
        <f xml:space="preserve"> (E498/D498)*100</f>
        <v>122.46153846153847</v>
      </c>
      <c r="T498">
        <f xml:space="preserve"> IF(G498=0, 0, (E498/G498))</f>
        <v>56.188235294117646</v>
      </c>
    </row>
    <row r="499" spans="1:20" ht="17" x14ac:dyDescent="0.2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t="s">
        <v>20</v>
      </c>
      <c r="G499">
        <v>1152</v>
      </c>
      <c r="H499" t="s">
        <v>21</v>
      </c>
      <c r="I499" t="s">
        <v>22</v>
      </c>
      <c r="J499">
        <v>1288242000</v>
      </c>
      <c r="K499" s="7">
        <f xml:space="preserve"> (((J499/60)/60)/24)+DATE(1970,1,1)</f>
        <v>40479.208333333336</v>
      </c>
      <c r="L499">
        <v>1290578400</v>
      </c>
      <c r="M499" s="7">
        <f>(((L499/60)/60)/24)+DATE(1970, 1, 1)</f>
        <v>40506.25</v>
      </c>
      <c r="N499" t="b">
        <v>0</v>
      </c>
      <c r="O499" t="b">
        <v>0</v>
      </c>
      <c r="P499" t="s">
        <v>33</v>
      </c>
      <c r="Q499" t="str">
        <f xml:space="preserve"> LEFT(P499, SEARCH("/", P499, 1)-1)</f>
        <v>theater</v>
      </c>
      <c r="R499" t="str">
        <f>RIGHT(P499,(LEN(P499)-LEN(Q499)-1))</f>
        <v>plays</v>
      </c>
      <c r="S499">
        <f xml:space="preserve"> (E499/D499)*100</f>
        <v>122.11084337349398</v>
      </c>
      <c r="T499">
        <f xml:space="preserve"> IF(G499=0, 0, (E499/G499))</f>
        <v>87.979166666666671</v>
      </c>
    </row>
    <row r="500" spans="1:20" ht="34" x14ac:dyDescent="0.2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t="s">
        <v>20</v>
      </c>
      <c r="G500">
        <v>1073</v>
      </c>
      <c r="H500" t="s">
        <v>21</v>
      </c>
      <c r="I500" t="s">
        <v>22</v>
      </c>
      <c r="J500">
        <v>1280552400</v>
      </c>
      <c r="K500" s="7">
        <f xml:space="preserve"> (((J500/60)/60)/24)+DATE(1970,1,1)</f>
        <v>40390.208333333336</v>
      </c>
      <c r="L500">
        <v>1280898000</v>
      </c>
      <c r="M500" s="7">
        <f>(((L500/60)/60)/24)+DATE(1970, 1, 1)</f>
        <v>40394.208333333336</v>
      </c>
      <c r="N500" t="b">
        <v>0</v>
      </c>
      <c r="O500" t="b">
        <v>1</v>
      </c>
      <c r="P500" t="s">
        <v>33</v>
      </c>
      <c r="Q500" t="str">
        <f xml:space="preserve"> LEFT(P500, SEARCH("/", P500, 1)-1)</f>
        <v>theater</v>
      </c>
      <c r="R500" t="str">
        <f>RIGHT(P500,(LEN(P500)-LEN(Q500)-1))</f>
        <v>plays</v>
      </c>
      <c r="S500">
        <f xml:space="preserve"> (E500/D500)*100</f>
        <v>122.05635245901641</v>
      </c>
      <c r="T500">
        <f xml:space="preserve"> IF(G500=0, 0, (E500/G500))</f>
        <v>111.02236719478098</v>
      </c>
    </row>
    <row r="501" spans="1:20" ht="17" x14ac:dyDescent="0.2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t="s">
        <v>20</v>
      </c>
      <c r="G501">
        <v>2506</v>
      </c>
      <c r="H501" t="s">
        <v>21</v>
      </c>
      <c r="I501" t="s">
        <v>22</v>
      </c>
      <c r="J501">
        <v>1501563600</v>
      </c>
      <c r="K501" s="7">
        <f xml:space="preserve"> (((J501/60)/60)/24)+DATE(1970,1,1)</f>
        <v>42948.208333333328</v>
      </c>
      <c r="L501">
        <v>1504328400</v>
      </c>
      <c r="M501" s="7">
        <f>(((L501/60)/60)/24)+DATE(1970, 1, 1)</f>
        <v>42980.208333333328</v>
      </c>
      <c r="N501" t="b">
        <v>0</v>
      </c>
      <c r="O501" t="b">
        <v>0</v>
      </c>
      <c r="P501" t="s">
        <v>28</v>
      </c>
      <c r="Q501" t="str">
        <f xml:space="preserve"> LEFT(P501, SEARCH("/", P501, 1)-1)</f>
        <v>technology</v>
      </c>
      <c r="R501" t="str">
        <f>RIGHT(P501,(LEN(P501)-LEN(Q501)-1))</f>
        <v>web</v>
      </c>
      <c r="S501">
        <f xml:space="preserve"> (E501/D501)*100</f>
        <v>121.99004424778761</v>
      </c>
      <c r="T501">
        <f xml:space="preserve"> IF(G501=0, 0, (E501/G501))</f>
        <v>44.005985634477256</v>
      </c>
    </row>
    <row r="502" spans="1:20" ht="17" x14ac:dyDescent="0.2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t="s">
        <v>20</v>
      </c>
      <c r="G502">
        <v>107</v>
      </c>
      <c r="H502" t="s">
        <v>21</v>
      </c>
      <c r="I502" t="s">
        <v>22</v>
      </c>
      <c r="J502">
        <v>1500958800</v>
      </c>
      <c r="K502" s="7">
        <f xml:space="preserve"> (((J502/60)/60)/24)+DATE(1970,1,1)</f>
        <v>42941.208333333328</v>
      </c>
      <c r="L502">
        <v>1501736400</v>
      </c>
      <c r="M502" s="7">
        <f>(((L502/60)/60)/24)+DATE(1970, 1, 1)</f>
        <v>42950.208333333328</v>
      </c>
      <c r="N502" t="b">
        <v>0</v>
      </c>
      <c r="O502" t="b">
        <v>0</v>
      </c>
      <c r="P502" t="s">
        <v>65</v>
      </c>
      <c r="Q502" t="str">
        <f xml:space="preserve"> LEFT(P502, SEARCH("/", P502, 1)-1)</f>
        <v>technology</v>
      </c>
      <c r="R502" t="str">
        <f>RIGHT(P502,(LEN(P502)-LEN(Q502)-1))</f>
        <v>wearables</v>
      </c>
      <c r="S502">
        <f xml:space="preserve"> (E502/D502)*100</f>
        <v>121.02150537634408</v>
      </c>
      <c r="T502">
        <f xml:space="preserve"> IF(G502=0, 0, (E502/G502))</f>
        <v>105.18691588785046</v>
      </c>
    </row>
    <row r="503" spans="1:20" ht="17" x14ac:dyDescent="0.2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t="s">
        <v>20</v>
      </c>
      <c r="G503">
        <v>117</v>
      </c>
      <c r="H503" t="s">
        <v>21</v>
      </c>
      <c r="I503" t="s">
        <v>22</v>
      </c>
      <c r="J503">
        <v>1547618400</v>
      </c>
      <c r="K503" s="7">
        <f xml:space="preserve"> (((J503/60)/60)/24)+DATE(1970,1,1)</f>
        <v>43481.25</v>
      </c>
      <c r="L503">
        <v>1549087200</v>
      </c>
      <c r="M503" s="7">
        <f>(((L503/60)/60)/24)+DATE(1970, 1, 1)</f>
        <v>43498.25</v>
      </c>
      <c r="N503" t="b">
        <v>0</v>
      </c>
      <c r="O503" t="b">
        <v>0</v>
      </c>
      <c r="P503" t="s">
        <v>474</v>
      </c>
      <c r="Q503" t="str">
        <f xml:space="preserve"> LEFT(P503, SEARCH("/", P503, 1)-1)</f>
        <v>film &amp; video</v>
      </c>
      <c r="R503" t="str">
        <f>RIGHT(P503,(LEN(P503)-LEN(Q503)-1))</f>
        <v>science fiction</v>
      </c>
      <c r="S503">
        <f xml:space="preserve"> (E503/D503)*100</f>
        <v>120.41999999999999</v>
      </c>
      <c r="T503">
        <f xml:space="preserve"> IF(G503=0, 0, (E503/G503))</f>
        <v>102.92307692307692</v>
      </c>
    </row>
    <row r="504" spans="1:20" ht="34" x14ac:dyDescent="0.2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t="s">
        <v>20</v>
      </c>
      <c r="G504">
        <v>1697</v>
      </c>
      <c r="H504" t="s">
        <v>21</v>
      </c>
      <c r="I504" t="s">
        <v>22</v>
      </c>
      <c r="J504">
        <v>1297836000</v>
      </c>
      <c r="K504" s="7">
        <f xml:space="preserve"> (((J504/60)/60)/24)+DATE(1970,1,1)</f>
        <v>40590.25</v>
      </c>
      <c r="L504">
        <v>1298268000</v>
      </c>
      <c r="M504" s="7">
        <f>(((L504/60)/60)/24)+DATE(1970, 1, 1)</f>
        <v>40595.25</v>
      </c>
      <c r="N504" t="b">
        <v>0</v>
      </c>
      <c r="O504" t="b">
        <v>1</v>
      </c>
      <c r="P504" t="s">
        <v>23</v>
      </c>
      <c r="Q504" t="str">
        <f xml:space="preserve"> LEFT(P504, SEARCH("/", P504, 1)-1)</f>
        <v>music</v>
      </c>
      <c r="R504" t="str">
        <f>RIGHT(P504,(LEN(P504)-LEN(Q504)-1))</f>
        <v>rock</v>
      </c>
      <c r="S504">
        <f xml:space="preserve"> (E504/D504)*100</f>
        <v>120.16770186335404</v>
      </c>
      <c r="T504">
        <f xml:space="preserve"> IF(G504=0, 0, (E504/G504))</f>
        <v>57.003535651149086</v>
      </c>
    </row>
    <row r="505" spans="1:20" ht="34" x14ac:dyDescent="0.2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t="s">
        <v>20</v>
      </c>
      <c r="G505">
        <v>194</v>
      </c>
      <c r="H505" t="s">
        <v>98</v>
      </c>
      <c r="I505" t="s">
        <v>99</v>
      </c>
      <c r="J505">
        <v>1487570400</v>
      </c>
      <c r="K505" s="7">
        <f xml:space="preserve"> (((J505/60)/60)/24)+DATE(1970,1,1)</f>
        <v>42786.25</v>
      </c>
      <c r="L505">
        <v>1489986000</v>
      </c>
      <c r="M505" s="7">
        <f>(((L505/60)/60)/24)+DATE(1970, 1, 1)</f>
        <v>42814.208333333328</v>
      </c>
      <c r="N505" t="b">
        <v>0</v>
      </c>
      <c r="O505" t="b">
        <v>0</v>
      </c>
      <c r="P505" t="s">
        <v>33</v>
      </c>
      <c r="Q505" t="str">
        <f xml:space="preserve"> LEFT(P505, SEARCH("/", P505, 1)-1)</f>
        <v>theater</v>
      </c>
      <c r="R505" t="str">
        <f>RIGHT(P505,(LEN(P505)-LEN(Q505)-1))</f>
        <v>plays</v>
      </c>
      <c r="S505">
        <f xml:space="preserve"> (E505/D505)*100</f>
        <v>119.96808510638297</v>
      </c>
      <c r="T505">
        <f xml:space="preserve"> IF(G505=0, 0, (E505/G505))</f>
        <v>58.128865979381445</v>
      </c>
    </row>
    <row r="506" spans="1:20" ht="17" x14ac:dyDescent="0.2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t="s">
        <v>20</v>
      </c>
      <c r="G506">
        <v>676</v>
      </c>
      <c r="H506" t="s">
        <v>21</v>
      </c>
      <c r="I506" t="s">
        <v>22</v>
      </c>
      <c r="J506">
        <v>1348290000</v>
      </c>
      <c r="K506" s="7">
        <f xml:space="preserve"> (((J506/60)/60)/24)+DATE(1970,1,1)</f>
        <v>41174.208333333336</v>
      </c>
      <c r="L506">
        <v>1348808400</v>
      </c>
      <c r="M506" s="7">
        <f>(((L506/60)/60)/24)+DATE(1970, 1, 1)</f>
        <v>41180.208333333336</v>
      </c>
      <c r="N506" t="b">
        <v>0</v>
      </c>
      <c r="O506" t="b">
        <v>0</v>
      </c>
      <c r="P506" t="s">
        <v>133</v>
      </c>
      <c r="Q506" t="str">
        <f xml:space="preserve"> LEFT(P506, SEARCH("/", P506, 1)-1)</f>
        <v>publishing</v>
      </c>
      <c r="R506" t="str">
        <f>RIGHT(P506,(LEN(P506)-LEN(Q506)-1))</f>
        <v>radio &amp; podcasts</v>
      </c>
      <c r="S506">
        <f xml:space="preserve"> (E506/D506)*100</f>
        <v>119.95602605863192</v>
      </c>
      <c r="T506">
        <f xml:space="preserve"> IF(G506=0, 0, (E506/G506))</f>
        <v>108.95414201183432</v>
      </c>
    </row>
    <row r="507" spans="1:20" ht="17" x14ac:dyDescent="0.2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t="s">
        <v>20</v>
      </c>
      <c r="G507">
        <v>2468</v>
      </c>
      <c r="H507" t="s">
        <v>21</v>
      </c>
      <c r="I507" t="s">
        <v>22</v>
      </c>
      <c r="J507">
        <v>1472619600</v>
      </c>
      <c r="K507" s="7">
        <f xml:space="preserve"> (((J507/60)/60)/24)+DATE(1970,1,1)</f>
        <v>42613.208333333328</v>
      </c>
      <c r="L507">
        <v>1474779600</v>
      </c>
      <c r="M507" s="7">
        <f>(((L507/60)/60)/24)+DATE(1970, 1, 1)</f>
        <v>42638.208333333328</v>
      </c>
      <c r="N507" t="b">
        <v>0</v>
      </c>
      <c r="O507" t="b">
        <v>0</v>
      </c>
      <c r="P507" t="s">
        <v>71</v>
      </c>
      <c r="Q507" t="str">
        <f xml:space="preserve"> LEFT(P507, SEARCH("/", P507, 1)-1)</f>
        <v>film &amp; video</v>
      </c>
      <c r="R507" t="str">
        <f>RIGHT(P507,(LEN(P507)-LEN(Q507)-1))</f>
        <v>animation</v>
      </c>
      <c r="S507">
        <f xml:space="preserve"> (E507/D507)*100</f>
        <v>119.90717911530093</v>
      </c>
      <c r="T507">
        <f xml:space="preserve"> IF(G507=0, 0, (E507/G507))</f>
        <v>66.998379254457049</v>
      </c>
    </row>
    <row r="508" spans="1:20" ht="17" x14ac:dyDescent="0.2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t="s">
        <v>20</v>
      </c>
      <c r="G508">
        <v>102</v>
      </c>
      <c r="H508" t="s">
        <v>21</v>
      </c>
      <c r="I508" t="s">
        <v>22</v>
      </c>
      <c r="J508">
        <v>1555563600</v>
      </c>
      <c r="K508" s="7">
        <f xml:space="preserve"> (((J508/60)/60)/24)+DATE(1970,1,1)</f>
        <v>43573.208333333328</v>
      </c>
      <c r="L508">
        <v>1557896400</v>
      </c>
      <c r="M508" s="7">
        <f>(((L508/60)/60)/24)+DATE(1970, 1, 1)</f>
        <v>43600.208333333328</v>
      </c>
      <c r="N508" t="b">
        <v>0</v>
      </c>
      <c r="O508" t="b">
        <v>0</v>
      </c>
      <c r="P508" t="s">
        <v>33</v>
      </c>
      <c r="Q508" t="str">
        <f xml:space="preserve"> LEFT(P508, SEARCH("/", P508, 1)-1)</f>
        <v>theater</v>
      </c>
      <c r="R508" t="str">
        <f>RIGHT(P508,(LEN(P508)-LEN(Q508)-1))</f>
        <v>plays</v>
      </c>
      <c r="S508">
        <f xml:space="preserve"> (E508/D508)*100</f>
        <v>119.66037735849055</v>
      </c>
      <c r="T508">
        <f xml:space="preserve"> IF(G508=0, 0, (E508/G508))</f>
        <v>62.176470588235297</v>
      </c>
    </row>
    <row r="509" spans="1:20" ht="34" x14ac:dyDescent="0.2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t="s">
        <v>20</v>
      </c>
      <c r="G509">
        <v>1613</v>
      </c>
      <c r="H509" t="s">
        <v>21</v>
      </c>
      <c r="I509" t="s">
        <v>22</v>
      </c>
      <c r="J509">
        <v>1335330000</v>
      </c>
      <c r="K509" s="7">
        <f xml:space="preserve"> (((J509/60)/60)/24)+DATE(1970,1,1)</f>
        <v>41024.208333333336</v>
      </c>
      <c r="L509">
        <v>1336539600</v>
      </c>
      <c r="M509" s="7">
        <f>(((L509/60)/60)/24)+DATE(1970, 1, 1)</f>
        <v>41038.208333333336</v>
      </c>
      <c r="N509" t="b">
        <v>0</v>
      </c>
      <c r="O509" t="b">
        <v>0</v>
      </c>
      <c r="P509" t="s">
        <v>28</v>
      </c>
      <c r="Q509" t="str">
        <f xml:space="preserve"> LEFT(P509, SEARCH("/", P509, 1)-1)</f>
        <v>technology</v>
      </c>
      <c r="R509" t="str">
        <f>RIGHT(P509,(LEN(P509)-LEN(Q509)-1))</f>
        <v>web</v>
      </c>
      <c r="S509">
        <f xml:space="preserve"> (E509/D509)*100</f>
        <v>119.50810185185186</v>
      </c>
      <c r="T509">
        <f xml:space="preserve"> IF(G509=0, 0, (E509/G509))</f>
        <v>64.01425914445133</v>
      </c>
    </row>
    <row r="510" spans="1:20" ht="34" x14ac:dyDescent="0.2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t="s">
        <v>20</v>
      </c>
      <c r="G510">
        <v>155</v>
      </c>
      <c r="H510" t="s">
        <v>21</v>
      </c>
      <c r="I510" t="s">
        <v>22</v>
      </c>
      <c r="J510">
        <v>1297922400</v>
      </c>
      <c r="K510" s="7">
        <f xml:space="preserve"> (((J510/60)/60)/24)+DATE(1970,1,1)</f>
        <v>40591.25</v>
      </c>
      <c r="L510">
        <v>1298268000</v>
      </c>
      <c r="M510" s="7">
        <f>(((L510/60)/60)/24)+DATE(1970, 1, 1)</f>
        <v>40595.25</v>
      </c>
      <c r="N510" t="b">
        <v>0</v>
      </c>
      <c r="O510" t="b">
        <v>0</v>
      </c>
      <c r="P510" t="s">
        <v>206</v>
      </c>
      <c r="Q510" t="str">
        <f xml:space="preserve"> LEFT(P510, SEARCH("/", P510, 1)-1)</f>
        <v>publishing</v>
      </c>
      <c r="R510" t="str">
        <f>RIGHT(P510,(LEN(P510)-LEN(Q510)-1))</f>
        <v>translations</v>
      </c>
      <c r="S510">
        <f xml:space="preserve"> (E510/D510)*100</f>
        <v>119.29824561403508</v>
      </c>
      <c r="T510">
        <f xml:space="preserve"> IF(G510=0, 0, (E510/G510))</f>
        <v>43.87096774193548</v>
      </c>
    </row>
    <row r="511" spans="1:20" ht="17" x14ac:dyDescent="0.2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t="s">
        <v>20</v>
      </c>
      <c r="G511">
        <v>131</v>
      </c>
      <c r="H511" t="s">
        <v>26</v>
      </c>
      <c r="I511" t="s">
        <v>27</v>
      </c>
      <c r="J511">
        <v>1527742800</v>
      </c>
      <c r="K511" s="7">
        <f xml:space="preserve"> (((J511/60)/60)/24)+DATE(1970,1,1)</f>
        <v>43251.208333333328</v>
      </c>
      <c r="L511">
        <v>1529816400</v>
      </c>
      <c r="M511" s="7">
        <f>(((L511/60)/60)/24)+DATE(1970, 1, 1)</f>
        <v>43275.208333333328</v>
      </c>
      <c r="N511" t="b">
        <v>0</v>
      </c>
      <c r="O511" t="b">
        <v>0</v>
      </c>
      <c r="P511" t="s">
        <v>53</v>
      </c>
      <c r="Q511" t="str">
        <f xml:space="preserve"> LEFT(P511, SEARCH("/", P511, 1)-1)</f>
        <v>film &amp; video</v>
      </c>
      <c r="R511" t="str">
        <f>RIGHT(P511,(LEN(P511)-LEN(Q511)-1))</f>
        <v>drama</v>
      </c>
      <c r="S511">
        <f xml:space="preserve"> (E511/D511)*100</f>
        <v>119.08974358974358</v>
      </c>
      <c r="T511">
        <f xml:space="preserve"> IF(G511=0, 0, (E511/G511))</f>
        <v>70.908396946564892</v>
      </c>
    </row>
    <row r="512" spans="1:20" ht="17" x14ac:dyDescent="0.2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t="s">
        <v>20</v>
      </c>
      <c r="G512">
        <v>3727</v>
      </c>
      <c r="H512" t="s">
        <v>21</v>
      </c>
      <c r="I512" t="s">
        <v>22</v>
      </c>
      <c r="J512">
        <v>1316754000</v>
      </c>
      <c r="K512" s="7">
        <f xml:space="preserve"> (((J512/60)/60)/24)+DATE(1970,1,1)</f>
        <v>40809.208333333336</v>
      </c>
      <c r="L512">
        <v>1318741200</v>
      </c>
      <c r="M512" s="7">
        <f>(((L512/60)/60)/24)+DATE(1970, 1, 1)</f>
        <v>40832.208333333336</v>
      </c>
      <c r="N512" t="b">
        <v>0</v>
      </c>
      <c r="O512" t="b">
        <v>0</v>
      </c>
      <c r="P512" t="s">
        <v>33</v>
      </c>
      <c r="Q512" t="str">
        <f xml:space="preserve"> LEFT(P512, SEARCH("/", P512, 1)-1)</f>
        <v>theater</v>
      </c>
      <c r="R512" t="str">
        <f>RIGHT(P512,(LEN(P512)-LEN(Q512)-1))</f>
        <v>plays</v>
      </c>
      <c r="S512">
        <f xml:space="preserve"> (E512/D512)*100</f>
        <v>118.37253218884121</v>
      </c>
      <c r="T512">
        <f xml:space="preserve"> IF(G512=0, 0, (E512/G512))</f>
        <v>37.001341561577675</v>
      </c>
    </row>
    <row r="513" spans="1:20" ht="17" x14ac:dyDescent="0.2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t="s">
        <v>20</v>
      </c>
      <c r="G513">
        <v>52</v>
      </c>
      <c r="H513" t="s">
        <v>21</v>
      </c>
      <c r="I513" t="s">
        <v>22</v>
      </c>
      <c r="J513">
        <v>1275800400</v>
      </c>
      <c r="K513" s="7">
        <f xml:space="preserve"> (((J513/60)/60)/24)+DATE(1970,1,1)</f>
        <v>40335.208333333336</v>
      </c>
      <c r="L513">
        <v>1279083600</v>
      </c>
      <c r="M513" s="7">
        <f>(((L513/60)/60)/24)+DATE(1970, 1, 1)</f>
        <v>40373.208333333336</v>
      </c>
      <c r="N513" t="b">
        <v>0</v>
      </c>
      <c r="O513" t="b">
        <v>0</v>
      </c>
      <c r="P513" t="s">
        <v>33</v>
      </c>
      <c r="Q513" t="str">
        <f xml:space="preserve"> LEFT(P513, SEARCH("/", P513, 1)-1)</f>
        <v>theater</v>
      </c>
      <c r="R513" t="str">
        <f>RIGHT(P513,(LEN(P513)-LEN(Q513)-1))</f>
        <v>plays</v>
      </c>
      <c r="S513">
        <f xml:space="preserve"> (E513/D513)*100</f>
        <v>118.27777777777777</v>
      </c>
      <c r="T513">
        <f xml:space="preserve"> IF(G513=0, 0, (E513/G513))</f>
        <v>40.942307692307693</v>
      </c>
    </row>
    <row r="514" spans="1:20" ht="17" x14ac:dyDescent="0.2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t="s">
        <v>20</v>
      </c>
      <c r="G514">
        <v>67</v>
      </c>
      <c r="H514" t="s">
        <v>21</v>
      </c>
      <c r="I514" t="s">
        <v>22</v>
      </c>
      <c r="J514">
        <v>1390716000</v>
      </c>
      <c r="K514" s="7">
        <f xml:space="preserve"> (((J514/60)/60)/24)+DATE(1970,1,1)</f>
        <v>41665.25</v>
      </c>
      <c r="L514">
        <v>1391234400</v>
      </c>
      <c r="M514" s="7">
        <f>(((L514/60)/60)/24)+DATE(1970, 1, 1)</f>
        <v>41671.25</v>
      </c>
      <c r="N514" t="b">
        <v>0</v>
      </c>
      <c r="O514" t="b">
        <v>0</v>
      </c>
      <c r="P514" t="s">
        <v>122</v>
      </c>
      <c r="Q514" t="str">
        <f xml:space="preserve"> LEFT(P514, SEARCH("/", P514, 1)-1)</f>
        <v>photography</v>
      </c>
      <c r="R514" t="str">
        <f>RIGHT(P514,(LEN(P514)-LEN(Q514)-1))</f>
        <v>photography books</v>
      </c>
      <c r="S514">
        <f xml:space="preserve"> (E514/D514)*100</f>
        <v>117.61111111111111</v>
      </c>
      <c r="T514">
        <f xml:space="preserve"> IF(G514=0, 0, (E514/G514))</f>
        <v>94.791044776119406</v>
      </c>
    </row>
    <row r="515" spans="1:20" ht="17" x14ac:dyDescent="0.2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t="s">
        <v>20</v>
      </c>
      <c r="G515">
        <v>3777</v>
      </c>
      <c r="H515" t="s">
        <v>107</v>
      </c>
      <c r="I515" t="s">
        <v>108</v>
      </c>
      <c r="J515">
        <v>1388296800</v>
      </c>
      <c r="K515" s="7">
        <f xml:space="preserve"> (((J515/60)/60)/24)+DATE(1970,1,1)</f>
        <v>41637.25</v>
      </c>
      <c r="L515">
        <v>1389074400</v>
      </c>
      <c r="M515" s="7">
        <f>(((L515/60)/60)/24)+DATE(1970, 1, 1)</f>
        <v>41646.25</v>
      </c>
      <c r="N515" t="b">
        <v>0</v>
      </c>
      <c r="O515" t="b">
        <v>0</v>
      </c>
      <c r="P515" t="s">
        <v>28</v>
      </c>
      <c r="Q515" t="str">
        <f xml:space="preserve"> LEFT(P515, SEARCH("/", P515, 1)-1)</f>
        <v>technology</v>
      </c>
      <c r="R515" t="str">
        <f>RIGHT(P515,(LEN(P515)-LEN(Q515)-1))</f>
        <v>web</v>
      </c>
      <c r="S515">
        <f xml:space="preserve"> (E515/D515)*100</f>
        <v>117.31541218637993</v>
      </c>
      <c r="T515">
        <f xml:space="preserve"> IF(G515=0, 0, (E515/G515))</f>
        <v>51.995234312946785</v>
      </c>
    </row>
    <row r="516" spans="1:20" ht="17" x14ac:dyDescent="0.2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t="s">
        <v>20</v>
      </c>
      <c r="G516">
        <v>1052</v>
      </c>
      <c r="H516" t="s">
        <v>36</v>
      </c>
      <c r="I516" t="s">
        <v>37</v>
      </c>
      <c r="J516">
        <v>1535605200</v>
      </c>
      <c r="K516" s="7">
        <f xml:space="preserve"> (((J516/60)/60)/24)+DATE(1970,1,1)</f>
        <v>43342.208333333328</v>
      </c>
      <c r="L516">
        <v>1537592400</v>
      </c>
      <c r="M516" s="7">
        <f>(((L516/60)/60)/24)+DATE(1970, 1, 1)</f>
        <v>43365.208333333328</v>
      </c>
      <c r="N516" t="b">
        <v>1</v>
      </c>
      <c r="O516" t="b">
        <v>1</v>
      </c>
      <c r="P516" t="s">
        <v>42</v>
      </c>
      <c r="Q516" t="str">
        <f xml:space="preserve"> LEFT(P516, SEARCH("/", P516, 1)-1)</f>
        <v>film &amp; video</v>
      </c>
      <c r="R516" t="str">
        <f>RIGHT(P516,(LEN(P516)-LEN(Q516)-1))</f>
        <v>documentary</v>
      </c>
      <c r="S516">
        <f xml:space="preserve"> (E516/D516)*100</f>
        <v>117.22156398104266</v>
      </c>
      <c r="T516">
        <f xml:space="preserve"> IF(G516=0, 0, (E516/G516))</f>
        <v>94.044676806083643</v>
      </c>
    </row>
    <row r="517" spans="1:20" ht="17" x14ac:dyDescent="0.2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t="s">
        <v>20</v>
      </c>
      <c r="G517">
        <v>1713</v>
      </c>
      <c r="H517" t="s">
        <v>107</v>
      </c>
      <c r="I517" t="s">
        <v>108</v>
      </c>
      <c r="J517">
        <v>1418623200</v>
      </c>
      <c r="K517" s="7">
        <f xml:space="preserve"> (((J517/60)/60)/24)+DATE(1970,1,1)</f>
        <v>41988.25</v>
      </c>
      <c r="L517">
        <v>1419660000</v>
      </c>
      <c r="M517" s="7">
        <f>(((L517/60)/60)/24)+DATE(1970, 1, 1)</f>
        <v>42000.25</v>
      </c>
      <c r="N517" t="b">
        <v>0</v>
      </c>
      <c r="O517" t="b">
        <v>1</v>
      </c>
      <c r="P517" t="s">
        <v>33</v>
      </c>
      <c r="Q517" t="str">
        <f xml:space="preserve"> LEFT(P517, SEARCH("/", P517, 1)-1)</f>
        <v>theater</v>
      </c>
      <c r="R517" t="str">
        <f>RIGHT(P517,(LEN(P517)-LEN(Q517)-1))</f>
        <v>plays</v>
      </c>
      <c r="S517">
        <f xml:space="preserve"> (E517/D517)*100</f>
        <v>116.87664041994749</v>
      </c>
      <c r="T517">
        <f xml:space="preserve"> IF(G517=0, 0, (E517/G517))</f>
        <v>103.98131932282546</v>
      </c>
    </row>
    <row r="518" spans="1:20" ht="17" x14ac:dyDescent="0.2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t="s">
        <v>20</v>
      </c>
      <c r="G518">
        <v>89</v>
      </c>
      <c r="H518" t="s">
        <v>21</v>
      </c>
      <c r="I518" t="s">
        <v>22</v>
      </c>
      <c r="J518">
        <v>1515736800</v>
      </c>
      <c r="K518" s="7">
        <f xml:space="preserve"> (((J518/60)/60)/24)+DATE(1970,1,1)</f>
        <v>43112.25</v>
      </c>
      <c r="L518">
        <v>1517119200</v>
      </c>
      <c r="M518" s="7">
        <f>(((L518/60)/60)/24)+DATE(1970, 1, 1)</f>
        <v>43128.25</v>
      </c>
      <c r="N518" t="b">
        <v>0</v>
      </c>
      <c r="O518" t="b">
        <v>1</v>
      </c>
      <c r="P518" t="s">
        <v>33</v>
      </c>
      <c r="Q518" t="str">
        <f xml:space="preserve"> LEFT(P518, SEARCH("/", P518, 1)-1)</f>
        <v>theater</v>
      </c>
      <c r="R518" t="str">
        <f>RIGHT(P518,(LEN(P518)-LEN(Q518)-1))</f>
        <v>plays</v>
      </c>
      <c r="S518">
        <f xml:space="preserve"> (E518/D518)*100</f>
        <v>116.18181818181819</v>
      </c>
      <c r="T518">
        <f xml:space="preserve"> IF(G518=0, 0, (E518/G518))</f>
        <v>43.078651685393261</v>
      </c>
    </row>
    <row r="519" spans="1:20" ht="17" x14ac:dyDescent="0.2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t="s">
        <v>20</v>
      </c>
      <c r="G519">
        <v>1470</v>
      </c>
      <c r="H519" t="s">
        <v>21</v>
      </c>
      <c r="I519" t="s">
        <v>22</v>
      </c>
      <c r="J519">
        <v>1561352400</v>
      </c>
      <c r="K519" s="7">
        <f xml:space="preserve"> (((J519/60)/60)/24)+DATE(1970,1,1)</f>
        <v>43640.208333333328</v>
      </c>
      <c r="L519">
        <v>1561438800</v>
      </c>
      <c r="M519" s="7">
        <f>(((L519/60)/60)/24)+DATE(1970, 1, 1)</f>
        <v>43641.208333333328</v>
      </c>
      <c r="N519" t="b">
        <v>0</v>
      </c>
      <c r="O519" t="b">
        <v>0</v>
      </c>
      <c r="P519" t="s">
        <v>60</v>
      </c>
      <c r="Q519" t="str">
        <f xml:space="preserve"> LEFT(P519, SEARCH("/", P519, 1)-1)</f>
        <v>music</v>
      </c>
      <c r="R519" t="str">
        <f>RIGHT(P519,(LEN(P519)-LEN(Q519)-1))</f>
        <v>indie rock</v>
      </c>
      <c r="S519">
        <f xml:space="preserve"> (E519/D519)*100</f>
        <v>115.95907738095239</v>
      </c>
      <c r="T519">
        <f xml:space="preserve"> IF(G519=0, 0, (E519/G519))</f>
        <v>106.01972789115646</v>
      </c>
    </row>
    <row r="520" spans="1:20" ht="17" x14ac:dyDescent="0.2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t="s">
        <v>20</v>
      </c>
      <c r="G520">
        <v>3308</v>
      </c>
      <c r="H520" t="s">
        <v>21</v>
      </c>
      <c r="I520" t="s">
        <v>22</v>
      </c>
      <c r="J520">
        <v>1457244000</v>
      </c>
      <c r="K520" s="7">
        <f xml:space="preserve"> (((J520/60)/60)/24)+DATE(1970,1,1)</f>
        <v>42435.25</v>
      </c>
      <c r="L520">
        <v>1458190800</v>
      </c>
      <c r="M520" s="7">
        <f>(((L520/60)/60)/24)+DATE(1970, 1, 1)</f>
        <v>42446.208333333328</v>
      </c>
      <c r="N520" t="b">
        <v>0</v>
      </c>
      <c r="O520" t="b">
        <v>0</v>
      </c>
      <c r="P520" t="s">
        <v>28</v>
      </c>
      <c r="Q520" t="str">
        <f xml:space="preserve"> LEFT(P520, SEARCH("/", P520, 1)-1)</f>
        <v>technology</v>
      </c>
      <c r="R520" t="str">
        <f>RIGHT(P520,(LEN(P520)-LEN(Q520)-1))</f>
        <v>web</v>
      </c>
      <c r="S520">
        <f xml:space="preserve"> (E520/D520)*100</f>
        <v>115.33745781777279</v>
      </c>
      <c r="T520">
        <f xml:space="preserve"> IF(G520=0, 0, (E520/G520))</f>
        <v>30.996070133010882</v>
      </c>
    </row>
    <row r="521" spans="1:20" ht="17" x14ac:dyDescent="0.2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t="s">
        <v>20</v>
      </c>
      <c r="G521">
        <v>92</v>
      </c>
      <c r="H521" t="s">
        <v>21</v>
      </c>
      <c r="I521" t="s">
        <v>22</v>
      </c>
      <c r="J521">
        <v>1278565200</v>
      </c>
      <c r="K521" s="7">
        <f xml:space="preserve"> (((J521/60)/60)/24)+DATE(1970,1,1)</f>
        <v>40367.208333333336</v>
      </c>
      <c r="L521">
        <v>1280552400</v>
      </c>
      <c r="M521" s="7">
        <f>(((L521/60)/60)/24)+DATE(1970, 1, 1)</f>
        <v>40390.208333333336</v>
      </c>
      <c r="N521" t="b">
        <v>0</v>
      </c>
      <c r="O521" t="b">
        <v>0</v>
      </c>
      <c r="P521" t="s">
        <v>23</v>
      </c>
      <c r="Q521" t="str">
        <f xml:space="preserve"> LEFT(P521, SEARCH("/", P521, 1)-1)</f>
        <v>music</v>
      </c>
      <c r="R521" t="str">
        <f>RIGHT(P521,(LEN(P521)-LEN(Q521)-1))</f>
        <v>rock</v>
      </c>
      <c r="S521">
        <f xml:space="preserve"> (E521/D521)*100</f>
        <v>114.78378378378378</v>
      </c>
      <c r="T521">
        <f xml:space="preserve"> IF(G521=0, 0, (E521/G521))</f>
        <v>46.163043478260867</v>
      </c>
    </row>
    <row r="522" spans="1:20" ht="17" x14ac:dyDescent="0.2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t="s">
        <v>20</v>
      </c>
      <c r="G522">
        <v>2283</v>
      </c>
      <c r="H522" t="s">
        <v>21</v>
      </c>
      <c r="I522" t="s">
        <v>22</v>
      </c>
      <c r="J522">
        <v>1573797600</v>
      </c>
      <c r="K522" s="7">
        <f xml:space="preserve"> (((J522/60)/60)/24)+DATE(1970,1,1)</f>
        <v>43784.25</v>
      </c>
      <c r="L522">
        <v>1574920800</v>
      </c>
      <c r="M522" s="7">
        <f>(((L522/60)/60)/24)+DATE(1970, 1, 1)</f>
        <v>43797.25</v>
      </c>
      <c r="N522" t="b">
        <v>0</v>
      </c>
      <c r="O522" t="b">
        <v>0</v>
      </c>
      <c r="P522" t="s">
        <v>23</v>
      </c>
      <c r="Q522" t="str">
        <f xml:space="preserve"> LEFT(P522, SEARCH("/", P522, 1)-1)</f>
        <v>music</v>
      </c>
      <c r="R522" t="str">
        <f>RIGHT(P522,(LEN(P522)-LEN(Q522)-1))</f>
        <v>rock</v>
      </c>
      <c r="S522">
        <f xml:space="preserve"> (E522/D522)*100</f>
        <v>114.28538550057536</v>
      </c>
      <c r="T522">
        <f xml:space="preserve"> IF(G522=0, 0, (E522/G522))</f>
        <v>87.003066141042481</v>
      </c>
    </row>
    <row r="523" spans="1:20" ht="17" x14ac:dyDescent="0.2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t="s">
        <v>20</v>
      </c>
      <c r="G523">
        <v>2266</v>
      </c>
      <c r="H523" t="s">
        <v>21</v>
      </c>
      <c r="I523" t="s">
        <v>22</v>
      </c>
      <c r="J523">
        <v>1360389600</v>
      </c>
      <c r="K523" s="7">
        <f xml:space="preserve"> (((J523/60)/60)/24)+DATE(1970,1,1)</f>
        <v>41314.25</v>
      </c>
      <c r="L523">
        <v>1363150800</v>
      </c>
      <c r="M523" s="7">
        <f>(((L523/60)/60)/24)+DATE(1970, 1, 1)</f>
        <v>41346.208333333336</v>
      </c>
      <c r="N523" t="b">
        <v>0</v>
      </c>
      <c r="O523" t="b">
        <v>0</v>
      </c>
      <c r="P523" t="s">
        <v>269</v>
      </c>
      <c r="Q523" t="str">
        <f xml:space="preserve"> LEFT(P523, SEARCH("/", P523, 1)-1)</f>
        <v>film &amp; video</v>
      </c>
      <c r="R523" t="str">
        <f>RIGHT(P523,(LEN(P523)-LEN(Q523)-1))</f>
        <v>television</v>
      </c>
      <c r="S523">
        <f xml:space="preserve"> (E523/D523)*100</f>
        <v>114.09352517985612</v>
      </c>
      <c r="T523">
        <f xml:space="preserve"> IF(G523=0, 0, (E523/G523))</f>
        <v>69.986760812003524</v>
      </c>
    </row>
    <row r="524" spans="1:20" ht="34" x14ac:dyDescent="0.2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t="s">
        <v>20</v>
      </c>
      <c r="G524">
        <v>211</v>
      </c>
      <c r="H524" t="s">
        <v>21</v>
      </c>
      <c r="I524" t="s">
        <v>22</v>
      </c>
      <c r="J524">
        <v>1372136400</v>
      </c>
      <c r="K524" s="7">
        <f xml:space="preserve"> (((J524/60)/60)/24)+DATE(1970,1,1)</f>
        <v>41450.208333333336</v>
      </c>
      <c r="L524">
        <v>1372482000</v>
      </c>
      <c r="M524" s="7">
        <f>(((L524/60)/60)/24)+DATE(1970, 1, 1)</f>
        <v>41454.208333333336</v>
      </c>
      <c r="N524" t="b">
        <v>0</v>
      </c>
      <c r="O524" t="b">
        <v>1</v>
      </c>
      <c r="P524" t="s">
        <v>206</v>
      </c>
      <c r="Q524" t="str">
        <f xml:space="preserve"> LEFT(P524, SEARCH("/", P524, 1)-1)</f>
        <v>publishing</v>
      </c>
      <c r="R524" t="str">
        <f>RIGHT(P524,(LEN(P524)-LEN(Q524)-1))</f>
        <v>translations</v>
      </c>
      <c r="S524">
        <f xml:space="preserve"> (E524/D524)*100</f>
        <v>113.94594594594594</v>
      </c>
      <c r="T524">
        <f xml:space="preserve"> IF(G524=0, 0, (E524/G524))</f>
        <v>39.962085308056871</v>
      </c>
    </row>
    <row r="525" spans="1:20" ht="34" x14ac:dyDescent="0.2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t="s">
        <v>20</v>
      </c>
      <c r="G525">
        <v>2662</v>
      </c>
      <c r="H525" t="s">
        <v>15</v>
      </c>
      <c r="I525" t="s">
        <v>16</v>
      </c>
      <c r="J525">
        <v>1574056800</v>
      </c>
      <c r="K525" s="7">
        <f xml:space="preserve"> (((J525/60)/60)/24)+DATE(1970,1,1)</f>
        <v>43787.25</v>
      </c>
      <c r="L525">
        <v>1576389600</v>
      </c>
      <c r="M525" s="7">
        <f>(((L525/60)/60)/24)+DATE(1970, 1, 1)</f>
        <v>43814.25</v>
      </c>
      <c r="N525" t="b">
        <v>0</v>
      </c>
      <c r="O525" t="b">
        <v>0</v>
      </c>
      <c r="P525" t="s">
        <v>119</v>
      </c>
      <c r="Q525" t="str">
        <f xml:space="preserve"> LEFT(P525, SEARCH("/", P525, 1)-1)</f>
        <v>publishing</v>
      </c>
      <c r="R525" t="str">
        <f>RIGHT(P525,(LEN(P525)-LEN(Q525)-1))</f>
        <v>fiction</v>
      </c>
      <c r="S525">
        <f xml:space="preserve"> (E525/D525)*100</f>
        <v>113.63099415204678</v>
      </c>
      <c r="T525">
        <f xml:space="preserve"> IF(G525=0, 0, (E525/G525))</f>
        <v>72.993613824192337</v>
      </c>
    </row>
    <row r="526" spans="1:20" ht="17" x14ac:dyDescent="0.2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t="s">
        <v>20</v>
      </c>
      <c r="G526">
        <v>5139</v>
      </c>
      <c r="H526" t="s">
        <v>21</v>
      </c>
      <c r="I526" t="s">
        <v>22</v>
      </c>
      <c r="J526">
        <v>1549692000</v>
      </c>
      <c r="K526" s="7">
        <f xml:space="preserve"> (((J526/60)/60)/24)+DATE(1970,1,1)</f>
        <v>43505.25</v>
      </c>
      <c r="L526">
        <v>1550037600</v>
      </c>
      <c r="M526" s="7">
        <f>(((L526/60)/60)/24)+DATE(1970, 1, 1)</f>
        <v>43509.25</v>
      </c>
      <c r="N526" t="b">
        <v>0</v>
      </c>
      <c r="O526" t="b">
        <v>0</v>
      </c>
      <c r="P526" t="s">
        <v>60</v>
      </c>
      <c r="Q526" t="str">
        <f xml:space="preserve"> LEFT(P526, SEARCH("/", P526, 1)-1)</f>
        <v>music</v>
      </c>
      <c r="R526" t="str">
        <f>RIGHT(P526,(LEN(P526)-LEN(Q526)-1))</f>
        <v>indie rock</v>
      </c>
      <c r="S526">
        <f xml:space="preserve"> (E526/D526)*100</f>
        <v>113.3596256684492</v>
      </c>
      <c r="T526">
        <f xml:space="preserve"> IF(G526=0, 0, (E526/G526))</f>
        <v>32.999805409612762</v>
      </c>
    </row>
    <row r="527" spans="1:20" ht="17" x14ac:dyDescent="0.2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t="s">
        <v>20</v>
      </c>
      <c r="G527">
        <v>235</v>
      </c>
      <c r="H527" t="s">
        <v>21</v>
      </c>
      <c r="I527" t="s">
        <v>22</v>
      </c>
      <c r="J527">
        <v>1336453200</v>
      </c>
      <c r="K527" s="7">
        <f xml:space="preserve"> (((J527/60)/60)/24)+DATE(1970,1,1)</f>
        <v>41037.208333333336</v>
      </c>
      <c r="L527">
        <v>1339477200</v>
      </c>
      <c r="M527" s="7">
        <f>(((L527/60)/60)/24)+DATE(1970, 1, 1)</f>
        <v>41072.208333333336</v>
      </c>
      <c r="N527" t="b">
        <v>0</v>
      </c>
      <c r="O527" t="b">
        <v>1</v>
      </c>
      <c r="P527" t="s">
        <v>33</v>
      </c>
      <c r="Q527" t="str">
        <f xml:space="preserve"> LEFT(P527, SEARCH("/", P527, 1)-1)</f>
        <v>theater</v>
      </c>
      <c r="R527" t="str">
        <f>RIGHT(P527,(LEN(P527)-LEN(Q527)-1))</f>
        <v>plays</v>
      </c>
      <c r="S527">
        <f xml:space="preserve"> (E527/D527)*100</f>
        <v>113.17857142857144</v>
      </c>
      <c r="T527">
        <f xml:space="preserve"> IF(G527=0, 0, (E527/G527))</f>
        <v>26.970212765957445</v>
      </c>
    </row>
    <row r="528" spans="1:20" ht="17" x14ac:dyDescent="0.2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t="s">
        <v>20</v>
      </c>
      <c r="G528">
        <v>241</v>
      </c>
      <c r="H528" t="s">
        <v>21</v>
      </c>
      <c r="I528" t="s">
        <v>22</v>
      </c>
      <c r="J528">
        <v>1411621200</v>
      </c>
      <c r="K528" s="7">
        <f xml:space="preserve"> (((J528/60)/60)/24)+DATE(1970,1,1)</f>
        <v>41907.208333333336</v>
      </c>
      <c r="L528">
        <v>1411966800</v>
      </c>
      <c r="M528" s="7">
        <f>(((L528/60)/60)/24)+DATE(1970, 1, 1)</f>
        <v>41911.208333333336</v>
      </c>
      <c r="N528" t="b">
        <v>0</v>
      </c>
      <c r="O528" t="b">
        <v>1</v>
      </c>
      <c r="P528" t="s">
        <v>23</v>
      </c>
      <c r="Q528" t="str">
        <f xml:space="preserve"> LEFT(P528, SEARCH("/", P528, 1)-1)</f>
        <v>music</v>
      </c>
      <c r="R528" t="str">
        <f>RIGHT(P528,(LEN(P528)-LEN(Q528)-1))</f>
        <v>rock</v>
      </c>
      <c r="S528">
        <f xml:space="preserve"> (E528/D528)*100</f>
        <v>113.17346938775511</v>
      </c>
      <c r="T528">
        <f xml:space="preserve"> IF(G528=0, 0, (E528/G528))</f>
        <v>46.020746887966808</v>
      </c>
    </row>
    <row r="529" spans="1:20" ht="34" x14ac:dyDescent="0.2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t="s">
        <v>20</v>
      </c>
      <c r="G529">
        <v>27</v>
      </c>
      <c r="H529" t="s">
        <v>21</v>
      </c>
      <c r="I529" t="s">
        <v>22</v>
      </c>
      <c r="J529">
        <v>1571029200</v>
      </c>
      <c r="K529" s="7">
        <f xml:space="preserve"> (((J529/60)/60)/24)+DATE(1970,1,1)</f>
        <v>43752.208333333328</v>
      </c>
      <c r="L529">
        <v>1571634000</v>
      </c>
      <c r="M529" s="7">
        <f>(((L529/60)/60)/24)+DATE(1970, 1, 1)</f>
        <v>43759.208333333328</v>
      </c>
      <c r="N529" t="b">
        <v>0</v>
      </c>
      <c r="O529" t="b">
        <v>0</v>
      </c>
      <c r="P529" t="s">
        <v>42</v>
      </c>
      <c r="Q529" t="str">
        <f xml:space="preserve"> LEFT(P529, SEARCH("/", P529, 1)-1)</f>
        <v>film &amp; video</v>
      </c>
      <c r="R529" t="str">
        <f>RIGHT(P529,(LEN(P529)-LEN(Q529)-1))</f>
        <v>documentary</v>
      </c>
      <c r="S529">
        <f xml:space="preserve"> (E529/D529)*100</f>
        <v>112.99999999999999</v>
      </c>
      <c r="T529">
        <f xml:space="preserve"> IF(G529=0, 0, (E529/G529))</f>
        <v>37.666666666666664</v>
      </c>
    </row>
    <row r="530" spans="1:20" ht="17" x14ac:dyDescent="0.2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t="s">
        <v>20</v>
      </c>
      <c r="G530">
        <v>2526</v>
      </c>
      <c r="H530" t="s">
        <v>21</v>
      </c>
      <c r="I530" t="s">
        <v>22</v>
      </c>
      <c r="J530">
        <v>1410584400</v>
      </c>
      <c r="K530" s="7">
        <f xml:space="preserve"> (((J530/60)/60)/24)+DATE(1970,1,1)</f>
        <v>41895.208333333336</v>
      </c>
      <c r="L530">
        <v>1413349200</v>
      </c>
      <c r="M530" s="7">
        <f>(((L530/60)/60)/24)+DATE(1970, 1, 1)</f>
        <v>41927.208333333336</v>
      </c>
      <c r="N530" t="b">
        <v>0</v>
      </c>
      <c r="O530" t="b">
        <v>1</v>
      </c>
      <c r="P530" t="s">
        <v>33</v>
      </c>
      <c r="Q530" t="str">
        <f xml:space="preserve"> LEFT(P530, SEARCH("/", P530, 1)-1)</f>
        <v>theater</v>
      </c>
      <c r="R530" t="str">
        <f>RIGHT(P530,(LEN(P530)-LEN(Q530)-1))</f>
        <v>plays</v>
      </c>
      <c r="S530">
        <f xml:space="preserve"> (E530/D530)*100</f>
        <v>112.90429799426933</v>
      </c>
      <c r="T530">
        <f xml:space="preserve"> IF(G530=0, 0, (E530/G530))</f>
        <v>77.996041171813147</v>
      </c>
    </row>
    <row r="531" spans="1:20" ht="17" x14ac:dyDescent="0.2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t="s">
        <v>20</v>
      </c>
      <c r="G531">
        <v>2673</v>
      </c>
      <c r="H531" t="s">
        <v>21</v>
      </c>
      <c r="I531" t="s">
        <v>22</v>
      </c>
      <c r="J531">
        <v>1403326800</v>
      </c>
      <c r="K531" s="7">
        <f xml:space="preserve"> (((J531/60)/60)/24)+DATE(1970,1,1)</f>
        <v>41811.208333333336</v>
      </c>
      <c r="L531">
        <v>1403499600</v>
      </c>
      <c r="M531" s="7">
        <f>(((L531/60)/60)/24)+DATE(1970, 1, 1)</f>
        <v>41813.208333333336</v>
      </c>
      <c r="N531" t="b">
        <v>0</v>
      </c>
      <c r="O531" t="b">
        <v>0</v>
      </c>
      <c r="P531" t="s">
        <v>65</v>
      </c>
      <c r="Q531" t="str">
        <f xml:space="preserve"> LEFT(P531, SEARCH("/", P531, 1)-1)</f>
        <v>technology</v>
      </c>
      <c r="R531" t="str">
        <f>RIGHT(P531,(LEN(P531)-LEN(Q531)-1))</f>
        <v>wearables</v>
      </c>
      <c r="S531">
        <f xml:space="preserve"> (E531/D531)*100</f>
        <v>112.83225108225108</v>
      </c>
      <c r="T531">
        <f xml:space="preserve"> IF(G531=0, 0, (E531/G531))</f>
        <v>39.003741114852225</v>
      </c>
    </row>
    <row r="532" spans="1:20" ht="34" x14ac:dyDescent="0.2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t="s">
        <v>20</v>
      </c>
      <c r="G532">
        <v>199</v>
      </c>
      <c r="H532" t="s">
        <v>21</v>
      </c>
      <c r="I532" t="s">
        <v>22</v>
      </c>
      <c r="J532">
        <v>1465794000</v>
      </c>
      <c r="K532" s="7">
        <f xml:space="preserve"> (((J532/60)/60)/24)+DATE(1970,1,1)</f>
        <v>42534.208333333328</v>
      </c>
      <c r="L532">
        <v>1466312400</v>
      </c>
      <c r="M532" s="7">
        <f>(((L532/60)/60)/24)+DATE(1970, 1, 1)</f>
        <v>42540.208333333328</v>
      </c>
      <c r="N532" t="b">
        <v>0</v>
      </c>
      <c r="O532" t="b">
        <v>1</v>
      </c>
      <c r="P532" t="s">
        <v>33</v>
      </c>
      <c r="Q532" t="str">
        <f xml:space="preserve"> LEFT(P532, SEARCH("/", P532, 1)-1)</f>
        <v>theater</v>
      </c>
      <c r="R532" t="str">
        <f>RIGHT(P532,(LEN(P532)-LEN(Q532)-1))</f>
        <v>plays</v>
      </c>
      <c r="S532">
        <f xml:space="preserve"> (E532/D532)*100</f>
        <v>112.49397590361446</v>
      </c>
      <c r="T532">
        <f xml:space="preserve"> IF(G532=0, 0, (E532/G532))</f>
        <v>46.91959798994975</v>
      </c>
    </row>
    <row r="533" spans="1:20" ht="17" x14ac:dyDescent="0.2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t="s">
        <v>20</v>
      </c>
      <c r="G533">
        <v>85</v>
      </c>
      <c r="H533" t="s">
        <v>21</v>
      </c>
      <c r="I533" t="s">
        <v>22</v>
      </c>
      <c r="J533">
        <v>1424844000</v>
      </c>
      <c r="K533" s="7">
        <f xml:space="preserve"> (((J533/60)/60)/24)+DATE(1970,1,1)</f>
        <v>42060.25</v>
      </c>
      <c r="L533">
        <v>1425448800</v>
      </c>
      <c r="M533" s="7">
        <f>(((L533/60)/60)/24)+DATE(1970, 1, 1)</f>
        <v>42067.25</v>
      </c>
      <c r="N533" t="b">
        <v>0</v>
      </c>
      <c r="O533" t="b">
        <v>1</v>
      </c>
      <c r="P533" t="s">
        <v>33</v>
      </c>
      <c r="Q533" t="str">
        <f xml:space="preserve"> LEFT(P533, SEARCH("/", P533, 1)-1)</f>
        <v>theater</v>
      </c>
      <c r="R533" t="str">
        <f>RIGHT(P533,(LEN(P533)-LEN(Q533)-1))</f>
        <v>plays</v>
      </c>
      <c r="S533">
        <f xml:space="preserve"> (E533/D533)*100</f>
        <v>112.28571428571428</v>
      </c>
      <c r="T533">
        <f xml:space="preserve"> IF(G533=0, 0, (E533/G533))</f>
        <v>46.235294117647058</v>
      </c>
    </row>
    <row r="534" spans="1:20" ht="17" x14ac:dyDescent="0.2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t="s">
        <v>20</v>
      </c>
      <c r="G534">
        <v>1396</v>
      </c>
      <c r="H534" t="s">
        <v>21</v>
      </c>
      <c r="I534" t="s">
        <v>22</v>
      </c>
      <c r="J534">
        <v>1406523600</v>
      </c>
      <c r="K534" s="7">
        <f xml:space="preserve"> (((J534/60)/60)/24)+DATE(1970,1,1)</f>
        <v>41848.208333333336</v>
      </c>
      <c r="L534">
        <v>1406523600</v>
      </c>
      <c r="M534" s="7">
        <f>(((L534/60)/60)/24)+DATE(1970, 1, 1)</f>
        <v>41848.208333333336</v>
      </c>
      <c r="N534" t="b">
        <v>0</v>
      </c>
      <c r="O534" t="b">
        <v>0</v>
      </c>
      <c r="P534" t="s">
        <v>53</v>
      </c>
      <c r="Q534" t="str">
        <f xml:space="preserve"> LEFT(P534, SEARCH("/", P534, 1)-1)</f>
        <v>film &amp; video</v>
      </c>
      <c r="R534" t="str">
        <f>RIGHT(P534,(LEN(P534)-LEN(Q534)-1))</f>
        <v>drama</v>
      </c>
      <c r="S534">
        <f xml:space="preserve"> (E534/D534)*100</f>
        <v>112.24279210925646</v>
      </c>
      <c r="T534">
        <f xml:space="preserve"> IF(G534=0, 0, (E534/G534))</f>
        <v>105.97134670487107</v>
      </c>
    </row>
    <row r="535" spans="1:20" ht="17" x14ac:dyDescent="0.2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t="s">
        <v>20</v>
      </c>
      <c r="G535">
        <v>3657</v>
      </c>
      <c r="H535" t="s">
        <v>21</v>
      </c>
      <c r="I535" t="s">
        <v>22</v>
      </c>
      <c r="J535">
        <v>1532840400</v>
      </c>
      <c r="K535" s="7">
        <f xml:space="preserve"> (((J535/60)/60)/24)+DATE(1970,1,1)</f>
        <v>43310.208333333328</v>
      </c>
      <c r="L535">
        <v>1534654800</v>
      </c>
      <c r="M535" s="7">
        <f>(((L535/60)/60)/24)+DATE(1970, 1, 1)</f>
        <v>43331.208333333328</v>
      </c>
      <c r="N535" t="b">
        <v>0</v>
      </c>
      <c r="O535" t="b">
        <v>0</v>
      </c>
      <c r="P535" t="s">
        <v>33</v>
      </c>
      <c r="Q535" t="str">
        <f xml:space="preserve"> LEFT(P535, SEARCH("/", P535, 1)-1)</f>
        <v>theater</v>
      </c>
      <c r="R535" t="str">
        <f>RIGHT(P535,(LEN(P535)-LEN(Q535)-1))</f>
        <v>plays</v>
      </c>
      <c r="S535">
        <f xml:space="preserve"> (E535/D535)*100</f>
        <v>112.22929936305732</v>
      </c>
      <c r="T535">
        <f xml:space="preserve"> IF(G535=0, 0, (E535/G535))</f>
        <v>52.999726551818434</v>
      </c>
    </row>
    <row r="536" spans="1:20" ht="17" x14ac:dyDescent="0.2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t="s">
        <v>20</v>
      </c>
      <c r="G536">
        <v>78</v>
      </c>
      <c r="H536" t="s">
        <v>21</v>
      </c>
      <c r="I536" t="s">
        <v>22</v>
      </c>
      <c r="J536">
        <v>1493960400</v>
      </c>
      <c r="K536" s="7">
        <f xml:space="preserve"> (((J536/60)/60)/24)+DATE(1970,1,1)</f>
        <v>42860.208333333328</v>
      </c>
      <c r="L536">
        <v>1494392400</v>
      </c>
      <c r="M536" s="7">
        <f>(((L536/60)/60)/24)+DATE(1970, 1, 1)</f>
        <v>42865.208333333328</v>
      </c>
      <c r="N536" t="b">
        <v>0</v>
      </c>
      <c r="O536" t="b">
        <v>0</v>
      </c>
      <c r="P536" t="s">
        <v>17</v>
      </c>
      <c r="Q536" t="str">
        <f xml:space="preserve"> LEFT(P536, SEARCH("/", P536, 1)-1)</f>
        <v>food</v>
      </c>
      <c r="R536" t="str">
        <f>RIGHT(P536,(LEN(P536)-LEN(Q536)-1))</f>
        <v>food trucks</v>
      </c>
      <c r="S536">
        <f xml:space="preserve"> (E536/D536)*100</f>
        <v>112.00000000000001</v>
      </c>
      <c r="T536">
        <f xml:space="preserve"> IF(G536=0, 0, (E536/G536))</f>
        <v>84.717948717948715</v>
      </c>
    </row>
    <row r="537" spans="1:20" ht="17" x14ac:dyDescent="0.2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t="s">
        <v>20</v>
      </c>
      <c r="G537">
        <v>300</v>
      </c>
      <c r="H537" t="s">
        <v>21</v>
      </c>
      <c r="I537" t="s">
        <v>22</v>
      </c>
      <c r="J537">
        <v>1399006800</v>
      </c>
      <c r="K537" s="7">
        <f xml:space="preserve"> (((J537/60)/60)/24)+DATE(1970,1,1)</f>
        <v>41761.208333333336</v>
      </c>
      <c r="L537">
        <v>1399179600</v>
      </c>
      <c r="M537" s="7">
        <f>(((L537/60)/60)/24)+DATE(1970, 1, 1)</f>
        <v>41763.208333333336</v>
      </c>
      <c r="N537" t="b">
        <v>0</v>
      </c>
      <c r="O537" t="b">
        <v>0</v>
      </c>
      <c r="P537" t="s">
        <v>1029</v>
      </c>
      <c r="Q537" t="str">
        <f xml:space="preserve"> LEFT(P537, SEARCH("/", P537, 1)-1)</f>
        <v>journalism</v>
      </c>
      <c r="R537" t="str">
        <f>RIGHT(P537,(LEN(P537)-LEN(Q537)-1))</f>
        <v>audio</v>
      </c>
      <c r="S537">
        <f xml:space="preserve"> (E537/D537)*100</f>
        <v>111.88059701492537</v>
      </c>
      <c r="T537">
        <f xml:space="preserve"> IF(G537=0, 0, (E537/G537))</f>
        <v>24.986666666666668</v>
      </c>
    </row>
    <row r="538" spans="1:20" ht="17" x14ac:dyDescent="0.2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t="s">
        <v>20</v>
      </c>
      <c r="G538">
        <v>96</v>
      </c>
      <c r="H538" t="s">
        <v>21</v>
      </c>
      <c r="I538" t="s">
        <v>22</v>
      </c>
      <c r="J538">
        <v>1528779600</v>
      </c>
      <c r="K538" s="7">
        <f xml:space="preserve"> (((J538/60)/60)/24)+DATE(1970,1,1)</f>
        <v>43263.208333333328</v>
      </c>
      <c r="L538">
        <v>1531890000</v>
      </c>
      <c r="M538" s="7">
        <f>(((L538/60)/60)/24)+DATE(1970, 1, 1)</f>
        <v>43299.208333333328</v>
      </c>
      <c r="N538" t="b">
        <v>0</v>
      </c>
      <c r="O538" t="b">
        <v>1</v>
      </c>
      <c r="P538" t="s">
        <v>119</v>
      </c>
      <c r="Q538" t="str">
        <f xml:space="preserve"> LEFT(P538, SEARCH("/", P538, 1)-1)</f>
        <v>publishing</v>
      </c>
      <c r="R538" t="str">
        <f>RIGHT(P538,(LEN(P538)-LEN(Q538)-1))</f>
        <v>fiction</v>
      </c>
      <c r="S538">
        <f xml:space="preserve"> (E538/D538)*100</f>
        <v>109.70652173913042</v>
      </c>
      <c r="T538">
        <f xml:space="preserve"> IF(G538=0, 0, (E538/G538))</f>
        <v>105.13541666666667</v>
      </c>
    </row>
    <row r="539" spans="1:20" ht="17" x14ac:dyDescent="0.2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t="s">
        <v>20</v>
      </c>
      <c r="G539">
        <v>185</v>
      </c>
      <c r="H539" t="s">
        <v>21</v>
      </c>
      <c r="I539" t="s">
        <v>22</v>
      </c>
      <c r="J539">
        <v>1546149600</v>
      </c>
      <c r="K539" s="7">
        <f xml:space="preserve"> (((J539/60)/60)/24)+DATE(1970,1,1)</f>
        <v>43464.25</v>
      </c>
      <c r="L539">
        <v>1548136800</v>
      </c>
      <c r="M539" s="7">
        <f>(((L539/60)/60)/24)+DATE(1970, 1, 1)</f>
        <v>43487.25</v>
      </c>
      <c r="N539" t="b">
        <v>0</v>
      </c>
      <c r="O539" t="b">
        <v>0</v>
      </c>
      <c r="P539" t="s">
        <v>28</v>
      </c>
      <c r="Q539" t="str">
        <f xml:space="preserve"> LEFT(P539, SEARCH("/", P539, 1)-1)</f>
        <v>technology</v>
      </c>
      <c r="R539" t="str">
        <f>RIGHT(P539,(LEN(P539)-LEN(Q539)-1))</f>
        <v>web</v>
      </c>
      <c r="S539">
        <f xml:space="preserve"> (E539/D539)*100</f>
        <v>109.63157894736841</v>
      </c>
      <c r="T539">
        <f xml:space="preserve"> IF(G539=0, 0, (E539/G539))</f>
        <v>45.037837837837834</v>
      </c>
    </row>
    <row r="540" spans="1:20" ht="17" x14ac:dyDescent="0.2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t="s">
        <v>20</v>
      </c>
      <c r="G540">
        <v>149</v>
      </c>
      <c r="H540" t="s">
        <v>107</v>
      </c>
      <c r="I540" t="s">
        <v>108</v>
      </c>
      <c r="J540">
        <v>1503378000</v>
      </c>
      <c r="K540" s="7">
        <f xml:space="preserve"> (((J540/60)/60)/24)+DATE(1970,1,1)</f>
        <v>42969.208333333328</v>
      </c>
      <c r="L540">
        <v>1503982800</v>
      </c>
      <c r="M540" s="7">
        <f>(((L540/60)/60)/24)+DATE(1970, 1, 1)</f>
        <v>42976.208333333328</v>
      </c>
      <c r="N540" t="b">
        <v>0</v>
      </c>
      <c r="O540" t="b">
        <v>1</v>
      </c>
      <c r="P540" t="s">
        <v>89</v>
      </c>
      <c r="Q540" t="str">
        <f xml:space="preserve"> LEFT(P540, SEARCH("/", P540, 1)-1)</f>
        <v>games</v>
      </c>
      <c r="R540" t="str">
        <f>RIGHT(P540,(LEN(P540)-LEN(Q540)-1))</f>
        <v>video games</v>
      </c>
      <c r="S540">
        <f xml:space="preserve"> (E540/D540)*100</f>
        <v>109.08</v>
      </c>
      <c r="T540">
        <f xml:space="preserve"> IF(G540=0, 0, (E540/G540))</f>
        <v>54.906040268456373</v>
      </c>
    </row>
    <row r="541" spans="1:20" ht="34" x14ac:dyDescent="0.2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t="s">
        <v>20</v>
      </c>
      <c r="G541">
        <v>4233</v>
      </c>
      <c r="H541" t="s">
        <v>21</v>
      </c>
      <c r="I541" t="s">
        <v>22</v>
      </c>
      <c r="J541">
        <v>1332738000</v>
      </c>
      <c r="K541" s="7">
        <f xml:space="preserve"> (((J541/60)/60)/24)+DATE(1970,1,1)</f>
        <v>40994.208333333336</v>
      </c>
      <c r="L541">
        <v>1335675600</v>
      </c>
      <c r="M541" s="7">
        <f>(((L541/60)/60)/24)+DATE(1970, 1, 1)</f>
        <v>41028.208333333336</v>
      </c>
      <c r="N541" t="b">
        <v>0</v>
      </c>
      <c r="O541" t="b">
        <v>0</v>
      </c>
      <c r="P541" t="s">
        <v>122</v>
      </c>
      <c r="Q541" t="str">
        <f xml:space="preserve"> LEFT(P541, SEARCH("/", P541, 1)-1)</f>
        <v>photography</v>
      </c>
      <c r="R541" t="str">
        <f>RIGHT(P541,(LEN(P541)-LEN(Q541)-1))</f>
        <v>photography books</v>
      </c>
      <c r="S541">
        <f xml:space="preserve"> (E541/D541)*100</f>
        <v>108.97734294541709</v>
      </c>
      <c r="T541">
        <f xml:space="preserve"> IF(G541=0, 0, (E541/G541))</f>
        <v>24.998110087408456</v>
      </c>
    </row>
    <row r="542" spans="1:20" ht="17" x14ac:dyDescent="0.2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t="s">
        <v>20</v>
      </c>
      <c r="G542">
        <v>93</v>
      </c>
      <c r="H542" t="s">
        <v>21</v>
      </c>
      <c r="I542" t="s">
        <v>22</v>
      </c>
      <c r="J542">
        <v>1576994400</v>
      </c>
      <c r="K542" s="7">
        <f xml:space="preserve"> (((J542/60)/60)/24)+DATE(1970,1,1)</f>
        <v>43821.25</v>
      </c>
      <c r="L542">
        <v>1577599200</v>
      </c>
      <c r="M542" s="7">
        <f>(((L542/60)/60)/24)+DATE(1970, 1, 1)</f>
        <v>43828.25</v>
      </c>
      <c r="N542" t="b">
        <v>0</v>
      </c>
      <c r="O542" t="b">
        <v>0</v>
      </c>
      <c r="P542" t="s">
        <v>33</v>
      </c>
      <c r="Q542" t="str">
        <f xml:space="preserve"> LEFT(P542, SEARCH("/", P542, 1)-1)</f>
        <v>theater</v>
      </c>
      <c r="R542" t="str">
        <f>RIGHT(P542,(LEN(P542)-LEN(Q542)-1))</f>
        <v>plays</v>
      </c>
      <c r="S542">
        <f xml:space="preserve"> (E542/D542)*100</f>
        <v>108.22784810126582</v>
      </c>
      <c r="T542">
        <f xml:space="preserve"> IF(G542=0, 0, (E542/G542))</f>
        <v>91.935483870967744</v>
      </c>
    </row>
    <row r="543" spans="1:20" ht="34" x14ac:dyDescent="0.2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t="s">
        <v>20</v>
      </c>
      <c r="G543">
        <v>2105</v>
      </c>
      <c r="H543" t="s">
        <v>21</v>
      </c>
      <c r="I543" t="s">
        <v>22</v>
      </c>
      <c r="J543">
        <v>1388469600</v>
      </c>
      <c r="K543" s="7">
        <f xml:space="preserve"> (((J543/60)/60)/24)+DATE(1970,1,1)</f>
        <v>41639.25</v>
      </c>
      <c r="L543">
        <v>1388815200</v>
      </c>
      <c r="M543" s="7">
        <f>(((L543/60)/60)/24)+DATE(1970, 1, 1)</f>
        <v>41643.25</v>
      </c>
      <c r="N543" t="b">
        <v>0</v>
      </c>
      <c r="O543" t="b">
        <v>0</v>
      </c>
      <c r="P543" t="s">
        <v>71</v>
      </c>
      <c r="Q543" t="str">
        <f xml:space="preserve"> LEFT(P543, SEARCH("/", P543, 1)-1)</f>
        <v>film &amp; video</v>
      </c>
      <c r="R543" t="str">
        <f>RIGHT(P543,(LEN(P543)-LEN(Q543)-1))</f>
        <v>animation</v>
      </c>
      <c r="S543">
        <f xml:space="preserve"> (E543/D543)*100</f>
        <v>108.16455696202532</v>
      </c>
      <c r="T543">
        <f xml:space="preserve"> IF(G543=0, 0, (E543/G543))</f>
        <v>69.009501187648453</v>
      </c>
    </row>
    <row r="544" spans="1:20" ht="34" x14ac:dyDescent="0.2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t="s">
        <v>20</v>
      </c>
      <c r="G544">
        <v>76</v>
      </c>
      <c r="H544" t="s">
        <v>21</v>
      </c>
      <c r="I544" t="s">
        <v>22</v>
      </c>
      <c r="J544">
        <v>1575093600</v>
      </c>
      <c r="K544" s="7">
        <f xml:space="preserve"> (((J544/60)/60)/24)+DATE(1970,1,1)</f>
        <v>43799.25</v>
      </c>
      <c r="L544">
        <v>1575439200</v>
      </c>
      <c r="M544" s="7">
        <f>(((L544/60)/60)/24)+DATE(1970, 1, 1)</f>
        <v>43803.25</v>
      </c>
      <c r="N544" t="b">
        <v>0</v>
      </c>
      <c r="O544" t="b">
        <v>0</v>
      </c>
      <c r="P544" t="s">
        <v>33</v>
      </c>
      <c r="Q544" t="str">
        <f xml:space="preserve"> LEFT(P544, SEARCH("/", P544, 1)-1)</f>
        <v>theater</v>
      </c>
      <c r="R544" t="str">
        <f>RIGHT(P544,(LEN(P544)-LEN(Q544)-1))</f>
        <v>plays</v>
      </c>
      <c r="S544">
        <f xml:space="preserve"> (E544/D544)*100</f>
        <v>108.06666666666666</v>
      </c>
      <c r="T544">
        <f xml:space="preserve"> IF(G544=0, 0, (E544/G544))</f>
        <v>85.315789473684205</v>
      </c>
    </row>
    <row r="545" spans="1:20" ht="17" x14ac:dyDescent="0.2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t="s">
        <v>20</v>
      </c>
      <c r="G545">
        <v>133</v>
      </c>
      <c r="H545" t="s">
        <v>21</v>
      </c>
      <c r="I545" t="s">
        <v>22</v>
      </c>
      <c r="J545">
        <v>1480226400</v>
      </c>
      <c r="K545" s="7">
        <f xml:space="preserve"> (((J545/60)/60)/24)+DATE(1970,1,1)</f>
        <v>42701.25</v>
      </c>
      <c r="L545">
        <v>1480744800</v>
      </c>
      <c r="M545" s="7">
        <f>(((L545/60)/60)/24)+DATE(1970, 1, 1)</f>
        <v>42707.25</v>
      </c>
      <c r="N545" t="b">
        <v>0</v>
      </c>
      <c r="O545" t="b">
        <v>1</v>
      </c>
      <c r="P545" t="s">
        <v>269</v>
      </c>
      <c r="Q545" t="str">
        <f xml:space="preserve"> LEFT(P545, SEARCH("/", P545, 1)-1)</f>
        <v>film &amp; video</v>
      </c>
      <c r="R545" t="str">
        <f>RIGHT(P545,(LEN(P545)-LEN(Q545)-1))</f>
        <v>television</v>
      </c>
      <c r="S545">
        <f xml:space="preserve"> (E545/D545)*100</f>
        <v>108.04761904761904</v>
      </c>
      <c r="T545">
        <f xml:space="preserve"> IF(G545=0, 0, (E545/G545))</f>
        <v>68.240601503759393</v>
      </c>
    </row>
    <row r="546" spans="1:20" ht="34" x14ac:dyDescent="0.2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t="s">
        <v>20</v>
      </c>
      <c r="G546">
        <v>233</v>
      </c>
      <c r="H546" t="s">
        <v>21</v>
      </c>
      <c r="I546" t="s">
        <v>22</v>
      </c>
      <c r="J546">
        <v>1548568800</v>
      </c>
      <c r="K546" s="7">
        <f xml:space="preserve"> (((J546/60)/60)/24)+DATE(1970,1,1)</f>
        <v>43492.25</v>
      </c>
      <c r="L546">
        <v>1551506400</v>
      </c>
      <c r="M546" s="7">
        <f>(((L546/60)/60)/24)+DATE(1970, 1, 1)</f>
        <v>43526.25</v>
      </c>
      <c r="N546" t="b">
        <v>0</v>
      </c>
      <c r="O546" t="b">
        <v>0</v>
      </c>
      <c r="P546" t="s">
        <v>33</v>
      </c>
      <c r="Q546" t="str">
        <f xml:space="preserve"> LEFT(P546, SEARCH("/", P546, 1)-1)</f>
        <v>theater</v>
      </c>
      <c r="R546" t="str">
        <f>RIGHT(P546,(LEN(P546)-LEN(Q546)-1))</f>
        <v>plays</v>
      </c>
      <c r="S546">
        <f xml:space="preserve"> (E546/D546)*100</f>
        <v>107</v>
      </c>
      <c r="T546">
        <f xml:space="preserve"> IF(G546=0, 0, (E546/G546))</f>
        <v>28.012875536480685</v>
      </c>
    </row>
    <row r="547" spans="1:20" ht="34" x14ac:dyDescent="0.2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t="s">
        <v>20</v>
      </c>
      <c r="G547">
        <v>164</v>
      </c>
      <c r="H547" t="s">
        <v>21</v>
      </c>
      <c r="I547" t="s">
        <v>22</v>
      </c>
      <c r="J547">
        <v>1469163600</v>
      </c>
      <c r="K547" s="7">
        <f xml:space="preserve"> (((J547/60)/60)/24)+DATE(1970,1,1)</f>
        <v>42573.208333333328</v>
      </c>
      <c r="L547">
        <v>1470805200</v>
      </c>
      <c r="M547" s="7">
        <f>(((L547/60)/60)/24)+DATE(1970, 1, 1)</f>
        <v>42592.208333333328</v>
      </c>
      <c r="N547" t="b">
        <v>0</v>
      </c>
      <c r="O547" t="b">
        <v>1</v>
      </c>
      <c r="P547" t="s">
        <v>53</v>
      </c>
      <c r="Q547" t="str">
        <f xml:space="preserve"> LEFT(P547, SEARCH("/", P547, 1)-1)</f>
        <v>film &amp; video</v>
      </c>
      <c r="R547" t="str">
        <f>RIGHT(P547,(LEN(P547)-LEN(Q547)-1))</f>
        <v>drama</v>
      </c>
      <c r="S547">
        <f xml:space="preserve"> (E547/D547)*100</f>
        <v>106.29411764705883</v>
      </c>
      <c r="T547">
        <f xml:space="preserve"> IF(G547=0, 0, (E547/G547))</f>
        <v>33.054878048780488</v>
      </c>
    </row>
    <row r="548" spans="1:20" ht="17" x14ac:dyDescent="0.2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t="s">
        <v>20</v>
      </c>
      <c r="G548">
        <v>163</v>
      </c>
      <c r="H548" t="s">
        <v>21</v>
      </c>
      <c r="I548" t="s">
        <v>22</v>
      </c>
      <c r="J548">
        <v>1269147600</v>
      </c>
      <c r="K548" s="7">
        <f xml:space="preserve"> (((J548/60)/60)/24)+DATE(1970,1,1)</f>
        <v>40258.208333333336</v>
      </c>
      <c r="L548">
        <v>1269838800</v>
      </c>
      <c r="M548" s="7">
        <f>(((L548/60)/60)/24)+DATE(1970, 1, 1)</f>
        <v>40266.208333333336</v>
      </c>
      <c r="N548" t="b">
        <v>0</v>
      </c>
      <c r="O548" t="b">
        <v>0</v>
      </c>
      <c r="P548" t="s">
        <v>33</v>
      </c>
      <c r="Q548" t="str">
        <f xml:space="preserve"> LEFT(P548, SEARCH("/", P548, 1)-1)</f>
        <v>theater</v>
      </c>
      <c r="R548" t="str">
        <f>RIGHT(P548,(LEN(P548)-LEN(Q548)-1))</f>
        <v>plays</v>
      </c>
      <c r="S548">
        <f xml:space="preserve"> (E548/D548)*100</f>
        <v>105.87500000000001</v>
      </c>
      <c r="T548">
        <f xml:space="preserve"> IF(G548=0, 0, (E548/G548))</f>
        <v>57.159509202453989</v>
      </c>
    </row>
    <row r="549" spans="1:20" ht="17" x14ac:dyDescent="0.2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t="s">
        <v>20</v>
      </c>
      <c r="G549">
        <v>2220</v>
      </c>
      <c r="H549" t="s">
        <v>21</v>
      </c>
      <c r="I549" t="s">
        <v>22</v>
      </c>
      <c r="J549">
        <v>1265695200</v>
      </c>
      <c r="K549" s="7">
        <f xml:space="preserve"> (((J549/60)/60)/24)+DATE(1970,1,1)</f>
        <v>40218.25</v>
      </c>
      <c r="L549">
        <v>1267682400</v>
      </c>
      <c r="M549" s="7">
        <f>(((L549/60)/60)/24)+DATE(1970, 1, 1)</f>
        <v>40241.25</v>
      </c>
      <c r="N549" t="b">
        <v>0</v>
      </c>
      <c r="O549" t="b">
        <v>1</v>
      </c>
      <c r="P549" t="s">
        <v>33</v>
      </c>
      <c r="Q549" t="str">
        <f xml:space="preserve"> LEFT(P549, SEARCH("/", P549, 1)-1)</f>
        <v>theater</v>
      </c>
      <c r="R549" t="str">
        <f>RIGHT(P549,(LEN(P549)-LEN(Q549)-1))</f>
        <v>plays</v>
      </c>
      <c r="S549">
        <f xml:space="preserve"> (E549/D549)*100</f>
        <v>105.22553516819573</v>
      </c>
      <c r="T549">
        <f xml:space="preserve"> IF(G549=0, 0, (E549/G549))</f>
        <v>61.997747747747745</v>
      </c>
    </row>
    <row r="550" spans="1:20" ht="17" x14ac:dyDescent="0.2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t="s">
        <v>20</v>
      </c>
      <c r="G550">
        <v>82</v>
      </c>
      <c r="H550" t="s">
        <v>21</v>
      </c>
      <c r="I550" t="s">
        <v>22</v>
      </c>
      <c r="J550">
        <v>1496034000</v>
      </c>
      <c r="K550" s="7">
        <f xml:space="preserve"> (((J550/60)/60)/24)+DATE(1970,1,1)</f>
        <v>42884.208333333328</v>
      </c>
      <c r="L550">
        <v>1496206800</v>
      </c>
      <c r="M550" s="7">
        <f>(((L550/60)/60)/24)+DATE(1970, 1, 1)</f>
        <v>42886.208333333328</v>
      </c>
      <c r="N550" t="b">
        <v>0</v>
      </c>
      <c r="O550" t="b">
        <v>0</v>
      </c>
      <c r="P550" t="s">
        <v>33</v>
      </c>
      <c r="Q550" t="str">
        <f xml:space="preserve"> LEFT(P550, SEARCH("/", P550, 1)-1)</f>
        <v>theater</v>
      </c>
      <c r="R550" t="str">
        <f>RIGHT(P550,(LEN(P550)-LEN(Q550)-1))</f>
        <v>plays</v>
      </c>
      <c r="S550">
        <f xml:space="preserve"> (E550/D550)*100</f>
        <v>104.62820512820512</v>
      </c>
      <c r="T550">
        <f xml:space="preserve"> IF(G550=0, 0, (E550/G550))</f>
        <v>99.524390243902445</v>
      </c>
    </row>
    <row r="551" spans="1:20" ht="34" x14ac:dyDescent="0.2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t="s">
        <v>20</v>
      </c>
      <c r="G551">
        <v>1605</v>
      </c>
      <c r="H551" t="s">
        <v>21</v>
      </c>
      <c r="I551" t="s">
        <v>22</v>
      </c>
      <c r="J551">
        <v>1518242400</v>
      </c>
      <c r="K551" s="7">
        <f xml:space="preserve"> (((J551/60)/60)/24)+DATE(1970,1,1)</f>
        <v>43141.25</v>
      </c>
      <c r="L551">
        <v>1518242400</v>
      </c>
      <c r="M551" s="7">
        <f>(((L551/60)/60)/24)+DATE(1970, 1, 1)</f>
        <v>43141.25</v>
      </c>
      <c r="N551" t="b">
        <v>0</v>
      </c>
      <c r="O551" t="b">
        <v>1</v>
      </c>
      <c r="P551" t="s">
        <v>60</v>
      </c>
      <c r="Q551" t="str">
        <f xml:space="preserve"> LEFT(P551, SEARCH("/", P551, 1)-1)</f>
        <v>music</v>
      </c>
      <c r="R551" t="str">
        <f>RIGHT(P551,(LEN(P551)-LEN(Q551)-1))</f>
        <v>indie rock</v>
      </c>
      <c r="S551">
        <f xml:space="preserve"> (E551/D551)*100</f>
        <v>104.1243169398907</v>
      </c>
      <c r="T551">
        <f xml:space="preserve"> IF(G551=0, 0, (E551/G551))</f>
        <v>94.976947040498445</v>
      </c>
    </row>
    <row r="552" spans="1:20" ht="17" x14ac:dyDescent="0.2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t="s">
        <v>20</v>
      </c>
      <c r="G552">
        <v>452</v>
      </c>
      <c r="H552" t="s">
        <v>26</v>
      </c>
      <c r="I552" t="s">
        <v>27</v>
      </c>
      <c r="J552">
        <v>1308373200</v>
      </c>
      <c r="K552" s="7">
        <f xml:space="preserve"> (((J552/60)/60)/24)+DATE(1970,1,1)</f>
        <v>40712.208333333336</v>
      </c>
      <c r="L552">
        <v>1311051600</v>
      </c>
      <c r="M552" s="7">
        <f>(((L552/60)/60)/24)+DATE(1970, 1, 1)</f>
        <v>40743.208333333336</v>
      </c>
      <c r="N552" t="b">
        <v>0</v>
      </c>
      <c r="O552" t="b">
        <v>0</v>
      </c>
      <c r="P552" t="s">
        <v>33</v>
      </c>
      <c r="Q552" t="str">
        <f xml:space="preserve"> LEFT(P552, SEARCH("/", P552, 1)-1)</f>
        <v>theater</v>
      </c>
      <c r="R552" t="str">
        <f>RIGHT(P552,(LEN(P552)-LEN(Q552)-1))</f>
        <v>plays</v>
      </c>
      <c r="S552">
        <f xml:space="preserve"> (E552/D552)*100</f>
        <v>102.37606837606839</v>
      </c>
      <c r="T552">
        <f xml:space="preserve"> IF(G552=0, 0, (E552/G552))</f>
        <v>53</v>
      </c>
    </row>
    <row r="553" spans="1:20" ht="17" x14ac:dyDescent="0.2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t="s">
        <v>20</v>
      </c>
      <c r="G553">
        <v>1684</v>
      </c>
      <c r="H553" t="s">
        <v>26</v>
      </c>
      <c r="I553" t="s">
        <v>27</v>
      </c>
      <c r="J553">
        <v>1397365200</v>
      </c>
      <c r="K553" s="7">
        <f xml:space="preserve"> (((J553/60)/60)/24)+DATE(1970,1,1)</f>
        <v>41742.208333333336</v>
      </c>
      <c r="L553">
        <v>1398229200</v>
      </c>
      <c r="M553" s="7">
        <f>(((L553/60)/60)/24)+DATE(1970, 1, 1)</f>
        <v>41752.208333333336</v>
      </c>
      <c r="N553" t="b">
        <v>0</v>
      </c>
      <c r="O553" t="b">
        <v>1</v>
      </c>
      <c r="P553" t="s">
        <v>68</v>
      </c>
      <c r="Q553" t="str">
        <f xml:space="preserve"> LEFT(P553, SEARCH("/", P553, 1)-1)</f>
        <v>publishing</v>
      </c>
      <c r="R553" t="str">
        <f>RIGHT(P553,(LEN(P553)-LEN(Q553)-1))</f>
        <v>nonfiction</v>
      </c>
      <c r="S553">
        <f xml:space="preserve"> (E553/D553)*100</f>
        <v>101.91632047477745</v>
      </c>
      <c r="T553">
        <f xml:space="preserve"> IF(G553=0, 0, (E553/G553))</f>
        <v>101.97684085510689</v>
      </c>
    </row>
    <row r="554" spans="1:20" ht="17" x14ac:dyDescent="0.2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t="s">
        <v>20</v>
      </c>
      <c r="G554">
        <v>1773</v>
      </c>
      <c r="H554" t="s">
        <v>21</v>
      </c>
      <c r="I554" t="s">
        <v>22</v>
      </c>
      <c r="J554">
        <v>1420696800</v>
      </c>
      <c r="K554" s="7">
        <f xml:space="preserve"> (((J554/60)/60)/24)+DATE(1970,1,1)</f>
        <v>42012.25</v>
      </c>
      <c r="L554">
        <v>1421906400</v>
      </c>
      <c r="M554" s="7">
        <f>(((L554/60)/60)/24)+DATE(1970, 1, 1)</f>
        <v>42026.25</v>
      </c>
      <c r="N554" t="b">
        <v>0</v>
      </c>
      <c r="O554" t="b">
        <v>1</v>
      </c>
      <c r="P554" t="s">
        <v>23</v>
      </c>
      <c r="Q554" t="str">
        <f xml:space="preserve"> LEFT(P554, SEARCH("/", P554, 1)-1)</f>
        <v>music</v>
      </c>
      <c r="R554" t="str">
        <f>RIGHT(P554,(LEN(P554)-LEN(Q554)-1))</f>
        <v>rock</v>
      </c>
      <c r="S554">
        <f xml:space="preserve"> (E554/D554)*100</f>
        <v>101.74563871693867</v>
      </c>
      <c r="T554">
        <f xml:space="preserve"> IF(G554=0, 0, (E554/G554))</f>
        <v>101.97518330513255</v>
      </c>
    </row>
    <row r="555" spans="1:20" ht="17" x14ac:dyDescent="0.2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t="s">
        <v>20</v>
      </c>
      <c r="G555">
        <v>1071</v>
      </c>
      <c r="H555" t="s">
        <v>21</v>
      </c>
      <c r="I555" t="s">
        <v>22</v>
      </c>
      <c r="J555">
        <v>1434085200</v>
      </c>
      <c r="K555" s="7">
        <f xml:space="preserve"> (((J555/60)/60)/24)+DATE(1970,1,1)</f>
        <v>42167.208333333328</v>
      </c>
      <c r="L555">
        <v>1434603600</v>
      </c>
      <c r="M555" s="7">
        <f>(((L555/60)/60)/24)+DATE(1970, 1, 1)</f>
        <v>42173.208333333328</v>
      </c>
      <c r="N555" t="b">
        <v>0</v>
      </c>
      <c r="O555" t="b">
        <v>0</v>
      </c>
      <c r="P555" t="s">
        <v>28</v>
      </c>
      <c r="Q555" t="str">
        <f xml:space="preserve"> LEFT(P555, SEARCH("/", P555, 1)-1)</f>
        <v>technology</v>
      </c>
      <c r="R555" t="str">
        <f>RIGHT(P555,(LEN(P555)-LEN(Q555)-1))</f>
        <v>web</v>
      </c>
      <c r="S555">
        <f xml:space="preserve"> (E555/D555)*100</f>
        <v>101.59097978227061</v>
      </c>
      <c r="T555">
        <f xml:space="preserve"> IF(G555=0, 0, (E555/G555))</f>
        <v>60.992530345471522</v>
      </c>
    </row>
    <row r="556" spans="1:20" ht="17" x14ac:dyDescent="0.2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t="s">
        <v>20</v>
      </c>
      <c r="G556">
        <v>85</v>
      </c>
      <c r="H556" t="s">
        <v>107</v>
      </c>
      <c r="I556" t="s">
        <v>108</v>
      </c>
      <c r="J556">
        <v>1281934800</v>
      </c>
      <c r="K556" s="7">
        <f xml:space="preserve"> (((J556/60)/60)/24)+DATE(1970,1,1)</f>
        <v>40406.208333333336</v>
      </c>
      <c r="L556">
        <v>1282366800</v>
      </c>
      <c r="M556" s="7">
        <f>(((L556/60)/60)/24)+DATE(1970, 1, 1)</f>
        <v>40411.208333333336</v>
      </c>
      <c r="N556" t="b">
        <v>0</v>
      </c>
      <c r="O556" t="b">
        <v>0</v>
      </c>
      <c r="P556" t="s">
        <v>65</v>
      </c>
      <c r="Q556" t="str">
        <f xml:space="preserve"> LEFT(P556, SEARCH("/", P556, 1)-1)</f>
        <v>technology</v>
      </c>
      <c r="R556" t="str">
        <f>RIGHT(P556,(LEN(P556)-LEN(Q556)-1))</f>
        <v>wearables</v>
      </c>
      <c r="S556">
        <f xml:space="preserve"> (E556/D556)*100</f>
        <v>101.5108695652174</v>
      </c>
      <c r="T556">
        <f xml:space="preserve"> IF(G556=0, 0, (E556/G556))</f>
        <v>109.87058823529412</v>
      </c>
    </row>
    <row r="557" spans="1:20" ht="17" x14ac:dyDescent="0.2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t="s">
        <v>20</v>
      </c>
      <c r="G557">
        <v>2053</v>
      </c>
      <c r="H557" t="s">
        <v>21</v>
      </c>
      <c r="I557" t="s">
        <v>22</v>
      </c>
      <c r="J557">
        <v>1510207200</v>
      </c>
      <c r="K557" s="7">
        <f xml:space="preserve"> (((J557/60)/60)/24)+DATE(1970,1,1)</f>
        <v>43048.25</v>
      </c>
      <c r="L557">
        <v>1512280800</v>
      </c>
      <c r="M557" s="7">
        <f>(((L557/60)/60)/24)+DATE(1970, 1, 1)</f>
        <v>43072.25</v>
      </c>
      <c r="N557" t="b">
        <v>0</v>
      </c>
      <c r="O557" t="b">
        <v>0</v>
      </c>
      <c r="P557" t="s">
        <v>42</v>
      </c>
      <c r="Q557" t="str">
        <f xml:space="preserve"> LEFT(P557, SEARCH("/", P557, 1)-1)</f>
        <v>film &amp; video</v>
      </c>
      <c r="R557" t="str">
        <f>RIGHT(P557,(LEN(P557)-LEN(Q557)-1))</f>
        <v>documentary</v>
      </c>
      <c r="S557">
        <f xml:space="preserve"> (E557/D557)*100</f>
        <v>101.12239715591672</v>
      </c>
      <c r="T557">
        <f xml:space="preserve"> IF(G557=0, 0, (E557/G557))</f>
        <v>96.984900146127615</v>
      </c>
    </row>
    <row r="558" spans="1:20" ht="17" x14ac:dyDescent="0.2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t="s">
        <v>20</v>
      </c>
      <c r="G558">
        <v>87</v>
      </c>
      <c r="H558" t="s">
        <v>21</v>
      </c>
      <c r="I558" t="s">
        <v>22</v>
      </c>
      <c r="J558">
        <v>1312693200</v>
      </c>
      <c r="K558" s="7">
        <f xml:space="preserve"> (((J558/60)/60)/24)+DATE(1970,1,1)</f>
        <v>40762.208333333336</v>
      </c>
      <c r="L558">
        <v>1313730000</v>
      </c>
      <c r="M558" s="7">
        <f>(((L558/60)/60)/24)+DATE(1970, 1, 1)</f>
        <v>40774.208333333336</v>
      </c>
      <c r="N558" t="b">
        <v>0</v>
      </c>
      <c r="O558" t="b">
        <v>0</v>
      </c>
      <c r="P558" t="s">
        <v>159</v>
      </c>
      <c r="Q558" t="str">
        <f xml:space="preserve"> LEFT(P558, SEARCH("/", P558, 1)-1)</f>
        <v>music</v>
      </c>
      <c r="R558" t="str">
        <f>RIGHT(P558,(LEN(P558)-LEN(Q558)-1))</f>
        <v>jazz</v>
      </c>
      <c r="S558">
        <f xml:space="preserve"> (E558/D558)*100</f>
        <v>101.11290322580646</v>
      </c>
      <c r="T558">
        <f xml:space="preserve"> IF(G558=0, 0, (E558/G558))</f>
        <v>72.05747126436782</v>
      </c>
    </row>
    <row r="559" spans="1:20" ht="17" x14ac:dyDescent="0.2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t="s">
        <v>20</v>
      </c>
      <c r="G559">
        <v>1022</v>
      </c>
      <c r="H559" t="s">
        <v>21</v>
      </c>
      <c r="I559" t="s">
        <v>22</v>
      </c>
      <c r="J559">
        <v>1470114000</v>
      </c>
      <c r="K559" s="7">
        <f xml:space="preserve"> (((J559/60)/60)/24)+DATE(1970,1,1)</f>
        <v>42584.208333333328</v>
      </c>
      <c r="L559">
        <v>1470718800</v>
      </c>
      <c r="M559" s="7">
        <f>(((L559/60)/60)/24)+DATE(1970, 1, 1)</f>
        <v>42591.208333333328</v>
      </c>
      <c r="N559" t="b">
        <v>0</v>
      </c>
      <c r="O559" t="b">
        <v>0</v>
      </c>
      <c r="P559" t="s">
        <v>33</v>
      </c>
      <c r="Q559" t="str">
        <f xml:space="preserve"> LEFT(P559, SEARCH("/", P559, 1)-1)</f>
        <v>theater</v>
      </c>
      <c r="R559" t="str">
        <f>RIGHT(P559,(LEN(P559)-LEN(Q559)-1))</f>
        <v>plays</v>
      </c>
      <c r="S559">
        <f xml:space="preserve"> (E559/D559)*100</f>
        <v>100.9696106362773</v>
      </c>
      <c r="T559">
        <f xml:space="preserve"> IF(G559=0, 0, (E559/G559))</f>
        <v>104.03228962818004</v>
      </c>
    </row>
    <row r="560" spans="1:20" ht="34" x14ac:dyDescent="0.2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t="s">
        <v>20</v>
      </c>
      <c r="G560">
        <v>2443</v>
      </c>
      <c r="H560" t="s">
        <v>40</v>
      </c>
      <c r="I560" t="s">
        <v>41</v>
      </c>
      <c r="J560">
        <v>1385704800</v>
      </c>
      <c r="K560" s="7">
        <f xml:space="preserve"> (((J560/60)/60)/24)+DATE(1970,1,1)</f>
        <v>41607.25</v>
      </c>
      <c r="L560">
        <v>1386828000</v>
      </c>
      <c r="M560" s="7">
        <f>(((L560/60)/60)/24)+DATE(1970, 1, 1)</f>
        <v>41620.25</v>
      </c>
      <c r="N560" t="b">
        <v>0</v>
      </c>
      <c r="O560" t="b">
        <v>0</v>
      </c>
      <c r="P560" t="s">
        <v>28</v>
      </c>
      <c r="Q560" t="str">
        <f xml:space="preserve"> LEFT(P560, SEARCH("/", P560, 1)-1)</f>
        <v>technology</v>
      </c>
      <c r="R560" t="str">
        <f>RIGHT(P560,(LEN(P560)-LEN(Q560)-1))</f>
        <v>web</v>
      </c>
      <c r="S560">
        <f xml:space="preserve"> (E560/D560)*100</f>
        <v>100.85974499089254</v>
      </c>
      <c r="T560">
        <f xml:space="preserve"> IF(G560=0, 0, (E560/G560))</f>
        <v>67.996725337699544</v>
      </c>
    </row>
    <row r="561" spans="1:20" ht="17" x14ac:dyDescent="0.2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t="s">
        <v>20</v>
      </c>
      <c r="G561">
        <v>69</v>
      </c>
      <c r="H561" t="s">
        <v>21</v>
      </c>
      <c r="I561" t="s">
        <v>22</v>
      </c>
      <c r="J561">
        <v>1383022800</v>
      </c>
      <c r="K561" s="7">
        <f xml:space="preserve"> (((J561/60)/60)/24)+DATE(1970,1,1)</f>
        <v>41576.208333333336</v>
      </c>
      <c r="L561">
        <v>1384063200</v>
      </c>
      <c r="M561" s="7">
        <f>(((L561/60)/60)/24)+DATE(1970, 1, 1)</f>
        <v>41588.25</v>
      </c>
      <c r="N561" t="b">
        <v>0</v>
      </c>
      <c r="O561" t="b">
        <v>0</v>
      </c>
      <c r="P561" t="s">
        <v>28</v>
      </c>
      <c r="Q561" t="str">
        <f xml:space="preserve"> LEFT(P561, SEARCH("/", P561, 1)-1)</f>
        <v>technology</v>
      </c>
      <c r="R561" t="str">
        <f>RIGHT(P561,(LEN(P561)-LEN(Q561)-1))</f>
        <v>web</v>
      </c>
      <c r="S561">
        <f xml:space="preserve"> (E561/D561)*100</f>
        <v>100.65753424657535</v>
      </c>
      <c r="T561">
        <f xml:space="preserve"> IF(G561=0, 0, (E561/G561))</f>
        <v>106.49275362318841</v>
      </c>
    </row>
    <row r="562" spans="1:20" ht="17" x14ac:dyDescent="0.2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t="s">
        <v>20</v>
      </c>
      <c r="G562">
        <v>87</v>
      </c>
      <c r="H562" t="s">
        <v>21</v>
      </c>
      <c r="I562" t="s">
        <v>22</v>
      </c>
      <c r="J562">
        <v>1268287200</v>
      </c>
      <c r="K562" s="7">
        <f xml:space="preserve"> (((J562/60)/60)/24)+DATE(1970,1,1)</f>
        <v>40248.25</v>
      </c>
      <c r="L562">
        <v>1269061200</v>
      </c>
      <c r="M562" s="7">
        <f>(((L562/60)/60)/24)+DATE(1970, 1, 1)</f>
        <v>40257.208333333336</v>
      </c>
      <c r="N562" t="b">
        <v>0</v>
      </c>
      <c r="O562" t="b">
        <v>1</v>
      </c>
      <c r="P562" t="s">
        <v>122</v>
      </c>
      <c r="Q562" t="str">
        <f xml:space="preserve"> LEFT(P562, SEARCH("/", P562, 1)-1)</f>
        <v>photography</v>
      </c>
      <c r="R562" t="str">
        <f>RIGHT(P562,(LEN(P562)-LEN(Q562)-1))</f>
        <v>photography books</v>
      </c>
      <c r="S562">
        <f xml:space="preserve"> (E562/D562)*100</f>
        <v>100.65116279069768</v>
      </c>
      <c r="T562">
        <f xml:space="preserve"> IF(G562=0, 0, (E562/G562))</f>
        <v>99.494252873563212</v>
      </c>
    </row>
    <row r="563" spans="1:20" ht="17" x14ac:dyDescent="0.2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t="s">
        <v>20</v>
      </c>
      <c r="G563">
        <v>3533</v>
      </c>
      <c r="H563" t="s">
        <v>21</v>
      </c>
      <c r="I563" t="s">
        <v>22</v>
      </c>
      <c r="J563">
        <v>1405486800</v>
      </c>
      <c r="K563" s="7">
        <f xml:space="preserve"> (((J563/60)/60)/24)+DATE(1970,1,1)</f>
        <v>41836.208333333336</v>
      </c>
      <c r="L563">
        <v>1405659600</v>
      </c>
      <c r="M563" s="7">
        <f>(((L563/60)/60)/24)+DATE(1970, 1, 1)</f>
        <v>41838.208333333336</v>
      </c>
      <c r="N563" t="b">
        <v>0</v>
      </c>
      <c r="O563" t="b">
        <v>1</v>
      </c>
      <c r="P563" t="s">
        <v>33</v>
      </c>
      <c r="Q563" t="str">
        <f xml:space="preserve"> LEFT(P563, SEARCH("/", P563, 1)-1)</f>
        <v>theater</v>
      </c>
      <c r="R563" t="str">
        <f>RIGHT(P563,(LEN(P563)-LEN(Q563)-1))</f>
        <v>plays</v>
      </c>
      <c r="S563">
        <f xml:space="preserve"> (E563/D563)*100</f>
        <v>100.24333619948409</v>
      </c>
      <c r="T563">
        <f xml:space="preserve"> IF(G563=0, 0, (E563/G563))</f>
        <v>32.998301726577978</v>
      </c>
    </row>
    <row r="564" spans="1:20" ht="17" x14ac:dyDescent="0.2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t="s">
        <v>20</v>
      </c>
      <c r="G564">
        <v>297</v>
      </c>
      <c r="H564" t="s">
        <v>21</v>
      </c>
      <c r="I564" t="s">
        <v>22</v>
      </c>
      <c r="J564">
        <v>1371445200</v>
      </c>
      <c r="K564" s="7">
        <f xml:space="preserve"> (((J564/60)/60)/24)+DATE(1970,1,1)</f>
        <v>41442.208333333336</v>
      </c>
      <c r="L564">
        <v>1373691600</v>
      </c>
      <c r="M564" s="7">
        <f>(((L564/60)/60)/24)+DATE(1970, 1, 1)</f>
        <v>41468.208333333336</v>
      </c>
      <c r="N564" t="b">
        <v>0</v>
      </c>
      <c r="O564" t="b">
        <v>0</v>
      </c>
      <c r="P564" t="s">
        <v>65</v>
      </c>
      <c r="Q564" t="str">
        <f xml:space="preserve"> LEFT(P564, SEARCH("/", P564, 1)-1)</f>
        <v>technology</v>
      </c>
      <c r="R564" t="str">
        <f>RIGHT(P564,(LEN(P564)-LEN(Q564)-1))</f>
        <v>wearables</v>
      </c>
      <c r="S564">
        <f xml:space="preserve"> (E564/D564)*100</f>
        <v>100.20481927710843</v>
      </c>
      <c r="T564">
        <f xml:space="preserve"> IF(G564=0, 0, (E564/G564))</f>
        <v>28.003367003367003</v>
      </c>
    </row>
    <row r="565" spans="1:20" ht="17" x14ac:dyDescent="0.2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t="s">
        <v>20</v>
      </c>
      <c r="G565">
        <v>1396</v>
      </c>
      <c r="H565" t="s">
        <v>21</v>
      </c>
      <c r="I565" t="s">
        <v>22</v>
      </c>
      <c r="J565">
        <v>1507438800</v>
      </c>
      <c r="K565" s="7">
        <f xml:space="preserve"> (((J565/60)/60)/24)+DATE(1970,1,1)</f>
        <v>43016.208333333328</v>
      </c>
      <c r="L565">
        <v>1507525200</v>
      </c>
      <c r="M565" s="7">
        <f>(((L565/60)/60)/24)+DATE(1970, 1, 1)</f>
        <v>43017.208333333328</v>
      </c>
      <c r="N565" t="b">
        <v>0</v>
      </c>
      <c r="O565" t="b">
        <v>0</v>
      </c>
      <c r="P565" t="s">
        <v>33</v>
      </c>
      <c r="Q565" t="str">
        <f xml:space="preserve"> LEFT(P565, SEARCH("/", P565, 1)-1)</f>
        <v>theater</v>
      </c>
      <c r="R565" t="str">
        <f>RIGHT(P565,(LEN(P565)-LEN(Q565)-1))</f>
        <v>plays</v>
      </c>
      <c r="S565">
        <f xml:space="preserve"> (E565/D565)*100</f>
        <v>100.16943521594683</v>
      </c>
      <c r="T565">
        <f xml:space="preserve"> IF(G565=0, 0, (E565/G565))</f>
        <v>107.99068767908309</v>
      </c>
    </row>
    <row r="566" spans="1:20" ht="17" x14ac:dyDescent="0.2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t="s">
        <v>20</v>
      </c>
      <c r="G566">
        <v>1821</v>
      </c>
      <c r="H566" t="s">
        <v>21</v>
      </c>
      <c r="I566" t="s">
        <v>22</v>
      </c>
      <c r="J566">
        <v>1553662800</v>
      </c>
      <c r="K566" s="7">
        <f xml:space="preserve"> (((J566/60)/60)/24)+DATE(1970,1,1)</f>
        <v>43551.208333333328</v>
      </c>
      <c r="L566">
        <v>1555218000</v>
      </c>
      <c r="M566" s="7">
        <f>(((L566/60)/60)/24)+DATE(1970, 1, 1)</f>
        <v>43569.208333333328</v>
      </c>
      <c r="N566" t="b">
        <v>0</v>
      </c>
      <c r="O566" t="b">
        <v>1</v>
      </c>
      <c r="P566" t="s">
        <v>33</v>
      </c>
      <c r="Q566" t="str">
        <f xml:space="preserve"> LEFT(P566, SEARCH("/", P566, 1)-1)</f>
        <v>theater</v>
      </c>
      <c r="R566" t="str">
        <f>RIGHT(P566,(LEN(P566)-LEN(Q566)-1))</f>
        <v>plays</v>
      </c>
      <c r="S566">
        <f xml:space="preserve"> (E566/D566)*100</f>
        <v>100.01150627615063</v>
      </c>
      <c r="T566">
        <f xml:space="preserve"> IF(G566=0, 0, (E566/G566))</f>
        <v>105.00933552992861</v>
      </c>
    </row>
    <row r="567" spans="1:20" ht="17" x14ac:dyDescent="0.2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t="s">
        <v>14</v>
      </c>
      <c r="G567">
        <v>183</v>
      </c>
      <c r="H567" t="s">
        <v>21</v>
      </c>
      <c r="I567" t="s">
        <v>22</v>
      </c>
      <c r="J567">
        <v>1457157600</v>
      </c>
      <c r="K567" s="7">
        <f xml:space="preserve"> (((J567/60)/60)/24)+DATE(1970,1,1)</f>
        <v>42434.25</v>
      </c>
      <c r="L567">
        <v>1457762400</v>
      </c>
      <c r="M567" s="7">
        <f>(((L567/60)/60)/24)+DATE(1970, 1, 1)</f>
        <v>42441.25</v>
      </c>
      <c r="N567" t="b">
        <v>0</v>
      </c>
      <c r="O567" t="b">
        <v>1</v>
      </c>
      <c r="P567" t="s">
        <v>53</v>
      </c>
      <c r="Q567" t="str">
        <f xml:space="preserve"> LEFT(P567, SEARCH("/", P567, 1)-1)</f>
        <v>film &amp; video</v>
      </c>
      <c r="R567" t="str">
        <f>RIGHT(P567,(LEN(P567)-LEN(Q567)-1))</f>
        <v>drama</v>
      </c>
      <c r="S567">
        <f xml:space="preserve"> (E567/D567)*100</f>
        <v>99.683544303797461</v>
      </c>
      <c r="T567">
        <f xml:space="preserve"> IF(G567=0, 0, (E567/G567))</f>
        <v>43.032786885245905</v>
      </c>
    </row>
    <row r="568" spans="1:20" ht="17" x14ac:dyDescent="0.2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t="s">
        <v>14</v>
      </c>
      <c r="G568">
        <v>859</v>
      </c>
      <c r="H568" t="s">
        <v>15</v>
      </c>
      <c r="I568" t="s">
        <v>16</v>
      </c>
      <c r="J568">
        <v>1305954000</v>
      </c>
      <c r="K568" s="7">
        <f xml:space="preserve"> (((J568/60)/60)/24)+DATE(1970,1,1)</f>
        <v>40684.208333333336</v>
      </c>
      <c r="L568">
        <v>1306731600</v>
      </c>
      <c r="M568" s="7">
        <f>(((L568/60)/60)/24)+DATE(1970, 1, 1)</f>
        <v>40693.208333333336</v>
      </c>
      <c r="N568" t="b">
        <v>0</v>
      </c>
      <c r="O568" t="b">
        <v>0</v>
      </c>
      <c r="P568" t="s">
        <v>23</v>
      </c>
      <c r="Q568" t="str">
        <f xml:space="preserve"> LEFT(P568, SEARCH("/", P568, 1)-1)</f>
        <v>music</v>
      </c>
      <c r="R568" t="str">
        <f>RIGHT(P568,(LEN(P568)-LEN(Q568)-1))</f>
        <v>rock</v>
      </c>
      <c r="S568">
        <f xml:space="preserve"> (E568/D568)*100</f>
        <v>99.66339869281046</v>
      </c>
      <c r="T568">
        <f xml:space="preserve"> IF(G568=0, 0, (E568/G568))</f>
        <v>71.005820721769496</v>
      </c>
    </row>
    <row r="569" spans="1:20" ht="17" x14ac:dyDescent="0.2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t="s">
        <v>14</v>
      </c>
      <c r="G569">
        <v>6080</v>
      </c>
      <c r="H569" t="s">
        <v>15</v>
      </c>
      <c r="I569" t="s">
        <v>16</v>
      </c>
      <c r="J569">
        <v>1454652000</v>
      </c>
      <c r="K569" s="7">
        <f xml:space="preserve"> (((J569/60)/60)/24)+DATE(1970,1,1)</f>
        <v>42405.25</v>
      </c>
      <c r="L569">
        <v>1457762400</v>
      </c>
      <c r="M569" s="7">
        <f>(((L569/60)/60)/24)+DATE(1970, 1, 1)</f>
        <v>42441.25</v>
      </c>
      <c r="N569" t="b">
        <v>0</v>
      </c>
      <c r="O569" t="b">
        <v>0</v>
      </c>
      <c r="P569" t="s">
        <v>71</v>
      </c>
      <c r="Q569" t="str">
        <f xml:space="preserve"> LEFT(P569, SEARCH("/", P569, 1)-1)</f>
        <v>film &amp; video</v>
      </c>
      <c r="R569" t="str">
        <f>RIGHT(P569,(LEN(P569)-LEN(Q569)-1))</f>
        <v>animation</v>
      </c>
      <c r="S569">
        <f xml:space="preserve"> (E569/D569)*100</f>
        <v>99.619450317124731</v>
      </c>
      <c r="T569">
        <f xml:space="preserve"> IF(G569=0, 0, (E569/G569))</f>
        <v>31</v>
      </c>
    </row>
    <row r="570" spans="1:20" ht="17" x14ac:dyDescent="0.2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t="s">
        <v>74</v>
      </c>
      <c r="G570">
        <v>94</v>
      </c>
      <c r="H570" t="s">
        <v>21</v>
      </c>
      <c r="I570" t="s">
        <v>22</v>
      </c>
      <c r="J570">
        <v>1327212000</v>
      </c>
      <c r="K570" s="7">
        <f xml:space="preserve"> (((J570/60)/60)/24)+DATE(1970,1,1)</f>
        <v>40930.25</v>
      </c>
      <c r="L570">
        <v>1327471200</v>
      </c>
      <c r="M570" s="7">
        <f>(((L570/60)/60)/24)+DATE(1970, 1, 1)</f>
        <v>40933.25</v>
      </c>
      <c r="N570" t="b">
        <v>0</v>
      </c>
      <c r="O570" t="b">
        <v>0</v>
      </c>
      <c r="P570" t="s">
        <v>42</v>
      </c>
      <c r="Q570" t="str">
        <f xml:space="preserve"> LEFT(P570, SEARCH("/", P570, 1)-1)</f>
        <v>film &amp; video</v>
      </c>
      <c r="R570" t="str">
        <f>RIGHT(P570,(LEN(P570)-LEN(Q570)-1))</f>
        <v>documentary</v>
      </c>
      <c r="S570">
        <f xml:space="preserve"> (E570/D570)*100</f>
        <v>99.39772727272728</v>
      </c>
      <c r="T570">
        <f xml:space="preserve"> IF(G570=0, 0, (E570/G570))</f>
        <v>93.053191489361708</v>
      </c>
    </row>
    <row r="571" spans="1:20" ht="17" x14ac:dyDescent="0.2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t="s">
        <v>14</v>
      </c>
      <c r="G571">
        <v>2025</v>
      </c>
      <c r="H571" t="s">
        <v>40</v>
      </c>
      <c r="I571" t="s">
        <v>41</v>
      </c>
      <c r="J571">
        <v>1386741600</v>
      </c>
      <c r="K571" s="7">
        <f xml:space="preserve"> (((J571/60)/60)/24)+DATE(1970,1,1)</f>
        <v>41619.25</v>
      </c>
      <c r="L571">
        <v>1387087200</v>
      </c>
      <c r="M571" s="7">
        <f>(((L571/60)/60)/24)+DATE(1970, 1, 1)</f>
        <v>41623.25</v>
      </c>
      <c r="N571" t="b">
        <v>0</v>
      </c>
      <c r="O571" t="b">
        <v>0</v>
      </c>
      <c r="P571" t="s">
        <v>68</v>
      </c>
      <c r="Q571" t="str">
        <f xml:space="preserve"> LEFT(P571, SEARCH("/", P571, 1)-1)</f>
        <v>publishing</v>
      </c>
      <c r="R571" t="str">
        <f>RIGHT(P571,(LEN(P571)-LEN(Q571)-1))</f>
        <v>nonfiction</v>
      </c>
      <c r="S571">
        <f xml:space="preserve"> (E571/D571)*100</f>
        <v>99.026517383618156</v>
      </c>
      <c r="T571">
        <f xml:space="preserve"> IF(G571=0, 0, (E571/G571))</f>
        <v>82.986666666666665</v>
      </c>
    </row>
    <row r="572" spans="1:20" ht="34" x14ac:dyDescent="0.2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t="s">
        <v>14</v>
      </c>
      <c r="G572">
        <v>2179</v>
      </c>
      <c r="H572" t="s">
        <v>21</v>
      </c>
      <c r="I572" t="s">
        <v>22</v>
      </c>
      <c r="J572">
        <v>1340254800</v>
      </c>
      <c r="K572" s="7">
        <f xml:space="preserve"> (((J572/60)/60)/24)+DATE(1970,1,1)</f>
        <v>41081.208333333336</v>
      </c>
      <c r="L572">
        <v>1340427600</v>
      </c>
      <c r="M572" s="7">
        <f>(((L572/60)/60)/24)+DATE(1970, 1, 1)</f>
        <v>41083.208333333336</v>
      </c>
      <c r="N572" t="b">
        <v>1</v>
      </c>
      <c r="O572" t="b">
        <v>0</v>
      </c>
      <c r="P572" t="s">
        <v>17</v>
      </c>
      <c r="Q572" t="str">
        <f xml:space="preserve"> LEFT(P572, SEARCH("/", P572, 1)-1)</f>
        <v>food</v>
      </c>
      <c r="R572" t="str">
        <f>RIGHT(P572,(LEN(P572)-LEN(Q572)-1))</f>
        <v>food trucks</v>
      </c>
      <c r="S572">
        <f xml:space="preserve"> (E572/D572)*100</f>
        <v>98.625514403292186</v>
      </c>
      <c r="T572">
        <f xml:space="preserve"> IF(G572=0, 0, (E572/G572))</f>
        <v>54.993116108306566</v>
      </c>
    </row>
    <row r="573" spans="1:20" ht="17" x14ac:dyDescent="0.2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t="s">
        <v>14</v>
      </c>
      <c r="G573">
        <v>92</v>
      </c>
      <c r="H573" t="s">
        <v>21</v>
      </c>
      <c r="I573" t="s">
        <v>22</v>
      </c>
      <c r="J573">
        <v>1480140000</v>
      </c>
      <c r="K573" s="7">
        <f xml:space="preserve"> (((J573/60)/60)/24)+DATE(1970,1,1)</f>
        <v>42700.25</v>
      </c>
      <c r="L573">
        <v>1480312800</v>
      </c>
      <c r="M573" s="7">
        <f>(((L573/60)/60)/24)+DATE(1970, 1, 1)</f>
        <v>42702.25</v>
      </c>
      <c r="N573" t="b">
        <v>0</v>
      </c>
      <c r="O573" t="b">
        <v>0</v>
      </c>
      <c r="P573" t="s">
        <v>33</v>
      </c>
      <c r="Q573" t="str">
        <f xml:space="preserve"> LEFT(P573, SEARCH("/", P573, 1)-1)</f>
        <v>theater</v>
      </c>
      <c r="R573" t="str">
        <f>RIGHT(P573,(LEN(P573)-LEN(Q573)-1))</f>
        <v>plays</v>
      </c>
      <c r="S573">
        <f xml:space="preserve"> (E573/D573)*100</f>
        <v>98.51111111111112</v>
      </c>
      <c r="T573">
        <f xml:space="preserve"> IF(G573=0, 0, (E573/G573))</f>
        <v>96.369565217391298</v>
      </c>
    </row>
    <row r="574" spans="1:20" ht="17" x14ac:dyDescent="0.2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t="s">
        <v>14</v>
      </c>
      <c r="G574">
        <v>131</v>
      </c>
      <c r="H574" t="s">
        <v>21</v>
      </c>
      <c r="I574" t="s">
        <v>22</v>
      </c>
      <c r="J574">
        <v>1544335200</v>
      </c>
      <c r="K574" s="7">
        <f xml:space="preserve"> (((J574/60)/60)/24)+DATE(1970,1,1)</f>
        <v>43443.25</v>
      </c>
      <c r="L574">
        <v>1544680800</v>
      </c>
      <c r="M574" s="7">
        <f>(((L574/60)/60)/24)+DATE(1970, 1, 1)</f>
        <v>43447.25</v>
      </c>
      <c r="N574" t="b">
        <v>0</v>
      </c>
      <c r="O574" t="b">
        <v>0</v>
      </c>
      <c r="P574" t="s">
        <v>33</v>
      </c>
      <c r="Q574" t="str">
        <f xml:space="preserve"> LEFT(P574, SEARCH("/", P574, 1)-1)</f>
        <v>theater</v>
      </c>
      <c r="R574" t="str">
        <f>RIGHT(P574,(LEN(P574)-LEN(Q574)-1))</f>
        <v>plays</v>
      </c>
      <c r="S574">
        <f xml:space="preserve"> (E574/D574)*100</f>
        <v>97.868131868131869</v>
      </c>
      <c r="T574">
        <f xml:space="preserve"> IF(G574=0, 0, (E574/G574))</f>
        <v>67.984732824427482</v>
      </c>
    </row>
    <row r="575" spans="1:20" ht="17" x14ac:dyDescent="0.2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t="s">
        <v>14</v>
      </c>
      <c r="G575">
        <v>137</v>
      </c>
      <c r="H575" t="s">
        <v>36</v>
      </c>
      <c r="I575" t="s">
        <v>37</v>
      </c>
      <c r="J575">
        <v>1331701200</v>
      </c>
      <c r="K575" s="7">
        <f xml:space="preserve"> (((J575/60)/60)/24)+DATE(1970,1,1)</f>
        <v>40982.208333333336</v>
      </c>
      <c r="L575">
        <v>1331787600</v>
      </c>
      <c r="M575" s="7">
        <f>(((L575/60)/60)/24)+DATE(1970, 1, 1)</f>
        <v>40983.208333333336</v>
      </c>
      <c r="N575" t="b">
        <v>0</v>
      </c>
      <c r="O575" t="b">
        <v>1</v>
      </c>
      <c r="P575" t="s">
        <v>148</v>
      </c>
      <c r="Q575" t="str">
        <f xml:space="preserve"> LEFT(P575, SEARCH("/", P575, 1)-1)</f>
        <v>music</v>
      </c>
      <c r="R575" t="str">
        <f>RIGHT(P575,(LEN(P575)-LEN(Q575)-1))</f>
        <v>metal</v>
      </c>
      <c r="S575">
        <f xml:space="preserve"> (E575/D575)*100</f>
        <v>97.785714285714292</v>
      </c>
      <c r="T575">
        <f xml:space="preserve"> IF(G575=0, 0, (E575/G575))</f>
        <v>39.970802919708028</v>
      </c>
    </row>
    <row r="576" spans="1:20" ht="34" x14ac:dyDescent="0.2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t="s">
        <v>14</v>
      </c>
      <c r="G576">
        <v>41</v>
      </c>
      <c r="H576" t="s">
        <v>21</v>
      </c>
      <c r="I576" t="s">
        <v>22</v>
      </c>
      <c r="J576">
        <v>1440824400</v>
      </c>
      <c r="K576" s="7">
        <f xml:space="preserve"> (((J576/60)/60)/24)+DATE(1970,1,1)</f>
        <v>42245.208333333328</v>
      </c>
      <c r="L576">
        <v>1441170000</v>
      </c>
      <c r="M576" s="7">
        <f>(((L576/60)/60)/24)+DATE(1970, 1, 1)</f>
        <v>42249.208333333328</v>
      </c>
      <c r="N576" t="b">
        <v>0</v>
      </c>
      <c r="O576" t="b">
        <v>0</v>
      </c>
      <c r="P576" t="s">
        <v>65</v>
      </c>
      <c r="Q576" t="str">
        <f xml:space="preserve"> LEFT(P576, SEARCH("/", P576, 1)-1)</f>
        <v>technology</v>
      </c>
      <c r="R576" t="str">
        <f>RIGHT(P576,(LEN(P576)-LEN(Q576)-1))</f>
        <v>wearables</v>
      </c>
      <c r="S576">
        <f xml:space="preserve"> (E576/D576)*100</f>
        <v>97.71875</v>
      </c>
      <c r="T576">
        <f xml:space="preserve"> IF(G576=0, 0, (E576/G576))</f>
        <v>76.268292682926827</v>
      </c>
    </row>
    <row r="577" spans="1:20" ht="17" x14ac:dyDescent="0.2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t="s">
        <v>14</v>
      </c>
      <c r="G577">
        <v>38</v>
      </c>
      <c r="H577" t="s">
        <v>21</v>
      </c>
      <c r="I577" t="s">
        <v>22</v>
      </c>
      <c r="J577">
        <v>1530507600</v>
      </c>
      <c r="K577" s="7">
        <f xml:space="preserve"> (((J577/60)/60)/24)+DATE(1970,1,1)</f>
        <v>43283.208333333328</v>
      </c>
      <c r="L577">
        <v>1531803600</v>
      </c>
      <c r="M577" s="7">
        <f>(((L577/60)/60)/24)+DATE(1970, 1, 1)</f>
        <v>43298.208333333328</v>
      </c>
      <c r="N577" t="b">
        <v>0</v>
      </c>
      <c r="O577" t="b">
        <v>1</v>
      </c>
      <c r="P577" t="s">
        <v>28</v>
      </c>
      <c r="Q577" t="str">
        <f xml:space="preserve"> LEFT(P577, SEARCH("/", P577, 1)-1)</f>
        <v>technology</v>
      </c>
      <c r="R577" t="str">
        <f>RIGHT(P577,(LEN(P577)-LEN(Q577)-1))</f>
        <v>web</v>
      </c>
      <c r="S577">
        <f xml:space="preserve"> (E577/D577)*100</f>
        <v>97.642857142857139</v>
      </c>
      <c r="T577">
        <f xml:space="preserve"> IF(G577=0, 0, (E577/G577))</f>
        <v>71.94736842105263</v>
      </c>
    </row>
    <row r="578" spans="1:20" ht="34" x14ac:dyDescent="0.2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t="s">
        <v>14</v>
      </c>
      <c r="G578">
        <v>2955</v>
      </c>
      <c r="H578" t="s">
        <v>21</v>
      </c>
      <c r="I578" t="s">
        <v>22</v>
      </c>
      <c r="J578">
        <v>1576303200</v>
      </c>
      <c r="K578" s="7">
        <f xml:space="preserve"> (((J578/60)/60)/24)+DATE(1970,1,1)</f>
        <v>43813.25</v>
      </c>
      <c r="L578">
        <v>1576476000</v>
      </c>
      <c r="M578" s="7">
        <f>(((L578/60)/60)/24)+DATE(1970, 1, 1)</f>
        <v>43815.25</v>
      </c>
      <c r="N578" t="b">
        <v>0</v>
      </c>
      <c r="O578" t="b">
        <v>1</v>
      </c>
      <c r="P578" t="s">
        <v>292</v>
      </c>
      <c r="Q578" t="str">
        <f xml:space="preserve"> LEFT(P578, SEARCH("/", P578, 1)-1)</f>
        <v>games</v>
      </c>
      <c r="R578" t="str">
        <f>RIGHT(P578,(LEN(P578)-LEN(Q578)-1))</f>
        <v>mobile games</v>
      </c>
      <c r="S578">
        <f xml:space="preserve"> (E578/D578)*100</f>
        <v>97.405219780219781</v>
      </c>
      <c r="T578">
        <f xml:space="preserve"> IF(G578=0, 0, (E578/G578))</f>
        <v>47.993908629441627</v>
      </c>
    </row>
    <row r="579" spans="1:20" ht="17" x14ac:dyDescent="0.2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t="s">
        <v>14</v>
      </c>
      <c r="G579">
        <v>1072</v>
      </c>
      <c r="H579" t="s">
        <v>21</v>
      </c>
      <c r="I579" t="s">
        <v>22</v>
      </c>
      <c r="J579">
        <v>1292392800</v>
      </c>
      <c r="K579" s="7">
        <f xml:space="preserve"> (((J579/60)/60)/24)+DATE(1970,1,1)</f>
        <v>40527.25</v>
      </c>
      <c r="L579">
        <v>1292479200</v>
      </c>
      <c r="M579" s="7">
        <f>(((L579/60)/60)/24)+DATE(1970, 1, 1)</f>
        <v>40528.25</v>
      </c>
      <c r="N579" t="b">
        <v>0</v>
      </c>
      <c r="O579" t="b">
        <v>1</v>
      </c>
      <c r="P579" t="s">
        <v>23</v>
      </c>
      <c r="Q579" t="str">
        <f xml:space="preserve"> LEFT(P579, SEARCH("/", P579, 1)-1)</f>
        <v>music</v>
      </c>
      <c r="R579" t="str">
        <f>RIGHT(P579,(LEN(P579)-LEN(Q579)-1))</f>
        <v>rock</v>
      </c>
      <c r="S579">
        <f xml:space="preserve"> (E579/D579)*100</f>
        <v>97.032531824611041</v>
      </c>
      <c r="T579">
        <f xml:space="preserve"> IF(G579=0, 0, (E579/G579))</f>
        <v>63.994402985074629</v>
      </c>
    </row>
    <row r="580" spans="1:20" ht="17" x14ac:dyDescent="0.2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t="s">
        <v>14</v>
      </c>
      <c r="G580">
        <v>133</v>
      </c>
      <c r="H580" t="s">
        <v>21</v>
      </c>
      <c r="I580" t="s">
        <v>22</v>
      </c>
      <c r="J580">
        <v>1334811600</v>
      </c>
      <c r="K580" s="7">
        <f xml:space="preserve"> (((J580/60)/60)/24)+DATE(1970,1,1)</f>
        <v>41018.208333333336</v>
      </c>
      <c r="L580">
        <v>1335243600</v>
      </c>
      <c r="M580" s="7">
        <f>(((L580/60)/60)/24)+DATE(1970, 1, 1)</f>
        <v>41023.208333333336</v>
      </c>
      <c r="N580" t="b">
        <v>0</v>
      </c>
      <c r="O580" t="b">
        <v>1</v>
      </c>
      <c r="P580" t="s">
        <v>89</v>
      </c>
      <c r="Q580" t="str">
        <f xml:space="preserve"> LEFT(P580, SEARCH("/", P580, 1)-1)</f>
        <v>games</v>
      </c>
      <c r="R580" t="str">
        <f>RIGHT(P580,(LEN(P580)-LEN(Q580)-1))</f>
        <v>video games</v>
      </c>
      <c r="S580">
        <f xml:space="preserve"> (E580/D580)*100</f>
        <v>96.8</v>
      </c>
      <c r="T580">
        <f xml:space="preserve"> IF(G580=0, 0, (E580/G580))</f>
        <v>40.030075187969928</v>
      </c>
    </row>
    <row r="581" spans="1:20" ht="17" x14ac:dyDescent="0.2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t="s">
        <v>14</v>
      </c>
      <c r="G581">
        <v>210</v>
      </c>
      <c r="H581" t="s">
        <v>21</v>
      </c>
      <c r="I581" t="s">
        <v>22</v>
      </c>
      <c r="J581">
        <v>1505970000</v>
      </c>
      <c r="K581" s="7">
        <f xml:space="preserve"> (((J581/60)/60)/24)+DATE(1970,1,1)</f>
        <v>42999.208333333328</v>
      </c>
      <c r="L581">
        <v>1506747600</v>
      </c>
      <c r="M581" s="7">
        <f>(((L581/60)/60)/24)+DATE(1970, 1, 1)</f>
        <v>43008.208333333328</v>
      </c>
      <c r="N581" t="b">
        <v>0</v>
      </c>
      <c r="O581" t="b">
        <v>0</v>
      </c>
      <c r="P581" t="s">
        <v>17</v>
      </c>
      <c r="Q581" t="str">
        <f xml:space="preserve"> LEFT(P581, SEARCH("/", P581, 1)-1)</f>
        <v>food</v>
      </c>
      <c r="R581" t="str">
        <f>RIGHT(P581,(LEN(P581)-LEN(Q581)-1))</f>
        <v>food trucks</v>
      </c>
      <c r="S581">
        <f xml:space="preserve"> (E581/D581)*100</f>
        <v>96.208333333333329</v>
      </c>
      <c r="T581">
        <f xml:space="preserve"> IF(G581=0, 0, (E581/G581))</f>
        <v>32.985714285714288</v>
      </c>
    </row>
    <row r="582" spans="1:20" ht="34" x14ac:dyDescent="0.2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t="s">
        <v>14</v>
      </c>
      <c r="G582">
        <v>115</v>
      </c>
      <c r="H582" t="s">
        <v>21</v>
      </c>
      <c r="I582" t="s">
        <v>22</v>
      </c>
      <c r="J582">
        <v>1348808400</v>
      </c>
      <c r="K582" s="7">
        <f xml:space="preserve"> (((J582/60)/60)/24)+DATE(1970,1,1)</f>
        <v>41180.208333333336</v>
      </c>
      <c r="L582">
        <v>1349326800</v>
      </c>
      <c r="M582" s="7">
        <f>(((L582/60)/60)/24)+DATE(1970, 1, 1)</f>
        <v>41186.208333333336</v>
      </c>
      <c r="N582" t="b">
        <v>0</v>
      </c>
      <c r="O582" t="b">
        <v>0</v>
      </c>
      <c r="P582" t="s">
        <v>292</v>
      </c>
      <c r="Q582" t="str">
        <f xml:space="preserve"> LEFT(P582, SEARCH("/", P582, 1)-1)</f>
        <v>games</v>
      </c>
      <c r="R582" t="str">
        <f>RIGHT(P582,(LEN(P582)-LEN(Q582)-1))</f>
        <v>mobile games</v>
      </c>
      <c r="S582">
        <f xml:space="preserve"> (E582/D582)*100</f>
        <v>96</v>
      </c>
      <c r="T582">
        <f xml:space="preserve"> IF(G582=0, 0, (E582/G582))</f>
        <v>80.139130434782615</v>
      </c>
    </row>
    <row r="583" spans="1:20" ht="34" x14ac:dyDescent="0.2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t="s">
        <v>47</v>
      </c>
      <c r="G583">
        <v>3640</v>
      </c>
      <c r="H583" t="s">
        <v>98</v>
      </c>
      <c r="I583" t="s">
        <v>99</v>
      </c>
      <c r="J583">
        <v>1384149600</v>
      </c>
      <c r="K583" s="7">
        <f xml:space="preserve"> (((J583/60)/60)/24)+DATE(1970,1,1)</f>
        <v>41589.25</v>
      </c>
      <c r="L583">
        <v>1388988000</v>
      </c>
      <c r="M583" s="7">
        <f>(((L583/60)/60)/24)+DATE(1970, 1, 1)</f>
        <v>41645.25</v>
      </c>
      <c r="N583" t="b">
        <v>0</v>
      </c>
      <c r="O583" t="b">
        <v>0</v>
      </c>
      <c r="P583" t="s">
        <v>89</v>
      </c>
      <c r="Q583" t="str">
        <f xml:space="preserve"> LEFT(P583, SEARCH("/", P583, 1)-1)</f>
        <v>games</v>
      </c>
      <c r="R583" t="str">
        <f>RIGHT(P583,(LEN(P583)-LEN(Q583)-1))</f>
        <v>video games</v>
      </c>
      <c r="S583">
        <f xml:space="preserve"> (E583/D583)*100</f>
        <v>95.521156936261391</v>
      </c>
      <c r="T583">
        <f xml:space="preserve"> IF(G583=0, 0, (E583/G583))</f>
        <v>48.993956043956047</v>
      </c>
    </row>
    <row r="584" spans="1:20" ht="34" x14ac:dyDescent="0.2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t="s">
        <v>14</v>
      </c>
      <c r="G584">
        <v>1625</v>
      </c>
      <c r="H584" t="s">
        <v>21</v>
      </c>
      <c r="I584" t="s">
        <v>22</v>
      </c>
      <c r="J584">
        <v>1377579600</v>
      </c>
      <c r="K584" s="7">
        <f xml:space="preserve"> (((J584/60)/60)/24)+DATE(1970,1,1)</f>
        <v>41513.208333333336</v>
      </c>
      <c r="L584">
        <v>1379653200</v>
      </c>
      <c r="M584" s="7">
        <f>(((L584/60)/60)/24)+DATE(1970, 1, 1)</f>
        <v>41537.208333333336</v>
      </c>
      <c r="N584" t="b">
        <v>0</v>
      </c>
      <c r="O584" t="b">
        <v>0</v>
      </c>
      <c r="P584" t="s">
        <v>33</v>
      </c>
      <c r="Q584" t="str">
        <f xml:space="preserve"> LEFT(P584, SEARCH("/", P584, 1)-1)</f>
        <v>theater</v>
      </c>
      <c r="R584" t="str">
        <f>RIGHT(P584,(LEN(P584)-LEN(Q584)-1))</f>
        <v>plays</v>
      </c>
      <c r="S584">
        <f xml:space="preserve"> (E584/D584)*100</f>
        <v>94.923371647509583</v>
      </c>
      <c r="T584">
        <f xml:space="preserve"> IF(G584=0, 0, (E584/G584))</f>
        <v>60.984615384615381</v>
      </c>
    </row>
    <row r="585" spans="1:20" ht="17" x14ac:dyDescent="0.2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t="s">
        <v>14</v>
      </c>
      <c r="G585">
        <v>393</v>
      </c>
      <c r="H585" t="s">
        <v>21</v>
      </c>
      <c r="I585" t="s">
        <v>22</v>
      </c>
      <c r="J585">
        <v>1323669600</v>
      </c>
      <c r="K585" s="7">
        <f xml:space="preserve"> (((J585/60)/60)/24)+DATE(1970,1,1)</f>
        <v>40889.25</v>
      </c>
      <c r="L585">
        <v>1323756000</v>
      </c>
      <c r="M585" s="7">
        <f>(((L585/60)/60)/24)+DATE(1970, 1, 1)</f>
        <v>40890.25</v>
      </c>
      <c r="N585" t="b">
        <v>0</v>
      </c>
      <c r="O585" t="b">
        <v>0</v>
      </c>
      <c r="P585" t="s">
        <v>122</v>
      </c>
      <c r="Q585" t="str">
        <f xml:space="preserve"> LEFT(P585, SEARCH("/", P585, 1)-1)</f>
        <v>photography</v>
      </c>
      <c r="R585" t="str">
        <f>RIGHT(P585,(LEN(P585)-LEN(Q585)-1))</f>
        <v>photography books</v>
      </c>
      <c r="S585">
        <f xml:space="preserve"> (E585/D585)*100</f>
        <v>94.242587601078171</v>
      </c>
      <c r="T585">
        <f xml:space="preserve"> IF(G585=0, 0, (E585/G585))</f>
        <v>88.966921119592882</v>
      </c>
    </row>
    <row r="586" spans="1:20" ht="17" x14ac:dyDescent="0.2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t="s">
        <v>14</v>
      </c>
      <c r="G586">
        <v>104</v>
      </c>
      <c r="H586" t="s">
        <v>26</v>
      </c>
      <c r="I586" t="s">
        <v>27</v>
      </c>
      <c r="J586">
        <v>1389679200</v>
      </c>
      <c r="K586" s="7">
        <f xml:space="preserve"> (((J586/60)/60)/24)+DATE(1970,1,1)</f>
        <v>41653.25</v>
      </c>
      <c r="L586">
        <v>1390456800</v>
      </c>
      <c r="M586" s="7">
        <f>(((L586/60)/60)/24)+DATE(1970, 1, 1)</f>
        <v>41662.25</v>
      </c>
      <c r="N586" t="b">
        <v>0</v>
      </c>
      <c r="O586" t="b">
        <v>1</v>
      </c>
      <c r="P586" t="s">
        <v>33</v>
      </c>
      <c r="Q586" t="str">
        <f xml:space="preserve"> LEFT(P586, SEARCH("/", P586, 1)-1)</f>
        <v>theater</v>
      </c>
      <c r="R586" t="str">
        <f>RIGHT(P586,(LEN(P586)-LEN(Q586)-1))</f>
        <v>plays</v>
      </c>
      <c r="S586">
        <f xml:space="preserve"> (E586/D586)*100</f>
        <v>94.236111111111114</v>
      </c>
      <c r="T586">
        <f xml:space="preserve"> IF(G586=0, 0, (E586/G586))</f>
        <v>65.240384615384613</v>
      </c>
    </row>
    <row r="587" spans="1:20" ht="34" x14ac:dyDescent="0.2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t="s">
        <v>14</v>
      </c>
      <c r="G587">
        <v>2468</v>
      </c>
      <c r="H587" t="s">
        <v>21</v>
      </c>
      <c r="I587" t="s">
        <v>22</v>
      </c>
      <c r="J587">
        <v>1301634000</v>
      </c>
      <c r="K587" s="7">
        <f xml:space="preserve"> (((J587/60)/60)/24)+DATE(1970,1,1)</f>
        <v>40634.208333333336</v>
      </c>
      <c r="L587">
        <v>1302325200</v>
      </c>
      <c r="M587" s="7">
        <f>(((L587/60)/60)/24)+DATE(1970, 1, 1)</f>
        <v>40642.208333333336</v>
      </c>
      <c r="N587" t="b">
        <v>0</v>
      </c>
      <c r="O587" t="b">
        <v>0</v>
      </c>
      <c r="P587" t="s">
        <v>100</v>
      </c>
      <c r="Q587" t="str">
        <f xml:space="preserve"> LEFT(P587, SEARCH("/", P587, 1)-1)</f>
        <v>film &amp; video</v>
      </c>
      <c r="R587" t="str">
        <f>RIGHT(P587,(LEN(P587)-LEN(Q587)-1))</f>
        <v>shorts</v>
      </c>
      <c r="S587">
        <f xml:space="preserve"> (E587/D587)*100</f>
        <v>94.144366197183089</v>
      </c>
      <c r="T587">
        <f xml:space="preserve"> IF(G587=0, 0, (E587/G587))</f>
        <v>65.000810372771468</v>
      </c>
    </row>
    <row r="588" spans="1:20" ht="17" x14ac:dyDescent="0.2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t="s">
        <v>14</v>
      </c>
      <c r="G588">
        <v>35</v>
      </c>
      <c r="H588" t="s">
        <v>107</v>
      </c>
      <c r="I588" t="s">
        <v>108</v>
      </c>
      <c r="J588">
        <v>1434690000</v>
      </c>
      <c r="K588" s="7">
        <f xml:space="preserve"> (((J588/60)/60)/24)+DATE(1970,1,1)</f>
        <v>42174.208333333328</v>
      </c>
      <c r="L588">
        <v>1438750800</v>
      </c>
      <c r="M588" s="7">
        <f>(((L588/60)/60)/24)+DATE(1970, 1, 1)</f>
        <v>42221.208333333328</v>
      </c>
      <c r="N588" t="b">
        <v>0</v>
      </c>
      <c r="O588" t="b">
        <v>0</v>
      </c>
      <c r="P588" t="s">
        <v>100</v>
      </c>
      <c r="Q588" t="str">
        <f xml:space="preserve"> LEFT(P588, SEARCH("/", P588, 1)-1)</f>
        <v>film &amp; video</v>
      </c>
      <c r="R588" t="str">
        <f>RIGHT(P588,(LEN(P588)-LEN(Q588)-1))</f>
        <v>shorts</v>
      </c>
      <c r="S588">
        <f xml:space="preserve"> (E588/D588)*100</f>
        <v>94.142857142857139</v>
      </c>
      <c r="T588">
        <f xml:space="preserve"> IF(G588=0, 0, (E588/G588))</f>
        <v>94.142857142857139</v>
      </c>
    </row>
    <row r="589" spans="1:20" ht="17" x14ac:dyDescent="0.2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t="s">
        <v>14</v>
      </c>
      <c r="G589">
        <v>931</v>
      </c>
      <c r="H589" t="s">
        <v>21</v>
      </c>
      <c r="I589" t="s">
        <v>22</v>
      </c>
      <c r="J589">
        <v>1458104400</v>
      </c>
      <c r="K589" s="7">
        <f xml:space="preserve"> (((J589/60)/60)/24)+DATE(1970,1,1)</f>
        <v>42445.208333333328</v>
      </c>
      <c r="L589">
        <v>1459314000</v>
      </c>
      <c r="M589" s="7">
        <f>(((L589/60)/60)/24)+DATE(1970, 1, 1)</f>
        <v>42459.208333333328</v>
      </c>
      <c r="N589" t="b">
        <v>0</v>
      </c>
      <c r="O589" t="b">
        <v>0</v>
      </c>
      <c r="P589" t="s">
        <v>33</v>
      </c>
      <c r="Q589" t="str">
        <f xml:space="preserve"> LEFT(P589, SEARCH("/", P589, 1)-1)</f>
        <v>theater</v>
      </c>
      <c r="R589" t="str">
        <f>RIGHT(P589,(LEN(P589)-LEN(Q589)-1))</f>
        <v>plays</v>
      </c>
      <c r="S589">
        <f xml:space="preserve"> (E589/D589)*100</f>
        <v>93.81099656357388</v>
      </c>
      <c r="T589">
        <f xml:space="preserve"> IF(G589=0, 0, (E589/G589))</f>
        <v>87.966702470461868</v>
      </c>
    </row>
    <row r="590" spans="1:20" ht="17" x14ac:dyDescent="0.2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t="s">
        <v>14</v>
      </c>
      <c r="G590">
        <v>5681</v>
      </c>
      <c r="H590" t="s">
        <v>21</v>
      </c>
      <c r="I590" t="s">
        <v>22</v>
      </c>
      <c r="J590">
        <v>1350622800</v>
      </c>
      <c r="K590" s="7">
        <f xml:space="preserve"> (((J590/60)/60)/24)+DATE(1970,1,1)</f>
        <v>41201.208333333336</v>
      </c>
      <c r="L590">
        <v>1351141200</v>
      </c>
      <c r="M590" s="7">
        <f>(((L590/60)/60)/24)+DATE(1970, 1, 1)</f>
        <v>41207.208333333336</v>
      </c>
      <c r="N590" t="b">
        <v>0</v>
      </c>
      <c r="O590" t="b">
        <v>0</v>
      </c>
      <c r="P590" t="s">
        <v>33</v>
      </c>
      <c r="Q590" t="str">
        <f xml:space="preserve"> LEFT(P590, SEARCH("/", P590, 1)-1)</f>
        <v>theater</v>
      </c>
      <c r="R590" t="str">
        <f>RIGHT(P590,(LEN(P590)-LEN(Q590)-1))</f>
        <v>plays</v>
      </c>
      <c r="S590">
        <f xml:space="preserve"> (E590/D590)*100</f>
        <v>92.984160506863773</v>
      </c>
      <c r="T590">
        <f xml:space="preserve"> IF(G590=0, 0, (E590/G590))</f>
        <v>31.000176025347649</v>
      </c>
    </row>
    <row r="591" spans="1:20" ht="17" x14ac:dyDescent="0.2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t="s">
        <v>14</v>
      </c>
      <c r="G591">
        <v>4697</v>
      </c>
      <c r="H591" t="s">
        <v>21</v>
      </c>
      <c r="I591" t="s">
        <v>22</v>
      </c>
      <c r="J591">
        <v>1537938000</v>
      </c>
      <c r="K591" s="7">
        <f xml:space="preserve"> (((J591/60)/60)/24)+DATE(1970,1,1)</f>
        <v>43369.208333333328</v>
      </c>
      <c r="L591">
        <v>1539752400</v>
      </c>
      <c r="M591" s="7">
        <f>(((L591/60)/60)/24)+DATE(1970, 1, 1)</f>
        <v>43390.208333333328</v>
      </c>
      <c r="N591" t="b">
        <v>0</v>
      </c>
      <c r="O591" t="b">
        <v>1</v>
      </c>
      <c r="P591" t="s">
        <v>23</v>
      </c>
      <c r="Q591" t="str">
        <f xml:space="preserve"> LEFT(P591, SEARCH("/", P591, 1)-1)</f>
        <v>music</v>
      </c>
      <c r="R591" t="str">
        <f>RIGHT(P591,(LEN(P591)-LEN(Q591)-1))</f>
        <v>rock</v>
      </c>
      <c r="S591">
        <f xml:space="preserve"> (E591/D591)*100</f>
        <v>92.911504424778755</v>
      </c>
      <c r="T591">
        <f xml:space="preserve"> IF(G591=0, 0, (E591/G591))</f>
        <v>37.999361294443261</v>
      </c>
    </row>
    <row r="592" spans="1:20" ht="34" x14ac:dyDescent="0.2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t="s">
        <v>14</v>
      </c>
      <c r="G592">
        <v>2253</v>
      </c>
      <c r="H592" t="s">
        <v>15</v>
      </c>
      <c r="I592" t="s">
        <v>16</v>
      </c>
      <c r="J592">
        <v>1298268000</v>
      </c>
      <c r="K592" s="7">
        <f xml:space="preserve"> (((J592/60)/60)/24)+DATE(1970,1,1)</f>
        <v>40595.25</v>
      </c>
      <c r="L592">
        <v>1301720400</v>
      </c>
      <c r="M592" s="7">
        <f>(((L592/60)/60)/24)+DATE(1970, 1, 1)</f>
        <v>40635.208333333336</v>
      </c>
      <c r="N592" t="b">
        <v>0</v>
      </c>
      <c r="O592" t="b">
        <v>0</v>
      </c>
      <c r="P592" t="s">
        <v>33</v>
      </c>
      <c r="Q592" t="str">
        <f xml:space="preserve"> LEFT(P592, SEARCH("/", P592, 1)-1)</f>
        <v>theater</v>
      </c>
      <c r="R592" t="str">
        <f>RIGHT(P592,(LEN(P592)-LEN(Q592)-1))</f>
        <v>plays</v>
      </c>
      <c r="S592">
        <f xml:space="preserve"> (E592/D592)*100</f>
        <v>92.74598393574297</v>
      </c>
      <c r="T592">
        <f xml:space="preserve"> IF(G592=0, 0, (E592/G592))</f>
        <v>82.001775410563695</v>
      </c>
    </row>
    <row r="593" spans="1:20" ht="17" x14ac:dyDescent="0.2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t="s">
        <v>74</v>
      </c>
      <c r="G593">
        <v>114</v>
      </c>
      <c r="H593" t="s">
        <v>21</v>
      </c>
      <c r="I593" t="s">
        <v>22</v>
      </c>
      <c r="J593">
        <v>1280984400</v>
      </c>
      <c r="K593" s="7">
        <f xml:space="preserve"> (((J593/60)/60)/24)+DATE(1970,1,1)</f>
        <v>40395.208333333336</v>
      </c>
      <c r="L593">
        <v>1282539600</v>
      </c>
      <c r="M593" s="7">
        <f>(((L593/60)/60)/24)+DATE(1970, 1, 1)</f>
        <v>40413.208333333336</v>
      </c>
      <c r="N593" t="b">
        <v>0</v>
      </c>
      <c r="O593" t="b">
        <v>1</v>
      </c>
      <c r="P593" t="s">
        <v>33</v>
      </c>
      <c r="Q593" t="str">
        <f xml:space="preserve"> LEFT(P593, SEARCH("/", P593, 1)-1)</f>
        <v>theater</v>
      </c>
      <c r="R593" t="str">
        <f>RIGHT(P593,(LEN(P593)-LEN(Q593)-1))</f>
        <v>plays</v>
      </c>
      <c r="S593">
        <f xml:space="preserve"> (E593/D593)*100</f>
        <v>92.448275862068968</v>
      </c>
      <c r="T593">
        <f xml:space="preserve"> IF(G593=0, 0, (E593/G593))</f>
        <v>47.035087719298247</v>
      </c>
    </row>
    <row r="594" spans="1:20" ht="17" x14ac:dyDescent="0.2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t="s">
        <v>14</v>
      </c>
      <c r="G594">
        <v>62</v>
      </c>
      <c r="H594" t="s">
        <v>107</v>
      </c>
      <c r="I594" t="s">
        <v>108</v>
      </c>
      <c r="J594">
        <v>1431925200</v>
      </c>
      <c r="K594" s="7">
        <f xml:space="preserve"> (((J594/60)/60)/24)+DATE(1970,1,1)</f>
        <v>42142.208333333328</v>
      </c>
      <c r="L594">
        <v>1432011600</v>
      </c>
      <c r="M594" s="7">
        <f>(((L594/60)/60)/24)+DATE(1970, 1, 1)</f>
        <v>42143.208333333328</v>
      </c>
      <c r="N594" t="b">
        <v>0</v>
      </c>
      <c r="O594" t="b">
        <v>0</v>
      </c>
      <c r="P594" t="s">
        <v>23</v>
      </c>
      <c r="Q594" t="str">
        <f xml:space="preserve"> LEFT(P594, SEARCH("/", P594, 1)-1)</f>
        <v>music</v>
      </c>
      <c r="R594" t="str">
        <f>RIGHT(P594,(LEN(P594)-LEN(Q594)-1))</f>
        <v>rock</v>
      </c>
      <c r="S594">
        <f xml:space="preserve"> (E594/D594)*100</f>
        <v>92.320000000000007</v>
      </c>
      <c r="T594">
        <f xml:space="preserve"> IF(G594=0, 0, (E594/G594))</f>
        <v>111.6774193548387</v>
      </c>
    </row>
    <row r="595" spans="1:20" ht="17" x14ac:dyDescent="0.2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t="s">
        <v>14</v>
      </c>
      <c r="G595">
        <v>36</v>
      </c>
      <c r="H595" t="s">
        <v>36</v>
      </c>
      <c r="I595" t="s">
        <v>37</v>
      </c>
      <c r="J595">
        <v>1464325200</v>
      </c>
      <c r="K595" s="7">
        <f xml:space="preserve"> (((J595/60)/60)/24)+DATE(1970,1,1)</f>
        <v>42517.208333333328</v>
      </c>
      <c r="L595">
        <v>1464498000</v>
      </c>
      <c r="M595" s="7">
        <f>(((L595/60)/60)/24)+DATE(1970, 1, 1)</f>
        <v>42519.208333333328</v>
      </c>
      <c r="N595" t="b">
        <v>0</v>
      </c>
      <c r="O595" t="b">
        <v>1</v>
      </c>
      <c r="P595" t="s">
        <v>23</v>
      </c>
      <c r="Q595" t="str">
        <f xml:space="preserve"> LEFT(P595, SEARCH("/", P595, 1)-1)</f>
        <v>music</v>
      </c>
      <c r="R595" t="str">
        <f>RIGHT(P595,(LEN(P595)-LEN(Q595)-1))</f>
        <v>rock</v>
      </c>
      <c r="S595">
        <f xml:space="preserve"> (E595/D595)*100</f>
        <v>92.1875</v>
      </c>
      <c r="T595">
        <f xml:space="preserve"> IF(G595=0, 0, (E595/G595))</f>
        <v>81.944444444444443</v>
      </c>
    </row>
    <row r="596" spans="1:20" ht="17" x14ac:dyDescent="0.2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t="s">
        <v>14</v>
      </c>
      <c r="G596">
        <v>1121</v>
      </c>
      <c r="H596" t="s">
        <v>21</v>
      </c>
      <c r="I596" t="s">
        <v>22</v>
      </c>
      <c r="J596">
        <v>1490158800</v>
      </c>
      <c r="K596" s="7">
        <f xml:space="preserve"> (((J596/60)/60)/24)+DATE(1970,1,1)</f>
        <v>42816.208333333328</v>
      </c>
      <c r="L596">
        <v>1492146000</v>
      </c>
      <c r="M596" s="7">
        <f>(((L596/60)/60)/24)+DATE(1970, 1, 1)</f>
        <v>42839.208333333328</v>
      </c>
      <c r="N596" t="b">
        <v>0</v>
      </c>
      <c r="O596" t="b">
        <v>1</v>
      </c>
      <c r="P596" t="s">
        <v>23</v>
      </c>
      <c r="Q596" t="str">
        <f xml:space="preserve"> LEFT(P596, SEARCH("/", P596, 1)-1)</f>
        <v>music</v>
      </c>
      <c r="R596" t="str">
        <f>RIGHT(P596,(LEN(P596)-LEN(Q596)-1))</f>
        <v>rock</v>
      </c>
      <c r="S596">
        <f xml:space="preserve"> (E596/D596)*100</f>
        <v>91.984615384615381</v>
      </c>
      <c r="T596">
        <f xml:space="preserve"> IF(G596=0, 0, (E596/G596))</f>
        <v>96.005352363960753</v>
      </c>
    </row>
    <row r="597" spans="1:20" ht="17" x14ac:dyDescent="0.2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t="s">
        <v>14</v>
      </c>
      <c r="G597">
        <v>1467</v>
      </c>
      <c r="H597" t="s">
        <v>40</v>
      </c>
      <c r="I597" t="s">
        <v>41</v>
      </c>
      <c r="J597">
        <v>1332824400</v>
      </c>
      <c r="K597" s="7">
        <f xml:space="preserve"> (((J597/60)/60)/24)+DATE(1970,1,1)</f>
        <v>40995.208333333336</v>
      </c>
      <c r="L597">
        <v>1334206800</v>
      </c>
      <c r="M597" s="7">
        <f>(((L597/60)/60)/24)+DATE(1970, 1, 1)</f>
        <v>41011.208333333336</v>
      </c>
      <c r="N597" t="b">
        <v>0</v>
      </c>
      <c r="O597" t="b">
        <v>1</v>
      </c>
      <c r="P597" t="s">
        <v>65</v>
      </c>
      <c r="Q597" t="str">
        <f xml:space="preserve"> LEFT(P597, SEARCH("/", P597, 1)-1)</f>
        <v>technology</v>
      </c>
      <c r="R597" t="str">
        <f>RIGHT(P597,(LEN(P597)-LEN(Q597)-1))</f>
        <v>wearables</v>
      </c>
      <c r="S597">
        <f xml:space="preserve"> (E597/D597)*100</f>
        <v>91.867805186590772</v>
      </c>
      <c r="T597">
        <f xml:space="preserve"> IF(G597=0, 0, (E597/G597))</f>
        <v>99.006816632583508</v>
      </c>
    </row>
    <row r="598" spans="1:20" ht="34" x14ac:dyDescent="0.2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t="s">
        <v>14</v>
      </c>
      <c r="G598">
        <v>1784</v>
      </c>
      <c r="H598" t="s">
        <v>21</v>
      </c>
      <c r="I598" t="s">
        <v>22</v>
      </c>
      <c r="J598">
        <v>1283230800</v>
      </c>
      <c r="K598" s="7">
        <f xml:space="preserve"> (((J598/60)/60)/24)+DATE(1970,1,1)</f>
        <v>40421.208333333336</v>
      </c>
      <c r="L598">
        <v>1284440400</v>
      </c>
      <c r="M598" s="7">
        <f>(((L598/60)/60)/24)+DATE(1970, 1, 1)</f>
        <v>40435.208333333336</v>
      </c>
      <c r="N598" t="b">
        <v>0</v>
      </c>
      <c r="O598" t="b">
        <v>1</v>
      </c>
      <c r="P598" t="s">
        <v>119</v>
      </c>
      <c r="Q598" t="str">
        <f xml:space="preserve"> LEFT(P598, SEARCH("/", P598, 1)-1)</f>
        <v>publishing</v>
      </c>
      <c r="R598" t="str">
        <f>RIGHT(P598,(LEN(P598)-LEN(Q598)-1))</f>
        <v>fiction</v>
      </c>
      <c r="S598">
        <f xml:space="preserve"> (E598/D598)*100</f>
        <v>91.740952380952379</v>
      </c>
      <c r="T598">
        <f xml:space="preserve"> IF(G598=0, 0, (E598/G598))</f>
        <v>53.995515695067262</v>
      </c>
    </row>
    <row r="599" spans="1:20" ht="17" x14ac:dyDescent="0.2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t="s">
        <v>14</v>
      </c>
      <c r="G599">
        <v>2062</v>
      </c>
      <c r="H599" t="s">
        <v>21</v>
      </c>
      <c r="I599" t="s">
        <v>22</v>
      </c>
      <c r="J599">
        <v>1331445600</v>
      </c>
      <c r="K599" s="7">
        <f xml:space="preserve"> (((J599/60)/60)/24)+DATE(1970,1,1)</f>
        <v>40979.25</v>
      </c>
      <c r="L599">
        <v>1333256400</v>
      </c>
      <c r="M599" s="7">
        <f>(((L599/60)/60)/24)+DATE(1970, 1, 1)</f>
        <v>41000.208333333336</v>
      </c>
      <c r="N599" t="b">
        <v>0</v>
      </c>
      <c r="O599" t="b">
        <v>1</v>
      </c>
      <c r="P599" t="s">
        <v>33</v>
      </c>
      <c r="Q599" t="str">
        <f xml:space="preserve"> LEFT(P599, SEARCH("/", P599, 1)-1)</f>
        <v>theater</v>
      </c>
      <c r="R599" t="str">
        <f>RIGHT(P599,(LEN(P599)-LEN(Q599)-1))</f>
        <v>plays</v>
      </c>
      <c r="S599">
        <f xml:space="preserve"> (E599/D599)*100</f>
        <v>91.520972644376897</v>
      </c>
      <c r="T599">
        <f xml:space="preserve"> IF(G599=0, 0, (E599/G599))</f>
        <v>73.012609117361791</v>
      </c>
    </row>
    <row r="600" spans="1:20" ht="34" x14ac:dyDescent="0.2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t="s">
        <v>14</v>
      </c>
      <c r="G600">
        <v>73</v>
      </c>
      <c r="H600" t="s">
        <v>21</v>
      </c>
      <c r="I600" t="s">
        <v>22</v>
      </c>
      <c r="J600">
        <v>1529125200</v>
      </c>
      <c r="K600" s="7">
        <f xml:space="preserve"> (((J600/60)/60)/24)+DATE(1970,1,1)</f>
        <v>43267.208333333328</v>
      </c>
      <c r="L600">
        <v>1531112400</v>
      </c>
      <c r="M600" s="7">
        <f>(((L600/60)/60)/24)+DATE(1970, 1, 1)</f>
        <v>43290.208333333328</v>
      </c>
      <c r="N600" t="b">
        <v>0</v>
      </c>
      <c r="O600" t="b">
        <v>1</v>
      </c>
      <c r="P600" t="s">
        <v>33</v>
      </c>
      <c r="Q600" t="str">
        <f xml:space="preserve"> LEFT(P600, SEARCH("/", P600, 1)-1)</f>
        <v>theater</v>
      </c>
      <c r="R600" t="str">
        <f>RIGHT(P600,(LEN(P600)-LEN(Q600)-1))</f>
        <v>plays</v>
      </c>
      <c r="S600">
        <f xml:space="preserve"> (E600/D600)*100</f>
        <v>90.723076923076931</v>
      </c>
      <c r="T600">
        <f xml:space="preserve"> IF(G600=0, 0, (E600/G600))</f>
        <v>80.780821917808225</v>
      </c>
    </row>
    <row r="601" spans="1:20" ht="17" x14ac:dyDescent="0.2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t="s">
        <v>74</v>
      </c>
      <c r="G601">
        <v>2138</v>
      </c>
      <c r="H601" t="s">
        <v>21</v>
      </c>
      <c r="I601" t="s">
        <v>22</v>
      </c>
      <c r="J601">
        <v>1392012000</v>
      </c>
      <c r="K601" s="7">
        <f xml:space="preserve"> (((J601/60)/60)/24)+DATE(1970,1,1)</f>
        <v>41680.25</v>
      </c>
      <c r="L601">
        <v>1394427600</v>
      </c>
      <c r="M601" s="7">
        <f>(((L601/60)/60)/24)+DATE(1970, 1, 1)</f>
        <v>41708.208333333336</v>
      </c>
      <c r="N601" t="b">
        <v>0</v>
      </c>
      <c r="O601" t="b">
        <v>1</v>
      </c>
      <c r="P601" t="s">
        <v>122</v>
      </c>
      <c r="Q601" t="str">
        <f xml:space="preserve"> LEFT(P601, SEARCH("/", P601, 1)-1)</f>
        <v>photography</v>
      </c>
      <c r="R601" t="str">
        <f>RIGHT(P601,(LEN(P601)-LEN(Q601)-1))</f>
        <v>photography books</v>
      </c>
      <c r="S601">
        <f xml:space="preserve"> (E601/D601)*100</f>
        <v>90.675916230366497</v>
      </c>
      <c r="T601">
        <f xml:space="preserve"> IF(G601=0, 0, (E601/G601))</f>
        <v>81.006080449017773</v>
      </c>
    </row>
    <row r="602" spans="1:20" ht="17" x14ac:dyDescent="0.2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t="s">
        <v>14</v>
      </c>
      <c r="G602">
        <v>77</v>
      </c>
      <c r="H602" t="s">
        <v>40</v>
      </c>
      <c r="I602" t="s">
        <v>41</v>
      </c>
      <c r="J602">
        <v>1562648400</v>
      </c>
      <c r="K602" s="7">
        <f xml:space="preserve"> (((J602/60)/60)/24)+DATE(1970,1,1)</f>
        <v>43655.208333333328</v>
      </c>
      <c r="L602">
        <v>1564203600</v>
      </c>
      <c r="M602" s="7">
        <f>(((L602/60)/60)/24)+DATE(1970, 1, 1)</f>
        <v>43673.208333333328</v>
      </c>
      <c r="N602" t="b">
        <v>0</v>
      </c>
      <c r="O602" t="b">
        <v>0</v>
      </c>
      <c r="P602" t="s">
        <v>23</v>
      </c>
      <c r="Q602" t="str">
        <f xml:space="preserve"> LEFT(P602, SEARCH("/", P602, 1)-1)</f>
        <v>music</v>
      </c>
      <c r="R602" t="str">
        <f>RIGHT(P602,(LEN(P602)-LEN(Q602)-1))</f>
        <v>rock</v>
      </c>
      <c r="S602">
        <f xml:space="preserve"> (E602/D602)*100</f>
        <v>90.633333333333326</v>
      </c>
      <c r="T602">
        <f xml:space="preserve"> IF(G602=0, 0, (E602/G602))</f>
        <v>70.623376623376629</v>
      </c>
    </row>
    <row r="603" spans="1:20" ht="17" x14ac:dyDescent="0.2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t="s">
        <v>74</v>
      </c>
      <c r="G603">
        <v>219</v>
      </c>
      <c r="H603" t="s">
        <v>21</v>
      </c>
      <c r="I603" t="s">
        <v>22</v>
      </c>
      <c r="J603">
        <v>1500786000</v>
      </c>
      <c r="K603" s="7">
        <f xml:space="preserve"> (((J603/60)/60)/24)+DATE(1970,1,1)</f>
        <v>42939.208333333328</v>
      </c>
      <c r="L603">
        <v>1500872400</v>
      </c>
      <c r="M603" s="7">
        <f>(((L603/60)/60)/24)+DATE(1970, 1, 1)</f>
        <v>42940.208333333328</v>
      </c>
      <c r="N603" t="b">
        <v>0</v>
      </c>
      <c r="O603" t="b">
        <v>0</v>
      </c>
      <c r="P603" t="s">
        <v>28</v>
      </c>
      <c r="Q603" t="str">
        <f xml:space="preserve"> LEFT(P603, SEARCH("/", P603, 1)-1)</f>
        <v>technology</v>
      </c>
      <c r="R603" t="str">
        <f>RIGHT(P603,(LEN(P603)-LEN(Q603)-1))</f>
        <v>web</v>
      </c>
      <c r="S603">
        <f xml:space="preserve"> (E603/D603)*100</f>
        <v>90.25</v>
      </c>
      <c r="T603">
        <f xml:space="preserve"> IF(G603=0, 0, (E603/G603))</f>
        <v>32.968036529680369</v>
      </c>
    </row>
    <row r="604" spans="1:20" ht="17" x14ac:dyDescent="0.2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t="s">
        <v>14</v>
      </c>
      <c r="G604">
        <v>105</v>
      </c>
      <c r="H604" t="s">
        <v>21</v>
      </c>
      <c r="I604" t="s">
        <v>22</v>
      </c>
      <c r="J604">
        <v>1419746400</v>
      </c>
      <c r="K604" s="7">
        <f xml:space="preserve"> (((J604/60)/60)/24)+DATE(1970,1,1)</f>
        <v>42001.25</v>
      </c>
      <c r="L604">
        <v>1421906400</v>
      </c>
      <c r="M604" s="7">
        <f>(((L604/60)/60)/24)+DATE(1970, 1, 1)</f>
        <v>42026.25</v>
      </c>
      <c r="N604" t="b">
        <v>0</v>
      </c>
      <c r="O604" t="b">
        <v>0</v>
      </c>
      <c r="P604" t="s">
        <v>42</v>
      </c>
      <c r="Q604" t="str">
        <f xml:space="preserve"> LEFT(P604, SEARCH("/", P604, 1)-1)</f>
        <v>film &amp; video</v>
      </c>
      <c r="R604" t="str">
        <f>RIGHT(P604,(LEN(P604)-LEN(Q604)-1))</f>
        <v>documentary</v>
      </c>
      <c r="S604">
        <f xml:space="preserve"> (E604/D604)*100</f>
        <v>90.063492063492063</v>
      </c>
      <c r="T604">
        <f xml:space="preserve"> IF(G604=0, 0, (E604/G604))</f>
        <v>54.038095238095238</v>
      </c>
    </row>
    <row r="605" spans="1:20" ht="17" x14ac:dyDescent="0.2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t="s">
        <v>14</v>
      </c>
      <c r="G605">
        <v>121</v>
      </c>
      <c r="H605" t="s">
        <v>21</v>
      </c>
      <c r="I605" t="s">
        <v>22</v>
      </c>
      <c r="J605">
        <v>1440392400</v>
      </c>
      <c r="K605" s="7">
        <f xml:space="preserve"> (((J605/60)/60)/24)+DATE(1970,1,1)</f>
        <v>42240.208333333328</v>
      </c>
      <c r="L605">
        <v>1442552400</v>
      </c>
      <c r="M605" s="7">
        <f>(((L605/60)/60)/24)+DATE(1970, 1, 1)</f>
        <v>42265.208333333328</v>
      </c>
      <c r="N605" t="b">
        <v>0</v>
      </c>
      <c r="O605" t="b">
        <v>0</v>
      </c>
      <c r="P605" t="s">
        <v>33</v>
      </c>
      <c r="Q605" t="str">
        <f xml:space="preserve"> LEFT(P605, SEARCH("/", P605, 1)-1)</f>
        <v>theater</v>
      </c>
      <c r="R605" t="str">
        <f>RIGHT(P605,(LEN(P605)-LEN(Q605)-1))</f>
        <v>plays</v>
      </c>
      <c r="S605">
        <f xml:space="preserve"> (E605/D605)*100</f>
        <v>89.870129870129873</v>
      </c>
      <c r="T605">
        <f xml:space="preserve"> IF(G605=0, 0, (E605/G605))</f>
        <v>57.190082644628099</v>
      </c>
    </row>
    <row r="606" spans="1:20" ht="34" x14ac:dyDescent="0.2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t="s">
        <v>14</v>
      </c>
      <c r="G606">
        <v>120</v>
      </c>
      <c r="H606" t="s">
        <v>21</v>
      </c>
      <c r="I606" t="s">
        <v>22</v>
      </c>
      <c r="J606">
        <v>1520748000</v>
      </c>
      <c r="K606" s="7">
        <f xml:space="preserve"> (((J606/60)/60)/24)+DATE(1970,1,1)</f>
        <v>43170.25</v>
      </c>
      <c r="L606">
        <v>1521262800</v>
      </c>
      <c r="M606" s="7">
        <f>(((L606/60)/60)/24)+DATE(1970, 1, 1)</f>
        <v>43176.208333333328</v>
      </c>
      <c r="N606" t="b">
        <v>0</v>
      </c>
      <c r="O606" t="b">
        <v>0</v>
      </c>
      <c r="P606" t="s">
        <v>65</v>
      </c>
      <c r="Q606" t="str">
        <f xml:space="preserve"> LEFT(P606, SEARCH("/", P606, 1)-1)</f>
        <v>technology</v>
      </c>
      <c r="R606" t="str">
        <f>RIGHT(P606,(LEN(P606)-LEN(Q606)-1))</f>
        <v>wearables</v>
      </c>
      <c r="S606">
        <f xml:space="preserve"> (E606/D606)*100</f>
        <v>89.86666666666666</v>
      </c>
      <c r="T606">
        <f xml:space="preserve"> IF(G606=0, 0, (E606/G606))</f>
        <v>44.93333333333333</v>
      </c>
    </row>
    <row r="607" spans="1:20" ht="17" x14ac:dyDescent="0.2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t="s">
        <v>14</v>
      </c>
      <c r="G607">
        <v>1758</v>
      </c>
      <c r="H607" t="s">
        <v>21</v>
      </c>
      <c r="I607" t="s">
        <v>22</v>
      </c>
      <c r="J607">
        <v>1425103200</v>
      </c>
      <c r="K607" s="7">
        <f xml:space="preserve"> (((J607/60)/60)/24)+DATE(1970,1,1)</f>
        <v>42063.25</v>
      </c>
      <c r="L607">
        <v>1425621600</v>
      </c>
      <c r="M607" s="7">
        <f>(((L607/60)/60)/24)+DATE(1970, 1, 1)</f>
        <v>42069.25</v>
      </c>
      <c r="N607" t="b">
        <v>0</v>
      </c>
      <c r="O607" t="b">
        <v>0</v>
      </c>
      <c r="P607" t="s">
        <v>28</v>
      </c>
      <c r="Q607" t="str">
        <f xml:space="preserve"> LEFT(P607, SEARCH("/", P607, 1)-1)</f>
        <v>technology</v>
      </c>
      <c r="R607" t="str">
        <f>RIGHT(P607,(LEN(P607)-LEN(Q607)-1))</f>
        <v>web</v>
      </c>
      <c r="S607">
        <f xml:space="preserve"> (E607/D607)*100</f>
        <v>89.738979118329468</v>
      </c>
      <c r="T607">
        <f xml:space="preserve"> IF(G607=0, 0, (E607/G607))</f>
        <v>44.001706484641637</v>
      </c>
    </row>
    <row r="608" spans="1:20" ht="17" x14ac:dyDescent="0.2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t="s">
        <v>14</v>
      </c>
      <c r="G608">
        <v>940</v>
      </c>
      <c r="H608" t="s">
        <v>98</v>
      </c>
      <c r="I608" t="s">
        <v>99</v>
      </c>
      <c r="J608">
        <v>1308459600</v>
      </c>
      <c r="K608" s="7">
        <f xml:space="preserve"> (((J608/60)/60)/24)+DATE(1970,1,1)</f>
        <v>40713.208333333336</v>
      </c>
      <c r="L608">
        <v>1312693200</v>
      </c>
      <c r="M608" s="7">
        <f>(((L608/60)/60)/24)+DATE(1970, 1, 1)</f>
        <v>40762.208333333336</v>
      </c>
      <c r="N608" t="b">
        <v>0</v>
      </c>
      <c r="O608" t="b">
        <v>1</v>
      </c>
      <c r="P608" t="s">
        <v>42</v>
      </c>
      <c r="Q608" t="str">
        <f xml:space="preserve"> LEFT(P608, SEARCH("/", P608, 1)-1)</f>
        <v>film &amp; video</v>
      </c>
      <c r="R608" t="str">
        <f>RIGHT(P608,(LEN(P608)-LEN(Q608)-1))</f>
        <v>documentary</v>
      </c>
      <c r="S608">
        <f xml:space="preserve"> (E608/D608)*100</f>
        <v>89.73668341708543</v>
      </c>
      <c r="T608">
        <f xml:space="preserve"> IF(G608=0, 0, (E608/G608))</f>
        <v>94.987234042553197</v>
      </c>
    </row>
    <row r="609" spans="1:20" ht="17" x14ac:dyDescent="0.2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t="s">
        <v>14</v>
      </c>
      <c r="G609">
        <v>435</v>
      </c>
      <c r="H609" t="s">
        <v>21</v>
      </c>
      <c r="I609" t="s">
        <v>22</v>
      </c>
      <c r="J609">
        <v>1528088400</v>
      </c>
      <c r="K609" s="7">
        <f xml:space="preserve"> (((J609/60)/60)/24)+DATE(1970,1,1)</f>
        <v>43255.208333333328</v>
      </c>
      <c r="L609">
        <v>1532408400</v>
      </c>
      <c r="M609" s="7">
        <f>(((L609/60)/60)/24)+DATE(1970, 1, 1)</f>
        <v>43305.208333333328</v>
      </c>
      <c r="N609" t="b">
        <v>0</v>
      </c>
      <c r="O609" t="b">
        <v>0</v>
      </c>
      <c r="P609" t="s">
        <v>33</v>
      </c>
      <c r="Q609" t="str">
        <f xml:space="preserve"> LEFT(P609, SEARCH("/", P609, 1)-1)</f>
        <v>theater</v>
      </c>
      <c r="R609" t="str">
        <f>RIGHT(P609,(LEN(P609)-LEN(Q609)-1))</f>
        <v>plays</v>
      </c>
      <c r="S609">
        <f xml:space="preserve"> (E609/D609)*100</f>
        <v>89.618243243243242</v>
      </c>
      <c r="T609">
        <f xml:space="preserve"> IF(G609=0, 0, (E609/G609))</f>
        <v>60.981609195402299</v>
      </c>
    </row>
    <row r="610" spans="1:20" ht="17" x14ac:dyDescent="0.2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t="s">
        <v>14</v>
      </c>
      <c r="G610">
        <v>55</v>
      </c>
      <c r="H610" t="s">
        <v>21</v>
      </c>
      <c r="I610" t="s">
        <v>22</v>
      </c>
      <c r="J610">
        <v>1571720400</v>
      </c>
      <c r="K610" s="7">
        <f xml:space="preserve"> (((J610/60)/60)/24)+DATE(1970,1,1)</f>
        <v>43760.208333333328</v>
      </c>
      <c r="L610">
        <v>1572411600</v>
      </c>
      <c r="M610" s="7">
        <f>(((L610/60)/60)/24)+DATE(1970, 1, 1)</f>
        <v>43768.208333333328</v>
      </c>
      <c r="N610" t="b">
        <v>0</v>
      </c>
      <c r="O610" t="b">
        <v>0</v>
      </c>
      <c r="P610" t="s">
        <v>53</v>
      </c>
      <c r="Q610" t="str">
        <f xml:space="preserve"> LEFT(P610, SEARCH("/", P610, 1)-1)</f>
        <v>film &amp; video</v>
      </c>
      <c r="R610" t="str">
        <f>RIGHT(P610,(LEN(P610)-LEN(Q610)-1))</f>
        <v>drama</v>
      </c>
      <c r="S610">
        <f xml:space="preserve"> (E610/D610)*100</f>
        <v>89.349206349206341</v>
      </c>
      <c r="T610">
        <f xml:space="preserve"> IF(G610=0, 0, (E610/G610))</f>
        <v>102.34545454545454</v>
      </c>
    </row>
    <row r="611" spans="1:20" ht="17" x14ac:dyDescent="0.2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t="s">
        <v>14</v>
      </c>
      <c r="G611">
        <v>1335</v>
      </c>
      <c r="H611" t="s">
        <v>15</v>
      </c>
      <c r="I611" t="s">
        <v>16</v>
      </c>
      <c r="J611">
        <v>1302238800</v>
      </c>
      <c r="K611" s="7">
        <f xml:space="preserve"> (((J611/60)/60)/24)+DATE(1970,1,1)</f>
        <v>40641.208333333336</v>
      </c>
      <c r="L611">
        <v>1303275600</v>
      </c>
      <c r="M611" s="7">
        <f>(((L611/60)/60)/24)+DATE(1970, 1, 1)</f>
        <v>40653.208333333336</v>
      </c>
      <c r="N611" t="b">
        <v>0</v>
      </c>
      <c r="O611" t="b">
        <v>0</v>
      </c>
      <c r="P611" t="s">
        <v>53</v>
      </c>
      <c r="Q611" t="str">
        <f xml:space="preserve"> LEFT(P611, SEARCH("/", P611, 1)-1)</f>
        <v>film &amp; video</v>
      </c>
      <c r="R611" t="str">
        <f>RIGHT(P611,(LEN(P611)-LEN(Q611)-1))</f>
        <v>drama</v>
      </c>
      <c r="S611">
        <f xml:space="preserve"> (E611/D611)*100</f>
        <v>89.021399176954731</v>
      </c>
      <c r="T611">
        <f xml:space="preserve"> IF(G611=0, 0, (E611/G611))</f>
        <v>81.019475655430711</v>
      </c>
    </row>
    <row r="612" spans="1:20" ht="17" x14ac:dyDescent="0.2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t="s">
        <v>74</v>
      </c>
      <c r="G612">
        <v>524</v>
      </c>
      <c r="H612" t="s">
        <v>21</v>
      </c>
      <c r="I612" t="s">
        <v>22</v>
      </c>
      <c r="J612">
        <v>1287982800</v>
      </c>
      <c r="K612" s="7">
        <f xml:space="preserve"> (((J612/60)/60)/24)+DATE(1970,1,1)</f>
        <v>40476.208333333336</v>
      </c>
      <c r="L612">
        <v>1288501200</v>
      </c>
      <c r="M612" s="7">
        <f>(((L612/60)/60)/24)+DATE(1970, 1, 1)</f>
        <v>40482.208333333336</v>
      </c>
      <c r="N612" t="b">
        <v>0</v>
      </c>
      <c r="O612" t="b">
        <v>1</v>
      </c>
      <c r="P612" t="s">
        <v>33</v>
      </c>
      <c r="Q612" t="str">
        <f xml:space="preserve"> LEFT(P612, SEARCH("/", P612, 1)-1)</f>
        <v>theater</v>
      </c>
      <c r="R612" t="str">
        <f>RIGHT(P612,(LEN(P612)-LEN(Q612)-1))</f>
        <v>plays</v>
      </c>
      <c r="S612">
        <f xml:space="preserve"> (E612/D612)*100</f>
        <v>88.815837937384899</v>
      </c>
      <c r="T612">
        <f xml:space="preserve"> IF(G612=0, 0, (E612/G612))</f>
        <v>92.036259541984734</v>
      </c>
    </row>
    <row r="613" spans="1:20" ht="17" x14ac:dyDescent="0.2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t="s">
        <v>14</v>
      </c>
      <c r="G613">
        <v>2690</v>
      </c>
      <c r="H613" t="s">
        <v>21</v>
      </c>
      <c r="I613" t="s">
        <v>22</v>
      </c>
      <c r="J613">
        <v>1577253600</v>
      </c>
      <c r="K613" s="7">
        <f xml:space="preserve"> (((J613/60)/60)/24)+DATE(1970,1,1)</f>
        <v>43824.25</v>
      </c>
      <c r="L613">
        <v>1578981600</v>
      </c>
      <c r="M613" s="7">
        <f>(((L613/60)/60)/24)+DATE(1970, 1, 1)</f>
        <v>43844.25</v>
      </c>
      <c r="N613" t="b">
        <v>0</v>
      </c>
      <c r="O613" t="b">
        <v>0</v>
      </c>
      <c r="P613" t="s">
        <v>33</v>
      </c>
      <c r="Q613" t="str">
        <f xml:space="preserve"> LEFT(P613, SEARCH("/", P613, 1)-1)</f>
        <v>theater</v>
      </c>
      <c r="R613" t="str">
        <f>RIGHT(P613,(LEN(P613)-LEN(Q613)-1))</f>
        <v>plays</v>
      </c>
      <c r="S613">
        <f xml:space="preserve"> (E613/D613)*100</f>
        <v>88.803571428571431</v>
      </c>
      <c r="T613">
        <f xml:space="preserve"> IF(G613=0, 0, (E613/G613))</f>
        <v>61.007063197026021</v>
      </c>
    </row>
    <row r="614" spans="1:20" ht="17" x14ac:dyDescent="0.2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t="s">
        <v>14</v>
      </c>
      <c r="G614">
        <v>2915</v>
      </c>
      <c r="H614" t="s">
        <v>21</v>
      </c>
      <c r="I614" t="s">
        <v>22</v>
      </c>
      <c r="J614">
        <v>1363150800</v>
      </c>
      <c r="K614" s="7">
        <f xml:space="preserve"> (((J614/60)/60)/24)+DATE(1970,1,1)</f>
        <v>41346.208333333336</v>
      </c>
      <c r="L614">
        <v>1364101200</v>
      </c>
      <c r="M614" s="7">
        <f>(((L614/60)/60)/24)+DATE(1970, 1, 1)</f>
        <v>41357.208333333336</v>
      </c>
      <c r="N614" t="b">
        <v>0</v>
      </c>
      <c r="O614" t="b">
        <v>0</v>
      </c>
      <c r="P614" t="s">
        <v>89</v>
      </c>
      <c r="Q614" t="str">
        <f xml:space="preserve"> LEFT(P614, SEARCH("/", P614, 1)-1)</f>
        <v>games</v>
      </c>
      <c r="R614" t="str">
        <f>RIGHT(P614,(LEN(P614)-LEN(Q614)-1))</f>
        <v>video games</v>
      </c>
      <c r="S614">
        <f xml:space="preserve"> (E614/D614)*100</f>
        <v>88.599797365754824</v>
      </c>
      <c r="T614">
        <f xml:space="preserve"> IF(G614=0, 0, (E614/G614))</f>
        <v>29.999313893653515</v>
      </c>
    </row>
    <row r="615" spans="1:20" ht="17" x14ac:dyDescent="0.2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t="s">
        <v>14</v>
      </c>
      <c r="G615">
        <v>3868</v>
      </c>
      <c r="H615" t="s">
        <v>107</v>
      </c>
      <c r="I615" t="s">
        <v>108</v>
      </c>
      <c r="J615">
        <v>1393048800</v>
      </c>
      <c r="K615" s="7">
        <f xml:space="preserve"> (((J615/60)/60)/24)+DATE(1970,1,1)</f>
        <v>41692.25</v>
      </c>
      <c r="L615">
        <v>1394344800</v>
      </c>
      <c r="M615" s="7">
        <f>(((L615/60)/60)/24)+DATE(1970, 1, 1)</f>
        <v>41707.25</v>
      </c>
      <c r="N615" t="b">
        <v>0</v>
      </c>
      <c r="O615" t="b">
        <v>0</v>
      </c>
      <c r="P615" t="s">
        <v>100</v>
      </c>
      <c r="Q615" t="str">
        <f xml:space="preserve"> LEFT(P615, SEARCH("/", P615, 1)-1)</f>
        <v>film &amp; video</v>
      </c>
      <c r="R615" t="str">
        <f>RIGHT(P615,(LEN(P615)-LEN(Q615)-1))</f>
        <v>shorts</v>
      </c>
      <c r="S615">
        <f xml:space="preserve"> (E615/D615)*100</f>
        <v>88.47941026944585</v>
      </c>
      <c r="T615">
        <f xml:space="preserve"> IF(G615=0, 0, (E615/G615))</f>
        <v>44.994570837642193</v>
      </c>
    </row>
    <row r="616" spans="1:20" ht="17" x14ac:dyDescent="0.2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t="s">
        <v>47</v>
      </c>
      <c r="G616">
        <v>31</v>
      </c>
      <c r="H616" t="s">
        <v>21</v>
      </c>
      <c r="I616" t="s">
        <v>22</v>
      </c>
      <c r="J616">
        <v>1350709200</v>
      </c>
      <c r="K616" s="7">
        <f xml:space="preserve"> (((J616/60)/60)/24)+DATE(1970,1,1)</f>
        <v>41202.208333333336</v>
      </c>
      <c r="L616">
        <v>1352527200</v>
      </c>
      <c r="M616" s="7">
        <f>(((L616/60)/60)/24)+DATE(1970, 1, 1)</f>
        <v>41223.25</v>
      </c>
      <c r="N616" t="b">
        <v>0</v>
      </c>
      <c r="O616" t="b">
        <v>0</v>
      </c>
      <c r="P616" t="s">
        <v>71</v>
      </c>
      <c r="Q616" t="str">
        <f xml:space="preserve"> LEFT(P616, SEARCH("/", P616, 1)-1)</f>
        <v>film &amp; video</v>
      </c>
      <c r="R616" t="str">
        <f>RIGHT(P616,(LEN(P616)-LEN(Q616)-1))</f>
        <v>animation</v>
      </c>
      <c r="S616">
        <f xml:space="preserve"> (E616/D616)*100</f>
        <v>88.166666666666671</v>
      </c>
      <c r="T616">
        <f xml:space="preserve"> IF(G616=0, 0, (E616/G616))</f>
        <v>102.38709677419355</v>
      </c>
    </row>
    <row r="617" spans="1:20" ht="34" x14ac:dyDescent="0.2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t="s">
        <v>14</v>
      </c>
      <c r="G617">
        <v>73</v>
      </c>
      <c r="H617" t="s">
        <v>21</v>
      </c>
      <c r="I617" t="s">
        <v>22</v>
      </c>
      <c r="J617">
        <v>1442552400</v>
      </c>
      <c r="K617" s="7">
        <f xml:space="preserve"> (((J617/60)/60)/24)+DATE(1970,1,1)</f>
        <v>42265.208333333328</v>
      </c>
      <c r="L617">
        <v>1442638800</v>
      </c>
      <c r="M617" s="7">
        <f>(((L617/60)/60)/24)+DATE(1970, 1, 1)</f>
        <v>42266.208333333328</v>
      </c>
      <c r="N617" t="b">
        <v>0</v>
      </c>
      <c r="O617" t="b">
        <v>0</v>
      </c>
      <c r="P617" t="s">
        <v>33</v>
      </c>
      <c r="Q617" t="str">
        <f xml:space="preserve"> LEFT(P617, SEARCH("/", P617, 1)-1)</f>
        <v>theater</v>
      </c>
      <c r="R617" t="str">
        <f>RIGHT(P617,(LEN(P617)-LEN(Q617)-1))</f>
        <v>plays</v>
      </c>
      <c r="S617">
        <f xml:space="preserve"> (E617/D617)*100</f>
        <v>88</v>
      </c>
      <c r="T617">
        <f xml:space="preserve"> IF(G617=0, 0, (E617/G617))</f>
        <v>86.794520547945211</v>
      </c>
    </row>
    <row r="618" spans="1:20" ht="17" x14ac:dyDescent="0.2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t="s">
        <v>14</v>
      </c>
      <c r="G618">
        <v>64</v>
      </c>
      <c r="H618" t="s">
        <v>21</v>
      </c>
      <c r="I618" t="s">
        <v>22</v>
      </c>
      <c r="J618">
        <v>1456984800</v>
      </c>
      <c r="K618" s="7">
        <f xml:space="preserve"> (((J618/60)/60)/24)+DATE(1970,1,1)</f>
        <v>42432.25</v>
      </c>
      <c r="L618">
        <v>1458882000</v>
      </c>
      <c r="M618" s="7">
        <f>(((L618/60)/60)/24)+DATE(1970, 1, 1)</f>
        <v>42454.208333333328</v>
      </c>
      <c r="N618" t="b">
        <v>0</v>
      </c>
      <c r="O618" t="b">
        <v>1</v>
      </c>
      <c r="P618" t="s">
        <v>53</v>
      </c>
      <c r="Q618" t="str">
        <f xml:space="preserve"> LEFT(P618, SEARCH("/", P618, 1)-1)</f>
        <v>film &amp; video</v>
      </c>
      <c r="R618" t="str">
        <f>RIGHT(P618,(LEN(P618)-LEN(Q618)-1))</f>
        <v>drama</v>
      </c>
      <c r="S618">
        <f xml:space="preserve"> (E618/D618)*100</f>
        <v>87.679487179487182</v>
      </c>
      <c r="T618">
        <f xml:space="preserve"> IF(G618=0, 0, (E618/G618))</f>
        <v>106.859375</v>
      </c>
    </row>
    <row r="619" spans="1:20" ht="17" x14ac:dyDescent="0.2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t="s">
        <v>14</v>
      </c>
      <c r="G619">
        <v>3304</v>
      </c>
      <c r="H619" t="s">
        <v>107</v>
      </c>
      <c r="I619" t="s">
        <v>108</v>
      </c>
      <c r="J619">
        <v>1510898400</v>
      </c>
      <c r="K619" s="7">
        <f xml:space="preserve"> (((J619/60)/60)/24)+DATE(1970,1,1)</f>
        <v>43056.25</v>
      </c>
      <c r="L619">
        <v>1513922400</v>
      </c>
      <c r="M619" s="7">
        <f>(((L619/60)/60)/24)+DATE(1970, 1, 1)</f>
        <v>43091.25</v>
      </c>
      <c r="N619" t="b">
        <v>0</v>
      </c>
      <c r="O619" t="b">
        <v>0</v>
      </c>
      <c r="P619" t="s">
        <v>119</v>
      </c>
      <c r="Q619" t="str">
        <f xml:space="preserve"> LEFT(P619, SEARCH("/", P619, 1)-1)</f>
        <v>publishing</v>
      </c>
      <c r="R619" t="str">
        <f>RIGHT(P619,(LEN(P619)-LEN(Q619)-1))</f>
        <v>fiction</v>
      </c>
      <c r="S619">
        <f xml:space="preserve"> (E619/D619)*100</f>
        <v>87.211757648470297</v>
      </c>
      <c r="T619">
        <f xml:space="preserve"> IF(G619=0, 0, (E619/G619))</f>
        <v>44.001815980629537</v>
      </c>
    </row>
    <row r="620" spans="1:20" ht="17" x14ac:dyDescent="0.2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t="s">
        <v>14</v>
      </c>
      <c r="G620">
        <v>1225</v>
      </c>
      <c r="H620" t="s">
        <v>40</v>
      </c>
      <c r="I620" t="s">
        <v>41</v>
      </c>
      <c r="J620">
        <v>1454133600</v>
      </c>
      <c r="K620" s="7">
        <f xml:space="preserve"> (((J620/60)/60)/24)+DATE(1970,1,1)</f>
        <v>42399.25</v>
      </c>
      <c r="L620">
        <v>1454479200</v>
      </c>
      <c r="M620" s="7">
        <f>(((L620/60)/60)/24)+DATE(1970, 1, 1)</f>
        <v>42403.25</v>
      </c>
      <c r="N620" t="b">
        <v>0</v>
      </c>
      <c r="O620" t="b">
        <v>0</v>
      </c>
      <c r="P620" t="s">
        <v>33</v>
      </c>
      <c r="Q620" t="str">
        <f xml:space="preserve"> LEFT(P620, SEARCH("/", P620, 1)-1)</f>
        <v>theater</v>
      </c>
      <c r="R620" t="str">
        <f>RIGHT(P620,(LEN(P620)-LEN(Q620)-1))</f>
        <v>plays</v>
      </c>
      <c r="S620">
        <f xml:space="preserve"> (E620/D620)*100</f>
        <v>87.008284023668637</v>
      </c>
      <c r="T620">
        <f xml:space="preserve"> IF(G620=0, 0, (E620/G620))</f>
        <v>60.017959183673469</v>
      </c>
    </row>
    <row r="621" spans="1:20" ht="17" x14ac:dyDescent="0.2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t="s">
        <v>14</v>
      </c>
      <c r="G621">
        <v>3410</v>
      </c>
      <c r="H621" t="s">
        <v>21</v>
      </c>
      <c r="I621" t="s">
        <v>22</v>
      </c>
      <c r="J621">
        <v>1376542800</v>
      </c>
      <c r="K621" s="7">
        <f xml:space="preserve"> (((J621/60)/60)/24)+DATE(1970,1,1)</f>
        <v>41501.208333333336</v>
      </c>
      <c r="L621">
        <v>1378789200</v>
      </c>
      <c r="M621" s="7">
        <f>(((L621/60)/60)/24)+DATE(1970, 1, 1)</f>
        <v>41527.208333333336</v>
      </c>
      <c r="N621" t="b">
        <v>0</v>
      </c>
      <c r="O621" t="b">
        <v>0</v>
      </c>
      <c r="P621" t="s">
        <v>89</v>
      </c>
      <c r="Q621" t="str">
        <f xml:space="preserve"> LEFT(P621, SEARCH("/", P621, 1)-1)</f>
        <v>games</v>
      </c>
      <c r="R621" t="str">
        <f>RIGHT(P621,(LEN(P621)-LEN(Q621)-1))</f>
        <v>video games</v>
      </c>
      <c r="S621">
        <f xml:space="preserve"> (E621/D621)*100</f>
        <v>86.867834394904463</v>
      </c>
      <c r="T621">
        <f xml:space="preserve"> IF(G621=0, 0, (E621/G621))</f>
        <v>31.995894428152493</v>
      </c>
    </row>
    <row r="622" spans="1:20" ht="17" x14ac:dyDescent="0.2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t="s">
        <v>14</v>
      </c>
      <c r="G622">
        <v>2307</v>
      </c>
      <c r="H622" t="s">
        <v>107</v>
      </c>
      <c r="I622" t="s">
        <v>108</v>
      </c>
      <c r="J622">
        <v>1515564000</v>
      </c>
      <c r="K622" s="7">
        <f xml:space="preserve"> (((J622/60)/60)/24)+DATE(1970,1,1)</f>
        <v>43110.25</v>
      </c>
      <c r="L622">
        <v>1517896800</v>
      </c>
      <c r="M622" s="7">
        <f>(((L622/60)/60)/24)+DATE(1970, 1, 1)</f>
        <v>43137.25</v>
      </c>
      <c r="N622" t="b">
        <v>0</v>
      </c>
      <c r="O622" t="b">
        <v>0</v>
      </c>
      <c r="P622" t="s">
        <v>42</v>
      </c>
      <c r="Q622" t="str">
        <f xml:space="preserve"> LEFT(P622, SEARCH("/", P622, 1)-1)</f>
        <v>film &amp; video</v>
      </c>
      <c r="R622" t="str">
        <f>RIGHT(P622,(LEN(P622)-LEN(Q622)-1))</f>
        <v>documentary</v>
      </c>
      <c r="S622">
        <f xml:space="preserve"> (E622/D622)*100</f>
        <v>86.807920792079202</v>
      </c>
      <c r="T622">
        <f xml:space="preserve"> IF(G622=0, 0, (E622/G622))</f>
        <v>38.004334633723452</v>
      </c>
    </row>
    <row r="623" spans="1:20" ht="34" x14ac:dyDescent="0.2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t="s">
        <v>14</v>
      </c>
      <c r="G623">
        <v>1657</v>
      </c>
      <c r="H623" t="s">
        <v>21</v>
      </c>
      <c r="I623" t="s">
        <v>22</v>
      </c>
      <c r="J623">
        <v>1324447200</v>
      </c>
      <c r="K623" s="7">
        <f xml:space="preserve"> (((J623/60)/60)/24)+DATE(1970,1,1)</f>
        <v>40898.25</v>
      </c>
      <c r="L623">
        <v>1324965600</v>
      </c>
      <c r="M623" s="7">
        <f>(((L623/60)/60)/24)+DATE(1970, 1, 1)</f>
        <v>40904.25</v>
      </c>
      <c r="N623" t="b">
        <v>0</v>
      </c>
      <c r="O623" t="b">
        <v>0</v>
      </c>
      <c r="P623" t="s">
        <v>33</v>
      </c>
      <c r="Q623" t="str">
        <f xml:space="preserve"> LEFT(P623, SEARCH("/", P623, 1)-1)</f>
        <v>theater</v>
      </c>
      <c r="R623" t="str">
        <f>RIGHT(P623,(LEN(P623)-LEN(Q623)-1))</f>
        <v>plays</v>
      </c>
      <c r="S623">
        <f xml:space="preserve"> (E623/D623)*100</f>
        <v>86.386203150461711</v>
      </c>
      <c r="T623">
        <f xml:space="preserve"> IF(G623=0, 0, (E623/G623))</f>
        <v>95.978877489438744</v>
      </c>
    </row>
    <row r="624" spans="1:20" ht="17" x14ac:dyDescent="0.2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t="s">
        <v>14</v>
      </c>
      <c r="G624">
        <v>3015</v>
      </c>
      <c r="H624" t="s">
        <v>15</v>
      </c>
      <c r="I624" t="s">
        <v>16</v>
      </c>
      <c r="J624">
        <v>1273640400</v>
      </c>
      <c r="K624" s="7">
        <f xml:space="preserve"> (((J624/60)/60)/24)+DATE(1970,1,1)</f>
        <v>40310.208333333336</v>
      </c>
      <c r="L624">
        <v>1276750800</v>
      </c>
      <c r="M624" s="7">
        <f>(((L624/60)/60)/24)+DATE(1970, 1, 1)</f>
        <v>40346.208333333336</v>
      </c>
      <c r="N624" t="b">
        <v>0</v>
      </c>
      <c r="O624" t="b">
        <v>1</v>
      </c>
      <c r="P624" t="s">
        <v>33</v>
      </c>
      <c r="Q624" t="str">
        <f xml:space="preserve"> LEFT(P624, SEARCH("/", P624, 1)-1)</f>
        <v>theater</v>
      </c>
      <c r="R624" t="str">
        <f>RIGHT(P624,(LEN(P624)-LEN(Q624)-1))</f>
        <v>plays</v>
      </c>
      <c r="S624">
        <f xml:space="preserve"> (E624/D624)*100</f>
        <v>86.220633299284984</v>
      </c>
      <c r="T624">
        <f xml:space="preserve"> IF(G624=0, 0, (E624/G624))</f>
        <v>55.99336650082919</v>
      </c>
    </row>
    <row r="625" spans="1:20" ht="17" x14ac:dyDescent="0.2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t="s">
        <v>14</v>
      </c>
      <c r="G625">
        <v>55</v>
      </c>
      <c r="H625" t="s">
        <v>21</v>
      </c>
      <c r="I625" t="s">
        <v>22</v>
      </c>
      <c r="J625">
        <v>1454911200</v>
      </c>
      <c r="K625" s="7">
        <f xml:space="preserve"> (((J625/60)/60)/24)+DATE(1970,1,1)</f>
        <v>42408.25</v>
      </c>
      <c r="L625">
        <v>1458104400</v>
      </c>
      <c r="M625" s="7">
        <f>(((L625/60)/60)/24)+DATE(1970, 1, 1)</f>
        <v>42445.208333333328</v>
      </c>
      <c r="N625" t="b">
        <v>0</v>
      </c>
      <c r="O625" t="b">
        <v>0</v>
      </c>
      <c r="P625" t="s">
        <v>28</v>
      </c>
      <c r="Q625" t="str">
        <f xml:space="preserve"> LEFT(P625, SEARCH("/", P625, 1)-1)</f>
        <v>technology</v>
      </c>
      <c r="R625" t="str">
        <f>RIGHT(P625,(LEN(P625)-LEN(Q625)-1))</f>
        <v>web</v>
      </c>
      <c r="S625">
        <f xml:space="preserve"> (E625/D625)*100</f>
        <v>85.054545454545448</v>
      </c>
      <c r="T625">
        <f xml:space="preserve"> IF(G625=0, 0, (E625/G625))</f>
        <v>85.054545454545448</v>
      </c>
    </row>
    <row r="626" spans="1:20" ht="17" x14ac:dyDescent="0.2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t="s">
        <v>14</v>
      </c>
      <c r="G626">
        <v>75</v>
      </c>
      <c r="H626" t="s">
        <v>21</v>
      </c>
      <c r="I626" t="s">
        <v>22</v>
      </c>
      <c r="J626">
        <v>1311051600</v>
      </c>
      <c r="K626" s="7">
        <f xml:space="preserve"> (((J626/60)/60)/24)+DATE(1970,1,1)</f>
        <v>40743.208333333336</v>
      </c>
      <c r="L626">
        <v>1311224400</v>
      </c>
      <c r="M626" s="7">
        <f>(((L626/60)/60)/24)+DATE(1970, 1, 1)</f>
        <v>40745.208333333336</v>
      </c>
      <c r="N626" t="b">
        <v>0</v>
      </c>
      <c r="O626" t="b">
        <v>1</v>
      </c>
      <c r="P626" t="s">
        <v>42</v>
      </c>
      <c r="Q626" t="str">
        <f xml:space="preserve"> LEFT(P626, SEARCH("/", P626, 1)-1)</f>
        <v>film &amp; video</v>
      </c>
      <c r="R626" t="str">
        <f>RIGHT(P626,(LEN(P626)-LEN(Q626)-1))</f>
        <v>documentary</v>
      </c>
      <c r="S626">
        <f xml:space="preserve"> (E626/D626)*100</f>
        <v>84.930555555555557</v>
      </c>
      <c r="T626">
        <f xml:space="preserve"> IF(G626=0, 0, (E626/G626))</f>
        <v>81.533333333333331</v>
      </c>
    </row>
    <row r="627" spans="1:20" ht="17" x14ac:dyDescent="0.2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t="s">
        <v>14</v>
      </c>
      <c r="G627">
        <v>1825</v>
      </c>
      <c r="H627" t="s">
        <v>21</v>
      </c>
      <c r="I627" t="s">
        <v>22</v>
      </c>
      <c r="J627">
        <v>1282798800</v>
      </c>
      <c r="K627" s="7">
        <f xml:space="preserve"> (((J627/60)/60)/24)+DATE(1970,1,1)</f>
        <v>40416.208333333336</v>
      </c>
      <c r="L627">
        <v>1284354000</v>
      </c>
      <c r="M627" s="7">
        <f>(((L627/60)/60)/24)+DATE(1970, 1, 1)</f>
        <v>40434.208333333336</v>
      </c>
      <c r="N627" t="b">
        <v>0</v>
      </c>
      <c r="O627" t="b">
        <v>0</v>
      </c>
      <c r="P627" t="s">
        <v>60</v>
      </c>
      <c r="Q627" t="str">
        <f xml:space="preserve"> LEFT(P627, SEARCH("/", P627, 1)-1)</f>
        <v>music</v>
      </c>
      <c r="R627" t="str">
        <f>RIGHT(P627,(LEN(P627)-LEN(Q627)-1))</f>
        <v>indie rock</v>
      </c>
      <c r="S627">
        <f xml:space="preserve"> (E627/D627)*100</f>
        <v>84.824037184594957</v>
      </c>
      <c r="T627">
        <f xml:space="preserve"> IF(G627=0, 0, (E627/G627))</f>
        <v>69.9972602739726</v>
      </c>
    </row>
    <row r="628" spans="1:20" ht="17" x14ac:dyDescent="0.2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t="s">
        <v>14</v>
      </c>
      <c r="G628">
        <v>5497</v>
      </c>
      <c r="H628" t="s">
        <v>21</v>
      </c>
      <c r="I628" t="s">
        <v>22</v>
      </c>
      <c r="J628">
        <v>1271739600</v>
      </c>
      <c r="K628" s="7">
        <f xml:space="preserve"> (((J628/60)/60)/24)+DATE(1970,1,1)</f>
        <v>40288.208333333336</v>
      </c>
      <c r="L628">
        <v>1272430800</v>
      </c>
      <c r="M628" s="7">
        <f>(((L628/60)/60)/24)+DATE(1970, 1, 1)</f>
        <v>40296.208333333336</v>
      </c>
      <c r="N628" t="b">
        <v>0</v>
      </c>
      <c r="O628" t="b">
        <v>1</v>
      </c>
      <c r="P628" t="s">
        <v>17</v>
      </c>
      <c r="Q628" t="str">
        <f xml:space="preserve"> LEFT(P628, SEARCH("/", P628, 1)-1)</f>
        <v>food</v>
      </c>
      <c r="R628" t="str">
        <f>RIGHT(P628,(LEN(P628)-LEN(Q628)-1))</f>
        <v>food trucks</v>
      </c>
      <c r="S628">
        <f xml:space="preserve"> (E628/D628)*100</f>
        <v>84.699787460148784</v>
      </c>
      <c r="T628">
        <f xml:space="preserve"> IF(G628=0, 0, (E628/G628))</f>
        <v>28.998544660724033</v>
      </c>
    </row>
    <row r="629" spans="1:20" ht="17" x14ac:dyDescent="0.2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t="s">
        <v>14</v>
      </c>
      <c r="G629">
        <v>114</v>
      </c>
      <c r="H629" t="s">
        <v>107</v>
      </c>
      <c r="I629" t="s">
        <v>108</v>
      </c>
      <c r="J629">
        <v>1299304800</v>
      </c>
      <c r="K629" s="7">
        <f xml:space="preserve"> (((J629/60)/60)/24)+DATE(1970,1,1)</f>
        <v>40607.25</v>
      </c>
      <c r="L629">
        <v>1299823200</v>
      </c>
      <c r="M629" s="7">
        <f>(((L629/60)/60)/24)+DATE(1970, 1, 1)</f>
        <v>40613.25</v>
      </c>
      <c r="N629" t="b">
        <v>0</v>
      </c>
      <c r="O629" t="b">
        <v>1</v>
      </c>
      <c r="P629" t="s">
        <v>122</v>
      </c>
      <c r="Q629" t="str">
        <f xml:space="preserve"> LEFT(P629, SEARCH("/", P629, 1)-1)</f>
        <v>photography</v>
      </c>
      <c r="R629" t="str">
        <f>RIGHT(P629,(LEN(P629)-LEN(Q629)-1))</f>
        <v>photography books</v>
      </c>
      <c r="S629">
        <f xml:space="preserve"> (E629/D629)*100</f>
        <v>84.694915254237287</v>
      </c>
      <c r="T629">
        <f xml:space="preserve"> IF(G629=0, 0, (E629/G629))</f>
        <v>43.833333333333336</v>
      </c>
    </row>
    <row r="630" spans="1:20" ht="34" x14ac:dyDescent="0.2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t="s">
        <v>14</v>
      </c>
      <c r="G630">
        <v>1257</v>
      </c>
      <c r="H630" t="s">
        <v>21</v>
      </c>
      <c r="I630" t="s">
        <v>22</v>
      </c>
      <c r="J630">
        <v>1440738000</v>
      </c>
      <c r="K630" s="7">
        <f xml:space="preserve"> (((J630/60)/60)/24)+DATE(1970,1,1)</f>
        <v>42244.208333333328</v>
      </c>
      <c r="L630">
        <v>1441342800</v>
      </c>
      <c r="M630" s="7">
        <f>(((L630/60)/60)/24)+DATE(1970, 1, 1)</f>
        <v>42251.208333333328</v>
      </c>
      <c r="N630" t="b">
        <v>0</v>
      </c>
      <c r="O630" t="b">
        <v>0</v>
      </c>
      <c r="P630" t="s">
        <v>60</v>
      </c>
      <c r="Q630" t="str">
        <f xml:space="preserve"> LEFT(P630, SEARCH("/", P630, 1)-1)</f>
        <v>music</v>
      </c>
      <c r="R630" t="str">
        <f>RIGHT(P630,(LEN(P630)-LEN(Q630)-1))</f>
        <v>indie rock</v>
      </c>
      <c r="S630">
        <f xml:space="preserve"> (E630/D630)*100</f>
        <v>84.669291338582681</v>
      </c>
      <c r="T630">
        <f xml:space="preserve"> IF(G630=0, 0, (E630/G630))</f>
        <v>76.990453460620529</v>
      </c>
    </row>
    <row r="631" spans="1:20" ht="17" x14ac:dyDescent="0.2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t="s">
        <v>14</v>
      </c>
      <c r="G631">
        <v>56</v>
      </c>
      <c r="H631" t="s">
        <v>21</v>
      </c>
      <c r="I631" t="s">
        <v>22</v>
      </c>
      <c r="J631">
        <v>1561438800</v>
      </c>
      <c r="K631" s="7">
        <f xml:space="preserve"> (((J631/60)/60)/24)+DATE(1970,1,1)</f>
        <v>43641.208333333328</v>
      </c>
      <c r="L631">
        <v>1561525200</v>
      </c>
      <c r="M631" s="7">
        <f>(((L631/60)/60)/24)+DATE(1970, 1, 1)</f>
        <v>43642.208333333328</v>
      </c>
      <c r="N631" t="b">
        <v>0</v>
      </c>
      <c r="O631" t="b">
        <v>0</v>
      </c>
      <c r="P631" t="s">
        <v>53</v>
      </c>
      <c r="Q631" t="str">
        <f xml:space="preserve"> LEFT(P631, SEARCH("/", P631, 1)-1)</f>
        <v>film &amp; video</v>
      </c>
      <c r="R631" t="str">
        <f>RIGHT(P631,(LEN(P631)-LEN(Q631)-1))</f>
        <v>drama</v>
      </c>
      <c r="S631">
        <f xml:space="preserve"> (E631/D631)*100</f>
        <v>84.391891891891888</v>
      </c>
      <c r="T631">
        <f xml:space="preserve"> IF(G631=0, 0, (E631/G631))</f>
        <v>111.51785714285714</v>
      </c>
    </row>
    <row r="632" spans="1:20" ht="34" x14ac:dyDescent="0.2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t="s">
        <v>14</v>
      </c>
      <c r="G632">
        <v>63</v>
      </c>
      <c r="H632" t="s">
        <v>21</v>
      </c>
      <c r="I632" t="s">
        <v>22</v>
      </c>
      <c r="J632">
        <v>1290492000</v>
      </c>
      <c r="K632" s="7">
        <f xml:space="preserve"> (((J632/60)/60)/24)+DATE(1970,1,1)</f>
        <v>40505.25</v>
      </c>
      <c r="L632">
        <v>1290837600</v>
      </c>
      <c r="M632" s="7">
        <f>(((L632/60)/60)/24)+DATE(1970, 1, 1)</f>
        <v>40509.25</v>
      </c>
      <c r="N632" t="b">
        <v>0</v>
      </c>
      <c r="O632" t="b">
        <v>0</v>
      </c>
      <c r="P632" t="s">
        <v>65</v>
      </c>
      <c r="Q632" t="str">
        <f xml:space="preserve"> LEFT(P632, SEARCH("/", P632, 1)-1)</f>
        <v>technology</v>
      </c>
      <c r="R632" t="str">
        <f>RIGHT(P632,(LEN(P632)-LEN(Q632)-1))</f>
        <v>wearables</v>
      </c>
      <c r="S632">
        <f xml:space="preserve"> (E632/D632)*100</f>
        <v>84.19047619047619</v>
      </c>
      <c r="T632">
        <f xml:space="preserve"> IF(G632=0, 0, (E632/G632))</f>
        <v>28.063492063492063</v>
      </c>
    </row>
    <row r="633" spans="1:20" ht="17" x14ac:dyDescent="0.2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t="s">
        <v>14</v>
      </c>
      <c r="G633">
        <v>79</v>
      </c>
      <c r="H633" t="s">
        <v>21</v>
      </c>
      <c r="I633" t="s">
        <v>22</v>
      </c>
      <c r="J633">
        <v>1511762400</v>
      </c>
      <c r="K633" s="7">
        <f xml:space="preserve"> (((J633/60)/60)/24)+DATE(1970,1,1)</f>
        <v>43066.25</v>
      </c>
      <c r="L633">
        <v>1514959200</v>
      </c>
      <c r="M633" s="7">
        <f>(((L633/60)/60)/24)+DATE(1970, 1, 1)</f>
        <v>43103.25</v>
      </c>
      <c r="N633" t="b">
        <v>0</v>
      </c>
      <c r="O633" t="b">
        <v>0</v>
      </c>
      <c r="P633" t="s">
        <v>33</v>
      </c>
      <c r="Q633" t="str">
        <f xml:space="preserve"> LEFT(P633, SEARCH("/", P633, 1)-1)</f>
        <v>theater</v>
      </c>
      <c r="R633" t="str">
        <f>RIGHT(P633,(LEN(P633)-LEN(Q633)-1))</f>
        <v>plays</v>
      </c>
      <c r="S633">
        <f xml:space="preserve"> (E633/D633)*100</f>
        <v>84.131868131868131</v>
      </c>
      <c r="T633">
        <f xml:space="preserve"> IF(G633=0, 0, (E633/G633))</f>
        <v>96.911392405063296</v>
      </c>
    </row>
    <row r="634" spans="1:20" ht="17" x14ac:dyDescent="0.2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t="s">
        <v>14</v>
      </c>
      <c r="G634">
        <v>1979</v>
      </c>
      <c r="H634" t="s">
        <v>21</v>
      </c>
      <c r="I634" t="s">
        <v>22</v>
      </c>
      <c r="J634">
        <v>1272258000</v>
      </c>
      <c r="K634" s="7">
        <f xml:space="preserve"> (((J634/60)/60)/24)+DATE(1970,1,1)</f>
        <v>40294.208333333336</v>
      </c>
      <c r="L634">
        <v>1273381200</v>
      </c>
      <c r="M634" s="7">
        <f>(((L634/60)/60)/24)+DATE(1970, 1, 1)</f>
        <v>40307.208333333336</v>
      </c>
      <c r="N634" t="b">
        <v>0</v>
      </c>
      <c r="O634" t="b">
        <v>0</v>
      </c>
      <c r="P634" t="s">
        <v>33</v>
      </c>
      <c r="Q634" t="str">
        <f xml:space="preserve"> LEFT(P634, SEARCH("/", P634, 1)-1)</f>
        <v>theater</v>
      </c>
      <c r="R634" t="str">
        <f>RIGHT(P634,(LEN(P634)-LEN(Q634)-1))</f>
        <v>plays</v>
      </c>
      <c r="S634">
        <f xml:space="preserve"> (E634/D634)*100</f>
        <v>83.904860392967933</v>
      </c>
      <c r="T634">
        <f xml:space="preserve"> IF(G634=0, 0, (E634/G634))</f>
        <v>40.998484082870135</v>
      </c>
    </row>
    <row r="635" spans="1:20" ht="17" x14ac:dyDescent="0.2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t="s">
        <v>14</v>
      </c>
      <c r="G635">
        <v>1790</v>
      </c>
      <c r="H635" t="s">
        <v>21</v>
      </c>
      <c r="I635" t="s">
        <v>22</v>
      </c>
      <c r="J635">
        <v>1426395600</v>
      </c>
      <c r="K635" s="7">
        <f xml:space="preserve"> (((J635/60)/60)/24)+DATE(1970,1,1)</f>
        <v>42078.208333333328</v>
      </c>
      <c r="L635">
        <v>1427086800</v>
      </c>
      <c r="M635" s="7">
        <f>(((L635/60)/60)/24)+DATE(1970, 1, 1)</f>
        <v>42086.208333333328</v>
      </c>
      <c r="N635" t="b">
        <v>0</v>
      </c>
      <c r="O635" t="b">
        <v>0</v>
      </c>
      <c r="P635" t="s">
        <v>33</v>
      </c>
      <c r="Q635" t="str">
        <f xml:space="preserve"> LEFT(P635, SEARCH("/", P635, 1)-1)</f>
        <v>theater</v>
      </c>
      <c r="R635" t="str">
        <f>RIGHT(P635,(LEN(P635)-LEN(Q635)-1))</f>
        <v>plays</v>
      </c>
      <c r="S635">
        <f xml:space="preserve"> (E635/D635)*100</f>
        <v>83.813278008298752</v>
      </c>
      <c r="T635">
        <f xml:space="preserve"> IF(G635=0, 0, (E635/G635))</f>
        <v>78.990502793296088</v>
      </c>
    </row>
    <row r="636" spans="1:20" ht="17" x14ac:dyDescent="0.2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t="s">
        <v>14</v>
      </c>
      <c r="G636">
        <v>111</v>
      </c>
      <c r="H636" t="s">
        <v>21</v>
      </c>
      <c r="I636" t="s">
        <v>22</v>
      </c>
      <c r="J636">
        <v>1468126800</v>
      </c>
      <c r="K636" s="7">
        <f xml:space="preserve"> (((J636/60)/60)/24)+DATE(1970,1,1)</f>
        <v>42561.208333333328</v>
      </c>
      <c r="L636">
        <v>1472446800</v>
      </c>
      <c r="M636" s="7">
        <f>(((L636/60)/60)/24)+DATE(1970, 1, 1)</f>
        <v>42611.208333333328</v>
      </c>
      <c r="N636" t="b">
        <v>0</v>
      </c>
      <c r="O636" t="b">
        <v>0</v>
      </c>
      <c r="P636" t="s">
        <v>119</v>
      </c>
      <c r="Q636" t="str">
        <f xml:space="preserve"> LEFT(P636, SEARCH("/", P636, 1)-1)</f>
        <v>publishing</v>
      </c>
      <c r="R636" t="str">
        <f>RIGHT(P636,(LEN(P636)-LEN(Q636)-1))</f>
        <v>fiction</v>
      </c>
      <c r="S636">
        <f xml:space="preserve"> (E636/D636)*100</f>
        <v>83.622641509433961</v>
      </c>
      <c r="T636">
        <f xml:space="preserve"> IF(G636=0, 0, (E636/G636))</f>
        <v>39.927927927927925</v>
      </c>
    </row>
    <row r="637" spans="1:20" ht="17" x14ac:dyDescent="0.2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t="s">
        <v>14</v>
      </c>
      <c r="G637">
        <v>132</v>
      </c>
      <c r="H637" t="s">
        <v>21</v>
      </c>
      <c r="I637" t="s">
        <v>22</v>
      </c>
      <c r="J637">
        <v>1335848400</v>
      </c>
      <c r="K637" s="7">
        <f xml:space="preserve"> (((J637/60)/60)/24)+DATE(1970,1,1)</f>
        <v>41030.208333333336</v>
      </c>
      <c r="L637">
        <v>1336280400</v>
      </c>
      <c r="M637" s="7">
        <f>(((L637/60)/60)/24)+DATE(1970, 1, 1)</f>
        <v>41035.208333333336</v>
      </c>
      <c r="N637" t="b">
        <v>0</v>
      </c>
      <c r="O637" t="b">
        <v>0</v>
      </c>
      <c r="P637" t="s">
        <v>28</v>
      </c>
      <c r="Q637" t="str">
        <f xml:space="preserve"> LEFT(P637, SEARCH("/", P637, 1)-1)</f>
        <v>technology</v>
      </c>
      <c r="R637" t="str">
        <f>RIGHT(P637,(LEN(P637)-LEN(Q637)-1))</f>
        <v>web</v>
      </c>
      <c r="S637">
        <f xml:space="preserve"> (E637/D637)*100</f>
        <v>83.193877551020407</v>
      </c>
      <c r="T637">
        <f xml:space="preserve"> IF(G637=0, 0, (E637/G637))</f>
        <v>61.765151515151516</v>
      </c>
    </row>
    <row r="638" spans="1:20" ht="34" x14ac:dyDescent="0.2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t="s">
        <v>14</v>
      </c>
      <c r="G638">
        <v>105</v>
      </c>
      <c r="H638" t="s">
        <v>21</v>
      </c>
      <c r="I638" t="s">
        <v>22</v>
      </c>
      <c r="J638">
        <v>1446876000</v>
      </c>
      <c r="K638" s="7">
        <f xml:space="preserve"> (((J638/60)/60)/24)+DATE(1970,1,1)</f>
        <v>42315.25</v>
      </c>
      <c r="L638">
        <v>1447221600</v>
      </c>
      <c r="M638" s="7">
        <f>(((L638/60)/60)/24)+DATE(1970, 1, 1)</f>
        <v>42319.25</v>
      </c>
      <c r="N638" t="b">
        <v>0</v>
      </c>
      <c r="O638" t="b">
        <v>0</v>
      </c>
      <c r="P638" t="s">
        <v>71</v>
      </c>
      <c r="Q638" t="str">
        <f xml:space="preserve"> LEFT(P638, SEARCH("/", P638, 1)-1)</f>
        <v>film &amp; video</v>
      </c>
      <c r="R638" t="str">
        <f>RIGHT(P638,(LEN(P638)-LEN(Q638)-1))</f>
        <v>animation</v>
      </c>
      <c r="S638">
        <f xml:space="preserve"> (E638/D638)*100</f>
        <v>83.119402985074629</v>
      </c>
      <c r="T638">
        <f xml:space="preserve"> IF(G638=0, 0, (E638/G638))</f>
        <v>53.038095238095238</v>
      </c>
    </row>
    <row r="639" spans="1:20" ht="17" x14ac:dyDescent="0.2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t="s">
        <v>14</v>
      </c>
      <c r="G639">
        <v>26</v>
      </c>
      <c r="H639" t="s">
        <v>21</v>
      </c>
      <c r="I639" t="s">
        <v>22</v>
      </c>
      <c r="J639">
        <v>1405746000</v>
      </c>
      <c r="K639" s="7">
        <f xml:space="preserve"> (((J639/60)/60)/24)+DATE(1970,1,1)</f>
        <v>41839.208333333336</v>
      </c>
      <c r="L639">
        <v>1407042000</v>
      </c>
      <c r="M639" s="7">
        <f>(((L639/60)/60)/24)+DATE(1970, 1, 1)</f>
        <v>41854.208333333336</v>
      </c>
      <c r="N639" t="b">
        <v>0</v>
      </c>
      <c r="O639" t="b">
        <v>1</v>
      </c>
      <c r="P639" t="s">
        <v>42</v>
      </c>
      <c r="Q639" t="str">
        <f xml:space="preserve"> LEFT(P639, SEARCH("/", P639, 1)-1)</f>
        <v>film &amp; video</v>
      </c>
      <c r="R639" t="str">
        <f>RIGHT(P639,(LEN(P639)-LEN(Q639)-1))</f>
        <v>documentary</v>
      </c>
      <c r="S639">
        <f xml:space="preserve"> (E639/D639)*100</f>
        <v>82.875</v>
      </c>
      <c r="T639">
        <f xml:space="preserve"> IF(G639=0, 0, (E639/G639))</f>
        <v>25.5</v>
      </c>
    </row>
    <row r="640" spans="1:20" ht="17" x14ac:dyDescent="0.2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t="s">
        <v>14</v>
      </c>
      <c r="G640">
        <v>91</v>
      </c>
      <c r="H640" t="s">
        <v>21</v>
      </c>
      <c r="I640" t="s">
        <v>22</v>
      </c>
      <c r="J640">
        <v>1399006800</v>
      </c>
      <c r="K640" s="7">
        <f xml:space="preserve"> (((J640/60)/60)/24)+DATE(1970,1,1)</f>
        <v>41761.208333333336</v>
      </c>
      <c r="L640">
        <v>1400734800</v>
      </c>
      <c r="M640" s="7">
        <f>(((L640/60)/60)/24)+DATE(1970, 1, 1)</f>
        <v>41781.208333333336</v>
      </c>
      <c r="N640" t="b">
        <v>0</v>
      </c>
      <c r="O640" t="b">
        <v>0</v>
      </c>
      <c r="P640" t="s">
        <v>33</v>
      </c>
      <c r="Q640" t="str">
        <f xml:space="preserve"> LEFT(P640, SEARCH("/", P640, 1)-1)</f>
        <v>theater</v>
      </c>
      <c r="R640" t="str">
        <f>RIGHT(P640,(LEN(P640)-LEN(Q640)-1))</f>
        <v>plays</v>
      </c>
      <c r="S640">
        <f xml:space="preserve"> (E640/D640)*100</f>
        <v>82.714285714285722</v>
      </c>
      <c r="T640">
        <f xml:space="preserve"> IF(G640=0, 0, (E640/G640))</f>
        <v>69.989010989010993</v>
      </c>
    </row>
    <row r="641" spans="1:20" ht="17" x14ac:dyDescent="0.2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t="s">
        <v>14</v>
      </c>
      <c r="G641">
        <v>32</v>
      </c>
      <c r="H641" t="s">
        <v>21</v>
      </c>
      <c r="I641" t="s">
        <v>22</v>
      </c>
      <c r="J641">
        <v>1452146400</v>
      </c>
      <c r="K641" s="7">
        <f xml:space="preserve"> (((J641/60)/60)/24)+DATE(1970,1,1)</f>
        <v>42376.25</v>
      </c>
      <c r="L641">
        <v>1452578400</v>
      </c>
      <c r="M641" s="7">
        <f>(((L641/60)/60)/24)+DATE(1970, 1, 1)</f>
        <v>42381.25</v>
      </c>
      <c r="N641" t="b">
        <v>0</v>
      </c>
      <c r="O641" t="b">
        <v>0</v>
      </c>
      <c r="P641" t="s">
        <v>60</v>
      </c>
      <c r="Q641" t="str">
        <f xml:space="preserve"> LEFT(P641, SEARCH("/", P641, 1)-1)</f>
        <v>music</v>
      </c>
      <c r="R641" t="str">
        <f>RIGHT(P641,(LEN(P641)-LEN(Q641)-1))</f>
        <v>indie rock</v>
      </c>
      <c r="S641">
        <f xml:space="preserve"> (E641/D641)*100</f>
        <v>82.617647058823536</v>
      </c>
      <c r="T641">
        <f xml:space="preserve"> IF(G641=0, 0, (E641/G641))</f>
        <v>87.78125</v>
      </c>
    </row>
    <row r="642" spans="1:20" ht="17" x14ac:dyDescent="0.2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t="s">
        <v>14</v>
      </c>
      <c r="G642">
        <v>186</v>
      </c>
      <c r="H642" t="s">
        <v>21</v>
      </c>
      <c r="I642" t="s">
        <v>22</v>
      </c>
      <c r="J642">
        <v>1355810400</v>
      </c>
      <c r="K642" s="7">
        <f xml:space="preserve"> (((J642/60)/60)/24)+DATE(1970,1,1)</f>
        <v>41261.25</v>
      </c>
      <c r="L642">
        <v>1355983200</v>
      </c>
      <c r="M642" s="7">
        <f>(((L642/60)/60)/24)+DATE(1970, 1, 1)</f>
        <v>41263.25</v>
      </c>
      <c r="N642" t="b">
        <v>0</v>
      </c>
      <c r="O642" t="b">
        <v>0</v>
      </c>
      <c r="P642" t="s">
        <v>65</v>
      </c>
      <c r="Q642" t="str">
        <f xml:space="preserve"> LEFT(P642, SEARCH("/", P642, 1)-1)</f>
        <v>technology</v>
      </c>
      <c r="R642" t="str">
        <f>RIGHT(P642,(LEN(P642)-LEN(Q642)-1))</f>
        <v>wearables</v>
      </c>
      <c r="S642">
        <f xml:space="preserve"> (E642/D642)*100</f>
        <v>82.044117647058826</v>
      </c>
      <c r="T642">
        <f xml:space="preserve"> IF(G642=0, 0, (E642/G642))</f>
        <v>29.99462365591398</v>
      </c>
    </row>
    <row r="643" spans="1:20" ht="34" x14ac:dyDescent="0.2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t="s">
        <v>14</v>
      </c>
      <c r="G643">
        <v>86</v>
      </c>
      <c r="H643" t="s">
        <v>26</v>
      </c>
      <c r="I643" t="s">
        <v>27</v>
      </c>
      <c r="J643">
        <v>1419141600</v>
      </c>
      <c r="K643" s="7">
        <f xml:space="preserve"> (((J643/60)/60)/24)+DATE(1970,1,1)</f>
        <v>41994.25</v>
      </c>
      <c r="L643">
        <v>1420092000</v>
      </c>
      <c r="M643" s="7">
        <f>(((L643/60)/60)/24)+DATE(1970, 1, 1)</f>
        <v>42005.25</v>
      </c>
      <c r="N643" t="b">
        <v>0</v>
      </c>
      <c r="O643" t="b">
        <v>0</v>
      </c>
      <c r="P643" t="s">
        <v>133</v>
      </c>
      <c r="Q643" t="str">
        <f xml:space="preserve"> LEFT(P643, SEARCH("/", P643, 1)-1)</f>
        <v>publishing</v>
      </c>
      <c r="R643" t="str">
        <f>RIGHT(P643,(LEN(P643)-LEN(Q643)-1))</f>
        <v>radio &amp; podcasts</v>
      </c>
      <c r="S643">
        <f xml:space="preserve"> (E643/D643)*100</f>
        <v>82.028169014084511</v>
      </c>
      <c r="T643">
        <f xml:space="preserve"> IF(G643=0, 0, (E643/G643))</f>
        <v>67.720930232558146</v>
      </c>
    </row>
    <row r="644" spans="1:20" ht="17" x14ac:dyDescent="0.2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t="s">
        <v>14</v>
      </c>
      <c r="G644">
        <v>77</v>
      </c>
      <c r="H644" t="s">
        <v>21</v>
      </c>
      <c r="I644" t="s">
        <v>22</v>
      </c>
      <c r="J644">
        <v>1440133200</v>
      </c>
      <c r="K644" s="7">
        <f xml:space="preserve"> (((J644/60)/60)/24)+DATE(1970,1,1)</f>
        <v>42237.208333333328</v>
      </c>
      <c r="L644">
        <v>1440910800</v>
      </c>
      <c r="M644" s="7">
        <f>(((L644/60)/60)/24)+DATE(1970, 1, 1)</f>
        <v>42246.208333333328</v>
      </c>
      <c r="N644" t="b">
        <v>1</v>
      </c>
      <c r="O644" t="b">
        <v>0</v>
      </c>
      <c r="P644" t="s">
        <v>33</v>
      </c>
      <c r="Q644" t="str">
        <f xml:space="preserve"> LEFT(P644, SEARCH("/", P644, 1)-1)</f>
        <v>theater</v>
      </c>
      <c r="R644" t="str">
        <f>RIGHT(P644,(LEN(P644)-LEN(Q644)-1))</f>
        <v>plays</v>
      </c>
      <c r="S644">
        <f xml:space="preserve"> (E644/D644)*100</f>
        <v>81.736263736263737</v>
      </c>
      <c r="T644">
        <f xml:space="preserve"> IF(G644=0, 0, (E644/G644))</f>
        <v>96.597402597402592</v>
      </c>
    </row>
    <row r="645" spans="1:20" ht="17" x14ac:dyDescent="0.2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t="s">
        <v>14</v>
      </c>
      <c r="G645">
        <v>263</v>
      </c>
      <c r="H645" t="s">
        <v>26</v>
      </c>
      <c r="I645" t="s">
        <v>27</v>
      </c>
      <c r="J645">
        <v>1486706400</v>
      </c>
      <c r="K645" s="7">
        <f xml:space="preserve"> (((J645/60)/60)/24)+DATE(1970,1,1)</f>
        <v>42776.25</v>
      </c>
      <c r="L645">
        <v>1488348000</v>
      </c>
      <c r="M645" s="7">
        <f>(((L645/60)/60)/24)+DATE(1970, 1, 1)</f>
        <v>42795.25</v>
      </c>
      <c r="N645" t="b">
        <v>0</v>
      </c>
      <c r="O645" t="b">
        <v>0</v>
      </c>
      <c r="P645" t="s">
        <v>122</v>
      </c>
      <c r="Q645" t="str">
        <f xml:space="preserve"> LEFT(P645, SEARCH("/", P645, 1)-1)</f>
        <v>photography</v>
      </c>
      <c r="R645" t="str">
        <f>RIGHT(P645,(LEN(P645)-LEN(Q645)-1))</f>
        <v>photography books</v>
      </c>
      <c r="S645">
        <f xml:space="preserve"> (E645/D645)*100</f>
        <v>81.42</v>
      </c>
      <c r="T645">
        <f xml:space="preserve"> IF(G645=0, 0, (E645/G645))</f>
        <v>30.958174904942965</v>
      </c>
    </row>
    <row r="646" spans="1:20" ht="34" x14ac:dyDescent="0.2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t="s">
        <v>14</v>
      </c>
      <c r="G646">
        <v>1538</v>
      </c>
      <c r="H646" t="s">
        <v>21</v>
      </c>
      <c r="I646" t="s">
        <v>22</v>
      </c>
      <c r="J646">
        <v>1412139600</v>
      </c>
      <c r="K646" s="7">
        <f xml:space="preserve"> (((J646/60)/60)/24)+DATE(1970,1,1)</f>
        <v>41913.208333333336</v>
      </c>
      <c r="L646">
        <v>1415772000</v>
      </c>
      <c r="M646" s="7">
        <f>(((L646/60)/60)/24)+DATE(1970, 1, 1)</f>
        <v>41955.25</v>
      </c>
      <c r="N646" t="b">
        <v>0</v>
      </c>
      <c r="O646" t="b">
        <v>1</v>
      </c>
      <c r="P646" t="s">
        <v>33</v>
      </c>
      <c r="Q646" t="str">
        <f xml:space="preserve"> LEFT(P646, SEARCH("/", P646, 1)-1)</f>
        <v>theater</v>
      </c>
      <c r="R646" t="str">
        <f>RIGHT(P646,(LEN(P646)-LEN(Q646)-1))</f>
        <v>plays</v>
      </c>
      <c r="S646">
        <f xml:space="preserve"> (E646/D646)*100</f>
        <v>81.348423194303152</v>
      </c>
      <c r="T646">
        <f xml:space="preserve"> IF(G646=0, 0, (E646/G646))</f>
        <v>103.98634590377114</v>
      </c>
    </row>
    <row r="647" spans="1:20" ht="17" x14ac:dyDescent="0.2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t="s">
        <v>14</v>
      </c>
      <c r="G647">
        <v>831</v>
      </c>
      <c r="H647" t="s">
        <v>21</v>
      </c>
      <c r="I647" t="s">
        <v>22</v>
      </c>
      <c r="J647">
        <v>1439528400</v>
      </c>
      <c r="K647" s="7">
        <f xml:space="preserve"> (((J647/60)/60)/24)+DATE(1970,1,1)</f>
        <v>42230.208333333328</v>
      </c>
      <c r="L647">
        <v>1440306000</v>
      </c>
      <c r="M647" s="7">
        <f>(((L647/60)/60)/24)+DATE(1970, 1, 1)</f>
        <v>42239.208333333328</v>
      </c>
      <c r="N647" t="b">
        <v>0</v>
      </c>
      <c r="O647" t="b">
        <v>1</v>
      </c>
      <c r="P647" t="s">
        <v>33</v>
      </c>
      <c r="Q647" t="str">
        <f xml:space="preserve"> LEFT(P647, SEARCH("/", P647, 1)-1)</f>
        <v>theater</v>
      </c>
      <c r="R647" t="str">
        <f>RIGHT(P647,(LEN(P647)-LEN(Q647)-1))</f>
        <v>plays</v>
      </c>
      <c r="S647">
        <f xml:space="preserve"> (E647/D647)*100</f>
        <v>80.306347746090154</v>
      </c>
      <c r="T647">
        <f xml:space="preserve"> IF(G647=0, 0, (E647/G647))</f>
        <v>105.04572803850782</v>
      </c>
    </row>
    <row r="648" spans="1:20" ht="17" x14ac:dyDescent="0.2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t="s">
        <v>14</v>
      </c>
      <c r="G648">
        <v>80</v>
      </c>
      <c r="H648" t="s">
        <v>40</v>
      </c>
      <c r="I648" t="s">
        <v>41</v>
      </c>
      <c r="J648">
        <v>1385186400</v>
      </c>
      <c r="K648" s="7">
        <f xml:space="preserve"> (((J648/60)/60)/24)+DATE(1970,1,1)</f>
        <v>41601.25</v>
      </c>
      <c r="L648">
        <v>1389074400</v>
      </c>
      <c r="M648" s="7">
        <f>(((L648/60)/60)/24)+DATE(1970, 1, 1)</f>
        <v>41646.25</v>
      </c>
      <c r="N648" t="b">
        <v>0</v>
      </c>
      <c r="O648" t="b">
        <v>0</v>
      </c>
      <c r="P648" t="s">
        <v>60</v>
      </c>
      <c r="Q648" t="str">
        <f xml:space="preserve"> LEFT(P648, SEARCH("/", P648, 1)-1)</f>
        <v>music</v>
      </c>
      <c r="R648" t="str">
        <f>RIGHT(P648,(LEN(P648)-LEN(Q648)-1))</f>
        <v>indie rock</v>
      </c>
      <c r="S648">
        <f xml:space="preserve"> (E648/D648)*100</f>
        <v>80.300000000000011</v>
      </c>
      <c r="T648">
        <f xml:space="preserve"> IF(G648=0, 0, (E648/G648))</f>
        <v>90.337500000000006</v>
      </c>
    </row>
    <row r="649" spans="1:20" ht="17" x14ac:dyDescent="0.2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t="s">
        <v>74</v>
      </c>
      <c r="G649">
        <v>1297</v>
      </c>
      <c r="H649" t="s">
        <v>15</v>
      </c>
      <c r="I649" t="s">
        <v>16</v>
      </c>
      <c r="J649">
        <v>1501650000</v>
      </c>
      <c r="K649" s="7">
        <f xml:space="preserve"> (((J649/60)/60)/24)+DATE(1970,1,1)</f>
        <v>42949.208333333328</v>
      </c>
      <c r="L649">
        <v>1502859600</v>
      </c>
      <c r="M649" s="7">
        <f>(((L649/60)/60)/24)+DATE(1970, 1, 1)</f>
        <v>42963.208333333328</v>
      </c>
      <c r="N649" t="b">
        <v>0</v>
      </c>
      <c r="O649" t="b">
        <v>0</v>
      </c>
      <c r="P649" t="s">
        <v>33</v>
      </c>
      <c r="Q649" t="str">
        <f xml:space="preserve"> LEFT(P649, SEARCH("/", P649, 1)-1)</f>
        <v>theater</v>
      </c>
      <c r="R649" t="str">
        <f>RIGHT(P649,(LEN(P649)-LEN(Q649)-1))</f>
        <v>plays</v>
      </c>
      <c r="S649">
        <f xml:space="preserve"> (E649/D649)*100</f>
        <v>79.951577402787962</v>
      </c>
      <c r="T649">
        <f xml:space="preserve"> IF(G649=0, 0, (E649/G649))</f>
        <v>84.02004626060139</v>
      </c>
    </row>
    <row r="650" spans="1:20" ht="17" x14ac:dyDescent="0.2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t="s">
        <v>14</v>
      </c>
      <c r="G650">
        <v>15</v>
      </c>
      <c r="H650" t="s">
        <v>21</v>
      </c>
      <c r="I650" t="s">
        <v>22</v>
      </c>
      <c r="J650">
        <v>1443848400</v>
      </c>
      <c r="K650" s="7">
        <f xml:space="preserve"> (((J650/60)/60)/24)+DATE(1970,1,1)</f>
        <v>42280.208333333328</v>
      </c>
      <c r="L650">
        <v>1444539600</v>
      </c>
      <c r="M650" s="7">
        <f>(((L650/60)/60)/24)+DATE(1970, 1, 1)</f>
        <v>42288.208333333328</v>
      </c>
      <c r="N650" t="b">
        <v>0</v>
      </c>
      <c r="O650" t="b">
        <v>0</v>
      </c>
      <c r="P650" t="s">
        <v>23</v>
      </c>
      <c r="Q650" t="str">
        <f xml:space="preserve"> LEFT(P650, SEARCH("/", P650, 1)-1)</f>
        <v>music</v>
      </c>
      <c r="R650" t="str">
        <f>RIGHT(P650,(LEN(P650)-LEN(Q650)-1))</f>
        <v>rock</v>
      </c>
      <c r="S650">
        <f xml:space="preserve"> (E650/D650)*100</f>
        <v>79.95</v>
      </c>
      <c r="T650">
        <f xml:space="preserve"> IF(G650=0, 0, (E650/G650))</f>
        <v>106.6</v>
      </c>
    </row>
    <row r="651" spans="1:20" ht="17" x14ac:dyDescent="0.2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t="s">
        <v>14</v>
      </c>
      <c r="G651">
        <v>65</v>
      </c>
      <c r="H651" t="s">
        <v>21</v>
      </c>
      <c r="I651" t="s">
        <v>22</v>
      </c>
      <c r="J651">
        <v>1479103200</v>
      </c>
      <c r="K651" s="7">
        <f xml:space="preserve"> (((J651/60)/60)/24)+DATE(1970,1,1)</f>
        <v>42688.25</v>
      </c>
      <c r="L651">
        <v>1479794400</v>
      </c>
      <c r="M651" s="7">
        <f>(((L651/60)/60)/24)+DATE(1970, 1, 1)</f>
        <v>42696.25</v>
      </c>
      <c r="N651" t="b">
        <v>0</v>
      </c>
      <c r="O651" t="b">
        <v>0</v>
      </c>
      <c r="P651" t="s">
        <v>33</v>
      </c>
      <c r="Q651" t="str">
        <f xml:space="preserve"> LEFT(P651, SEARCH("/", P651, 1)-1)</f>
        <v>theater</v>
      </c>
      <c r="R651" t="str">
        <f>RIGHT(P651,(LEN(P651)-LEN(Q651)-1))</f>
        <v>plays</v>
      </c>
      <c r="S651">
        <f xml:space="preserve"> (E651/D651)*100</f>
        <v>79.411764705882348</v>
      </c>
      <c r="T651">
        <f xml:space="preserve"> IF(G651=0, 0, (E651/G651))</f>
        <v>103.84615384615384</v>
      </c>
    </row>
    <row r="652" spans="1:20" ht="17" x14ac:dyDescent="0.2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t="s">
        <v>14</v>
      </c>
      <c r="G652">
        <v>1368</v>
      </c>
      <c r="H652" t="s">
        <v>40</v>
      </c>
      <c r="I652" t="s">
        <v>41</v>
      </c>
      <c r="J652">
        <v>1269493200</v>
      </c>
      <c r="K652" s="7">
        <f xml:space="preserve"> (((J652/60)/60)/24)+DATE(1970,1,1)</f>
        <v>40262.208333333336</v>
      </c>
      <c r="L652">
        <v>1272171600</v>
      </c>
      <c r="M652" s="7">
        <f>(((L652/60)/60)/24)+DATE(1970, 1, 1)</f>
        <v>40293.208333333336</v>
      </c>
      <c r="N652" t="b">
        <v>0</v>
      </c>
      <c r="O652" t="b">
        <v>0</v>
      </c>
      <c r="P652" t="s">
        <v>33</v>
      </c>
      <c r="Q652" t="str">
        <f xml:space="preserve"> LEFT(P652, SEARCH("/", P652, 1)-1)</f>
        <v>theater</v>
      </c>
      <c r="R652" t="str">
        <f>RIGHT(P652,(LEN(P652)-LEN(Q652)-1))</f>
        <v>plays</v>
      </c>
      <c r="S652">
        <f xml:space="preserve"> (E652/D652)*100</f>
        <v>79.008248730964468</v>
      </c>
      <c r="T652">
        <f xml:space="preserve"> IF(G652=0, 0, (E652/G652))</f>
        <v>91.021198830409361</v>
      </c>
    </row>
    <row r="653" spans="1:20" ht="17" x14ac:dyDescent="0.2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t="s">
        <v>74</v>
      </c>
      <c r="G653">
        <v>82</v>
      </c>
      <c r="H653" t="s">
        <v>21</v>
      </c>
      <c r="I653" t="s">
        <v>22</v>
      </c>
      <c r="J653">
        <v>1317531600</v>
      </c>
      <c r="K653" s="7">
        <f xml:space="preserve"> (((J653/60)/60)/24)+DATE(1970,1,1)</f>
        <v>40818.208333333336</v>
      </c>
      <c r="L653">
        <v>1317877200</v>
      </c>
      <c r="M653" s="7">
        <f>(((L653/60)/60)/24)+DATE(1970, 1, 1)</f>
        <v>40822.208333333336</v>
      </c>
      <c r="N653" t="b">
        <v>0</v>
      </c>
      <c r="O653" t="b">
        <v>0</v>
      </c>
      <c r="P653" t="s">
        <v>17</v>
      </c>
      <c r="Q653" t="str">
        <f xml:space="preserve"> LEFT(P653, SEARCH("/", P653, 1)-1)</f>
        <v>food</v>
      </c>
      <c r="R653" t="str">
        <f>RIGHT(P653,(LEN(P653)-LEN(Q653)-1))</f>
        <v>food trucks</v>
      </c>
      <c r="S653">
        <f xml:space="preserve"> (E653/D653)*100</f>
        <v>78.831325301204828</v>
      </c>
      <c r="T653">
        <f xml:space="preserve"> IF(G653=0, 0, (E653/G653))</f>
        <v>79.792682926829272</v>
      </c>
    </row>
    <row r="654" spans="1:20" ht="17" x14ac:dyDescent="0.2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t="s">
        <v>14</v>
      </c>
      <c r="G654">
        <v>106</v>
      </c>
      <c r="H654" t="s">
        <v>21</v>
      </c>
      <c r="I654" t="s">
        <v>22</v>
      </c>
      <c r="J654">
        <v>1456380000</v>
      </c>
      <c r="K654" s="7">
        <f xml:space="preserve"> (((J654/60)/60)/24)+DATE(1970,1,1)</f>
        <v>42425.25</v>
      </c>
      <c r="L654">
        <v>1456380000</v>
      </c>
      <c r="M654" s="7">
        <f>(((L654/60)/60)/24)+DATE(1970, 1, 1)</f>
        <v>42425.25</v>
      </c>
      <c r="N654" t="b">
        <v>0</v>
      </c>
      <c r="O654" t="b">
        <v>1</v>
      </c>
      <c r="P654" t="s">
        <v>33</v>
      </c>
      <c r="Q654" t="str">
        <f xml:space="preserve"> LEFT(P654, SEARCH("/", P654, 1)-1)</f>
        <v>theater</v>
      </c>
      <c r="R654" t="str">
        <f>RIGHT(P654,(LEN(P654)-LEN(Q654)-1))</f>
        <v>plays</v>
      </c>
      <c r="S654">
        <f xml:space="preserve"> (E654/D654)*100</f>
        <v>78.615384615384613</v>
      </c>
      <c r="T654">
        <f xml:space="preserve"> IF(G654=0, 0, (E654/G654))</f>
        <v>57.849056603773583</v>
      </c>
    </row>
    <row r="655" spans="1:20" ht="17" x14ac:dyDescent="0.2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t="s">
        <v>74</v>
      </c>
      <c r="G655">
        <v>1658</v>
      </c>
      <c r="H655" t="s">
        <v>21</v>
      </c>
      <c r="I655" t="s">
        <v>22</v>
      </c>
      <c r="J655">
        <v>1490418000</v>
      </c>
      <c r="K655" s="7">
        <f xml:space="preserve"> (((J655/60)/60)/24)+DATE(1970,1,1)</f>
        <v>42819.208333333328</v>
      </c>
      <c r="L655">
        <v>1491627600</v>
      </c>
      <c r="M655" s="7">
        <f>(((L655/60)/60)/24)+DATE(1970, 1, 1)</f>
        <v>42833.208333333328</v>
      </c>
      <c r="N655" t="b">
        <v>0</v>
      </c>
      <c r="O655" t="b">
        <v>0</v>
      </c>
      <c r="P655" t="s">
        <v>269</v>
      </c>
      <c r="Q655" t="str">
        <f xml:space="preserve"> LEFT(P655, SEARCH("/", P655, 1)-1)</f>
        <v>film &amp; video</v>
      </c>
      <c r="R655" t="str">
        <f>RIGHT(P655,(LEN(P655)-LEN(Q655)-1))</f>
        <v>television</v>
      </c>
      <c r="S655">
        <f xml:space="preserve"> (E655/D655)*100</f>
        <v>78.531302876480552</v>
      </c>
      <c r="T655">
        <f xml:space="preserve"> IF(G655=0, 0, (E655/G655))</f>
        <v>55.985524728588658</v>
      </c>
    </row>
    <row r="656" spans="1:20" ht="34" x14ac:dyDescent="0.2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t="s">
        <v>14</v>
      </c>
      <c r="G656">
        <v>75</v>
      </c>
      <c r="H656" t="s">
        <v>21</v>
      </c>
      <c r="I656" t="s">
        <v>22</v>
      </c>
      <c r="J656">
        <v>1442984400</v>
      </c>
      <c r="K656" s="7">
        <f xml:space="preserve"> (((J656/60)/60)/24)+DATE(1970,1,1)</f>
        <v>42270.208333333328</v>
      </c>
      <c r="L656">
        <v>1443502800</v>
      </c>
      <c r="M656" s="7">
        <f>(((L656/60)/60)/24)+DATE(1970, 1, 1)</f>
        <v>42276.208333333328</v>
      </c>
      <c r="N656" t="b">
        <v>0</v>
      </c>
      <c r="O656" t="b">
        <v>1</v>
      </c>
      <c r="P656" t="s">
        <v>28</v>
      </c>
      <c r="Q656" t="str">
        <f xml:space="preserve"> LEFT(P656, SEARCH("/", P656, 1)-1)</f>
        <v>technology</v>
      </c>
      <c r="R656" t="str">
        <f>RIGHT(P656,(LEN(P656)-LEN(Q656)-1))</f>
        <v>web</v>
      </c>
      <c r="S656">
        <f xml:space="preserve"> (E656/D656)*100</f>
        <v>78.181818181818187</v>
      </c>
      <c r="T656">
        <f xml:space="preserve"> IF(G656=0, 0, (E656/G656))</f>
        <v>57.333333333333336</v>
      </c>
    </row>
    <row r="657" spans="1:20" ht="17" x14ac:dyDescent="0.2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t="s">
        <v>14</v>
      </c>
      <c r="G657">
        <v>1684</v>
      </c>
      <c r="H657" t="s">
        <v>21</v>
      </c>
      <c r="I657" t="s">
        <v>22</v>
      </c>
      <c r="J657">
        <v>1421992800</v>
      </c>
      <c r="K657" s="7">
        <f xml:space="preserve"> (((J657/60)/60)/24)+DATE(1970,1,1)</f>
        <v>42027.25</v>
      </c>
      <c r="L657">
        <v>1426222800</v>
      </c>
      <c r="M657" s="7">
        <f>(((L657/60)/60)/24)+DATE(1970, 1, 1)</f>
        <v>42076.208333333328</v>
      </c>
      <c r="N657" t="b">
        <v>1</v>
      </c>
      <c r="O657" t="b">
        <v>1</v>
      </c>
      <c r="P657" t="s">
        <v>33</v>
      </c>
      <c r="Q657" t="str">
        <f xml:space="preserve"> LEFT(P657, SEARCH("/", P657, 1)-1)</f>
        <v>theater</v>
      </c>
      <c r="R657" t="str">
        <f>RIGHT(P657,(LEN(P657)-LEN(Q657)-1))</f>
        <v>plays</v>
      </c>
      <c r="S657">
        <f xml:space="preserve"> (E657/D657)*100</f>
        <v>78.106590724165997</v>
      </c>
      <c r="T657">
        <f xml:space="preserve"> IF(G657=0, 0, (E657/G657))</f>
        <v>57.00296912114014</v>
      </c>
    </row>
    <row r="658" spans="1:20" ht="17" x14ac:dyDescent="0.2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t="s">
        <v>74</v>
      </c>
      <c r="G658">
        <v>75</v>
      </c>
      <c r="H658" t="s">
        <v>107</v>
      </c>
      <c r="I658" t="s">
        <v>108</v>
      </c>
      <c r="J658">
        <v>1450936800</v>
      </c>
      <c r="K658" s="7">
        <f xml:space="preserve"> (((J658/60)/60)/24)+DATE(1970,1,1)</f>
        <v>42362.25</v>
      </c>
      <c r="L658">
        <v>1452405600</v>
      </c>
      <c r="M658" s="7">
        <f>(((L658/60)/60)/24)+DATE(1970, 1, 1)</f>
        <v>42379.25</v>
      </c>
      <c r="N658" t="b">
        <v>0</v>
      </c>
      <c r="O658" t="b">
        <v>1</v>
      </c>
      <c r="P658" t="s">
        <v>122</v>
      </c>
      <c r="Q658" t="str">
        <f xml:space="preserve"> LEFT(P658, SEARCH("/", P658, 1)-1)</f>
        <v>photography</v>
      </c>
      <c r="R658" t="str">
        <f>RIGHT(P658,(LEN(P658)-LEN(Q658)-1))</f>
        <v>photography books</v>
      </c>
      <c r="S658">
        <f xml:space="preserve"> (E658/D658)*100</f>
        <v>77.632653061224488</v>
      </c>
      <c r="T658">
        <f xml:space="preserve"> IF(G658=0, 0, (E658/G658))</f>
        <v>101.44</v>
      </c>
    </row>
    <row r="659" spans="1:20" ht="17" x14ac:dyDescent="0.2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t="s">
        <v>14</v>
      </c>
      <c r="G659">
        <v>1229</v>
      </c>
      <c r="H659" t="s">
        <v>21</v>
      </c>
      <c r="I659" t="s">
        <v>22</v>
      </c>
      <c r="J659">
        <v>1469509200</v>
      </c>
      <c r="K659" s="7">
        <f xml:space="preserve"> (((J659/60)/60)/24)+DATE(1970,1,1)</f>
        <v>42577.208333333328</v>
      </c>
      <c r="L659">
        <v>1469595600</v>
      </c>
      <c r="M659" s="7">
        <f>(((L659/60)/60)/24)+DATE(1970, 1, 1)</f>
        <v>42578.208333333328</v>
      </c>
      <c r="N659" t="b">
        <v>0</v>
      </c>
      <c r="O659" t="b">
        <v>0</v>
      </c>
      <c r="P659" t="s">
        <v>17</v>
      </c>
      <c r="Q659" t="str">
        <f xml:space="preserve"> LEFT(P659, SEARCH("/", P659, 1)-1)</f>
        <v>food</v>
      </c>
      <c r="R659" t="str">
        <f>RIGHT(P659,(LEN(P659)-LEN(Q659)-1))</f>
        <v>food trucks</v>
      </c>
      <c r="S659">
        <f xml:space="preserve"> (E659/D659)*100</f>
        <v>77.400977995110026</v>
      </c>
      <c r="T659">
        <f xml:space="preserve"> IF(G659=0, 0, (E659/G659))</f>
        <v>103.033360455655</v>
      </c>
    </row>
    <row r="660" spans="1:20" ht="34" x14ac:dyDescent="0.2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t="s">
        <v>14</v>
      </c>
      <c r="G660">
        <v>62</v>
      </c>
      <c r="H660" t="s">
        <v>21</v>
      </c>
      <c r="I660" t="s">
        <v>22</v>
      </c>
      <c r="J660">
        <v>1580104800</v>
      </c>
      <c r="K660" s="7">
        <f xml:space="preserve"> (((J660/60)/60)/24)+DATE(1970,1,1)</f>
        <v>43857.25</v>
      </c>
      <c r="L660">
        <v>1581314400</v>
      </c>
      <c r="M660" s="7">
        <f>(((L660/60)/60)/24)+DATE(1970, 1, 1)</f>
        <v>43871.25</v>
      </c>
      <c r="N660" t="b">
        <v>0</v>
      </c>
      <c r="O660" t="b">
        <v>0</v>
      </c>
      <c r="P660" t="s">
        <v>33</v>
      </c>
      <c r="Q660" t="str">
        <f xml:space="preserve"> LEFT(P660, SEARCH("/", P660, 1)-1)</f>
        <v>theater</v>
      </c>
      <c r="R660" t="str">
        <f>RIGHT(P660,(LEN(P660)-LEN(Q660)-1))</f>
        <v>plays</v>
      </c>
      <c r="S660">
        <f xml:space="preserve"> (E660/D660)*100</f>
        <v>77.373333333333335</v>
      </c>
      <c r="T660">
        <f xml:space="preserve"> IF(G660=0, 0, (E660/G660))</f>
        <v>93.596774193548384</v>
      </c>
    </row>
    <row r="661" spans="1:20" ht="17" x14ac:dyDescent="0.2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t="s">
        <v>14</v>
      </c>
      <c r="G661">
        <v>87</v>
      </c>
      <c r="H661" t="s">
        <v>21</v>
      </c>
      <c r="I661" t="s">
        <v>22</v>
      </c>
      <c r="J661">
        <v>1286427600</v>
      </c>
      <c r="K661" s="7">
        <f xml:space="preserve"> (((J661/60)/60)/24)+DATE(1970,1,1)</f>
        <v>40458.208333333336</v>
      </c>
      <c r="L661">
        <v>1288414800</v>
      </c>
      <c r="M661" s="7">
        <f>(((L661/60)/60)/24)+DATE(1970, 1, 1)</f>
        <v>40481.208333333336</v>
      </c>
      <c r="N661" t="b">
        <v>0</v>
      </c>
      <c r="O661" t="b">
        <v>0</v>
      </c>
      <c r="P661" t="s">
        <v>33</v>
      </c>
      <c r="Q661" t="str">
        <f xml:space="preserve"> LEFT(P661, SEARCH("/", P661, 1)-1)</f>
        <v>theater</v>
      </c>
      <c r="R661" t="str">
        <f>RIGHT(P661,(LEN(P661)-LEN(Q661)-1))</f>
        <v>plays</v>
      </c>
      <c r="S661">
        <f xml:space="preserve"> (E661/D661)*100</f>
        <v>77.239999999999995</v>
      </c>
      <c r="T661">
        <f xml:space="preserve"> IF(G661=0, 0, (E661/G661))</f>
        <v>88.781609195402297</v>
      </c>
    </row>
    <row r="662" spans="1:20" ht="17" x14ac:dyDescent="0.2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t="s">
        <v>14</v>
      </c>
      <c r="G662">
        <v>679</v>
      </c>
      <c r="H662" t="s">
        <v>21</v>
      </c>
      <c r="I662" t="s">
        <v>22</v>
      </c>
      <c r="J662">
        <v>1452319200</v>
      </c>
      <c r="K662" s="7">
        <f xml:space="preserve"> (((J662/60)/60)/24)+DATE(1970,1,1)</f>
        <v>42378.25</v>
      </c>
      <c r="L662">
        <v>1452492000</v>
      </c>
      <c r="M662" s="7">
        <f>(((L662/60)/60)/24)+DATE(1970, 1, 1)</f>
        <v>42380.25</v>
      </c>
      <c r="N662" t="b">
        <v>0</v>
      </c>
      <c r="O662" t="b">
        <v>1</v>
      </c>
      <c r="P662" t="s">
        <v>89</v>
      </c>
      <c r="Q662" t="str">
        <f xml:space="preserve"> LEFT(P662, SEARCH("/", P662, 1)-1)</f>
        <v>games</v>
      </c>
      <c r="R662" t="str">
        <f>RIGHT(P662,(LEN(P662)-LEN(Q662)-1))</f>
        <v>video games</v>
      </c>
      <c r="S662">
        <f xml:space="preserve"> (E662/D662)*100</f>
        <v>77.102702702702715</v>
      </c>
      <c r="T662">
        <f xml:space="preserve"> IF(G662=0, 0, (E662/G662))</f>
        <v>105.03681885125184</v>
      </c>
    </row>
    <row r="663" spans="1:20" ht="17" x14ac:dyDescent="0.2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t="s">
        <v>14</v>
      </c>
      <c r="G663">
        <v>3182</v>
      </c>
      <c r="H663" t="s">
        <v>107</v>
      </c>
      <c r="I663" t="s">
        <v>108</v>
      </c>
      <c r="J663">
        <v>1415340000</v>
      </c>
      <c r="K663" s="7">
        <f xml:space="preserve"> (((J663/60)/60)/24)+DATE(1970,1,1)</f>
        <v>41950.25</v>
      </c>
      <c r="L663">
        <v>1418191200</v>
      </c>
      <c r="M663" s="7">
        <f>(((L663/60)/60)/24)+DATE(1970, 1, 1)</f>
        <v>41983.25</v>
      </c>
      <c r="N663" t="b">
        <v>0</v>
      </c>
      <c r="O663" t="b">
        <v>1</v>
      </c>
      <c r="P663" t="s">
        <v>159</v>
      </c>
      <c r="Q663" t="str">
        <f xml:space="preserve"> LEFT(P663, SEARCH("/", P663, 1)-1)</f>
        <v>music</v>
      </c>
      <c r="R663" t="str">
        <f>RIGHT(P663,(LEN(P663)-LEN(Q663)-1))</f>
        <v>jazz</v>
      </c>
      <c r="S663">
        <f xml:space="preserve"> (E663/D663)*100</f>
        <v>76.766756032171585</v>
      </c>
      <c r="T663">
        <f xml:space="preserve"> IF(G663=0, 0, (E663/G663))</f>
        <v>26.996228786926462</v>
      </c>
    </row>
    <row r="664" spans="1:20" ht="17" x14ac:dyDescent="0.2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t="s">
        <v>74</v>
      </c>
      <c r="G664">
        <v>67</v>
      </c>
      <c r="H664" t="s">
        <v>21</v>
      </c>
      <c r="I664" t="s">
        <v>22</v>
      </c>
      <c r="J664">
        <v>1369112400</v>
      </c>
      <c r="K664" s="7">
        <f xml:space="preserve"> (((J664/60)/60)/24)+DATE(1970,1,1)</f>
        <v>41415.208333333336</v>
      </c>
      <c r="L664">
        <v>1374123600</v>
      </c>
      <c r="M664" s="7">
        <f>(((L664/60)/60)/24)+DATE(1970, 1, 1)</f>
        <v>41473.208333333336</v>
      </c>
      <c r="N664" t="b">
        <v>0</v>
      </c>
      <c r="O664" t="b">
        <v>0</v>
      </c>
      <c r="P664" t="s">
        <v>33</v>
      </c>
      <c r="Q664" t="str">
        <f xml:space="preserve"> LEFT(P664, SEARCH("/", P664, 1)-1)</f>
        <v>theater</v>
      </c>
      <c r="R664" t="str">
        <f>RIGHT(P664,(LEN(P664)-LEN(Q664)-1))</f>
        <v>plays</v>
      </c>
      <c r="S664">
        <f xml:space="preserve"> (E664/D664)*100</f>
        <v>76.708333333333329</v>
      </c>
      <c r="T664">
        <f xml:space="preserve"> IF(G664=0, 0, (E664/G664))</f>
        <v>82.432835820895519</v>
      </c>
    </row>
    <row r="665" spans="1:20" ht="34" x14ac:dyDescent="0.2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t="s">
        <v>14</v>
      </c>
      <c r="G665">
        <v>1068</v>
      </c>
      <c r="H665" t="s">
        <v>21</v>
      </c>
      <c r="I665" t="s">
        <v>22</v>
      </c>
      <c r="J665">
        <v>1277528400</v>
      </c>
      <c r="K665" s="7">
        <f xml:space="preserve"> (((J665/60)/60)/24)+DATE(1970,1,1)</f>
        <v>40355.208333333336</v>
      </c>
      <c r="L665">
        <v>1278565200</v>
      </c>
      <c r="M665" s="7">
        <f>(((L665/60)/60)/24)+DATE(1970, 1, 1)</f>
        <v>40367.208333333336</v>
      </c>
      <c r="N665" t="b">
        <v>0</v>
      </c>
      <c r="O665" t="b">
        <v>0</v>
      </c>
      <c r="P665" t="s">
        <v>33</v>
      </c>
      <c r="Q665" t="str">
        <f xml:space="preserve"> LEFT(P665, SEARCH("/", P665, 1)-1)</f>
        <v>theater</v>
      </c>
      <c r="R665" t="str">
        <f>RIGHT(P665,(LEN(P665)-LEN(Q665)-1))</f>
        <v>plays</v>
      </c>
      <c r="S665">
        <f xml:space="preserve"> (E665/D665)*100</f>
        <v>76.42361623616236</v>
      </c>
      <c r="T665">
        <f xml:space="preserve"> IF(G665=0, 0, (E665/G665))</f>
        <v>96.960674157303373</v>
      </c>
    </row>
    <row r="666" spans="1:20" ht="17" x14ac:dyDescent="0.2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t="s">
        <v>74</v>
      </c>
      <c r="G666">
        <v>75</v>
      </c>
      <c r="H666" t="s">
        <v>21</v>
      </c>
      <c r="I666" t="s">
        <v>22</v>
      </c>
      <c r="J666">
        <v>1316581200</v>
      </c>
      <c r="K666" s="7">
        <f xml:space="preserve"> (((J666/60)/60)/24)+DATE(1970,1,1)</f>
        <v>40807.208333333336</v>
      </c>
      <c r="L666">
        <v>1318309200</v>
      </c>
      <c r="M666" s="7">
        <f>(((L666/60)/60)/24)+DATE(1970, 1, 1)</f>
        <v>40827.208333333336</v>
      </c>
      <c r="N666" t="b">
        <v>0</v>
      </c>
      <c r="O666" t="b">
        <v>1</v>
      </c>
      <c r="P666" t="s">
        <v>60</v>
      </c>
      <c r="Q666" t="str">
        <f xml:space="preserve"> LEFT(P666, SEARCH("/", P666, 1)-1)</f>
        <v>music</v>
      </c>
      <c r="R666" t="str">
        <f>RIGHT(P666,(LEN(P666)-LEN(Q666)-1))</f>
        <v>indie rock</v>
      </c>
      <c r="S666">
        <f xml:space="preserve"> (E666/D666)*100</f>
        <v>75.292682926829272</v>
      </c>
      <c r="T666">
        <f xml:space="preserve"> IF(G666=0, 0, (E666/G666))</f>
        <v>41.16</v>
      </c>
    </row>
    <row r="667" spans="1:20" ht="17" x14ac:dyDescent="0.2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t="s">
        <v>14</v>
      </c>
      <c r="G667">
        <v>94</v>
      </c>
      <c r="H667" t="s">
        <v>21</v>
      </c>
      <c r="I667" t="s">
        <v>22</v>
      </c>
      <c r="J667">
        <v>1265349600</v>
      </c>
      <c r="K667" s="7">
        <f xml:space="preserve"> (((J667/60)/60)/24)+DATE(1970,1,1)</f>
        <v>40214.25</v>
      </c>
      <c r="L667">
        <v>1266300000</v>
      </c>
      <c r="M667" s="7">
        <f>(((L667/60)/60)/24)+DATE(1970, 1, 1)</f>
        <v>40225.25</v>
      </c>
      <c r="N667" t="b">
        <v>0</v>
      </c>
      <c r="O667" t="b">
        <v>0</v>
      </c>
      <c r="P667" t="s">
        <v>60</v>
      </c>
      <c r="Q667" t="str">
        <f xml:space="preserve"> LEFT(P667, SEARCH("/", P667, 1)-1)</f>
        <v>music</v>
      </c>
      <c r="R667" t="str">
        <f>RIGHT(P667,(LEN(P667)-LEN(Q667)-1))</f>
        <v>indie rock</v>
      </c>
      <c r="S667">
        <f xml:space="preserve"> (E667/D667)*100</f>
        <v>75.135802469135797</v>
      </c>
      <c r="T667">
        <f xml:space="preserve"> IF(G667=0, 0, (E667/G667))</f>
        <v>64.744680851063833</v>
      </c>
    </row>
    <row r="668" spans="1:20" ht="34" x14ac:dyDescent="0.2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t="s">
        <v>14</v>
      </c>
      <c r="G668">
        <v>782</v>
      </c>
      <c r="H668" t="s">
        <v>21</v>
      </c>
      <c r="I668" t="s">
        <v>22</v>
      </c>
      <c r="J668">
        <v>1472878800</v>
      </c>
      <c r="K668" s="7">
        <f xml:space="preserve"> (((J668/60)/60)/24)+DATE(1970,1,1)</f>
        <v>42616.208333333328</v>
      </c>
      <c r="L668">
        <v>1473656400</v>
      </c>
      <c r="M668" s="7">
        <f>(((L668/60)/60)/24)+DATE(1970, 1, 1)</f>
        <v>42625.208333333328</v>
      </c>
      <c r="N668" t="b">
        <v>0</v>
      </c>
      <c r="O668" t="b">
        <v>0</v>
      </c>
      <c r="P668" t="s">
        <v>33</v>
      </c>
      <c r="Q668" t="str">
        <f xml:space="preserve"> LEFT(P668, SEARCH("/", P668, 1)-1)</f>
        <v>theater</v>
      </c>
      <c r="R668" t="str">
        <f>RIGHT(P668,(LEN(P668)-LEN(Q668)-1))</f>
        <v>plays</v>
      </c>
      <c r="S668">
        <f xml:space="preserve"> (E668/D668)*100</f>
        <v>74.834782608695647</v>
      </c>
      <c r="T668">
        <f xml:space="preserve"> IF(G668=0, 0, (E668/G668))</f>
        <v>110.05115089514067</v>
      </c>
    </row>
    <row r="669" spans="1:20" ht="17" x14ac:dyDescent="0.2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t="s">
        <v>14</v>
      </c>
      <c r="G669">
        <v>803</v>
      </c>
      <c r="H669" t="s">
        <v>21</v>
      </c>
      <c r="I669" t="s">
        <v>22</v>
      </c>
      <c r="J669">
        <v>1303102800</v>
      </c>
      <c r="K669" s="7">
        <f xml:space="preserve"> (((J669/60)/60)/24)+DATE(1970,1,1)</f>
        <v>40651.208333333336</v>
      </c>
      <c r="L669">
        <v>1303189200</v>
      </c>
      <c r="M669" s="7">
        <f>(((L669/60)/60)/24)+DATE(1970, 1, 1)</f>
        <v>40652.208333333336</v>
      </c>
      <c r="N669" t="b">
        <v>0</v>
      </c>
      <c r="O669" t="b">
        <v>0</v>
      </c>
      <c r="P669" t="s">
        <v>33</v>
      </c>
      <c r="Q669" t="str">
        <f xml:space="preserve"> LEFT(P669, SEARCH("/", P669, 1)-1)</f>
        <v>theater</v>
      </c>
      <c r="R669" t="str">
        <f>RIGHT(P669,(LEN(P669)-LEN(Q669)-1))</f>
        <v>plays</v>
      </c>
      <c r="S669">
        <f xml:space="preserve"> (E669/D669)*100</f>
        <v>74.077834179357026</v>
      </c>
      <c r="T669">
        <f xml:space="preserve"> IF(G669=0, 0, (E669/G669))</f>
        <v>109.04109589041096</v>
      </c>
    </row>
    <row r="670" spans="1:20" ht="17" x14ac:dyDescent="0.2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t="s">
        <v>14</v>
      </c>
      <c r="G670">
        <v>67</v>
      </c>
      <c r="H670" t="s">
        <v>21</v>
      </c>
      <c r="I670" t="s">
        <v>22</v>
      </c>
      <c r="J670">
        <v>1517983200</v>
      </c>
      <c r="K670" s="7">
        <f xml:space="preserve"> (((J670/60)/60)/24)+DATE(1970,1,1)</f>
        <v>43138.25</v>
      </c>
      <c r="L670">
        <v>1520748000</v>
      </c>
      <c r="M670" s="7">
        <f>(((L670/60)/60)/24)+DATE(1970, 1, 1)</f>
        <v>43170.25</v>
      </c>
      <c r="N670" t="b">
        <v>0</v>
      </c>
      <c r="O670" t="b">
        <v>0</v>
      </c>
      <c r="P670" t="s">
        <v>17</v>
      </c>
      <c r="Q670" t="str">
        <f xml:space="preserve"> LEFT(P670, SEARCH("/", P670, 1)-1)</f>
        <v>food</v>
      </c>
      <c r="R670" t="str">
        <f>RIGHT(P670,(LEN(P670)-LEN(Q670)-1))</f>
        <v>food trucks</v>
      </c>
      <c r="S670">
        <f xml:space="preserve"> (E670/D670)*100</f>
        <v>73.957142857142856</v>
      </c>
      <c r="T670">
        <f xml:space="preserve"> IF(G670=0, 0, (E670/G670))</f>
        <v>77.268656716417908</v>
      </c>
    </row>
    <row r="671" spans="1:20" ht="17" x14ac:dyDescent="0.2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t="s">
        <v>74</v>
      </c>
      <c r="G671">
        <v>379</v>
      </c>
      <c r="H671" t="s">
        <v>26</v>
      </c>
      <c r="I671" t="s">
        <v>27</v>
      </c>
      <c r="J671">
        <v>1570251600</v>
      </c>
      <c r="K671" s="7">
        <f xml:space="preserve"> (((J671/60)/60)/24)+DATE(1970,1,1)</f>
        <v>43743.208333333328</v>
      </c>
      <c r="L671">
        <v>1572325200</v>
      </c>
      <c r="M671" s="7">
        <f>(((L671/60)/60)/24)+DATE(1970, 1, 1)</f>
        <v>43767.208333333328</v>
      </c>
      <c r="N671" t="b">
        <v>0</v>
      </c>
      <c r="O671" t="b">
        <v>0</v>
      </c>
      <c r="P671" t="s">
        <v>23</v>
      </c>
      <c r="Q671" t="str">
        <f xml:space="preserve"> LEFT(P671, SEARCH("/", P671, 1)-1)</f>
        <v>music</v>
      </c>
      <c r="R671" t="str">
        <f>RIGHT(P671,(LEN(P671)-LEN(Q671)-1))</f>
        <v>rock</v>
      </c>
      <c r="S671">
        <f xml:space="preserve"> (E671/D671)*100</f>
        <v>73.939560439560438</v>
      </c>
      <c r="T671">
        <f xml:space="preserve"> IF(G671=0, 0, (E671/G671))</f>
        <v>71.013192612137203</v>
      </c>
    </row>
    <row r="672" spans="1:20" ht="34" x14ac:dyDescent="0.2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t="s">
        <v>14</v>
      </c>
      <c r="G672">
        <v>112</v>
      </c>
      <c r="H672" t="s">
        <v>21</v>
      </c>
      <c r="I672" t="s">
        <v>22</v>
      </c>
      <c r="J672">
        <v>1357106400</v>
      </c>
      <c r="K672" s="7">
        <f xml:space="preserve"> (((J672/60)/60)/24)+DATE(1970,1,1)</f>
        <v>41276.25</v>
      </c>
      <c r="L672">
        <v>1359698400</v>
      </c>
      <c r="M672" s="7">
        <f>(((L672/60)/60)/24)+DATE(1970, 1, 1)</f>
        <v>41306.25</v>
      </c>
      <c r="N672" t="b">
        <v>0</v>
      </c>
      <c r="O672" t="b">
        <v>0</v>
      </c>
      <c r="P672" t="s">
        <v>33</v>
      </c>
      <c r="Q672" t="str">
        <f xml:space="preserve"> LEFT(P672, SEARCH("/", P672, 1)-1)</f>
        <v>theater</v>
      </c>
      <c r="R672" t="str">
        <f>RIGHT(P672,(LEN(P672)-LEN(Q672)-1))</f>
        <v>plays</v>
      </c>
      <c r="S672">
        <f xml:space="preserve"> (E672/D672)*100</f>
        <v>72.939393939393938</v>
      </c>
      <c r="T672">
        <f xml:space="preserve"> IF(G672=0, 0, (E672/G672))</f>
        <v>42.982142857142854</v>
      </c>
    </row>
    <row r="673" spans="1:20" ht="17" x14ac:dyDescent="0.2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t="s">
        <v>14</v>
      </c>
      <c r="G673">
        <v>156</v>
      </c>
      <c r="H673" t="s">
        <v>15</v>
      </c>
      <c r="I673" t="s">
        <v>16</v>
      </c>
      <c r="J673">
        <v>1547877600</v>
      </c>
      <c r="K673" s="7">
        <f xml:space="preserve"> (((J673/60)/60)/24)+DATE(1970,1,1)</f>
        <v>43484.25</v>
      </c>
      <c r="L673">
        <v>1552366800</v>
      </c>
      <c r="M673" s="7">
        <f>(((L673/60)/60)/24)+DATE(1970, 1, 1)</f>
        <v>43536.208333333328</v>
      </c>
      <c r="N673" t="b">
        <v>0</v>
      </c>
      <c r="O673" t="b">
        <v>1</v>
      </c>
      <c r="P673" t="s">
        <v>17</v>
      </c>
      <c r="Q673" t="str">
        <f xml:space="preserve"> LEFT(P673, SEARCH("/", P673, 1)-1)</f>
        <v>food</v>
      </c>
      <c r="R673" t="str">
        <f>RIGHT(P673,(LEN(P673)-LEN(Q673)-1))</f>
        <v>food trucks</v>
      </c>
      <c r="S673">
        <f xml:space="preserve"> (E673/D673)*100</f>
        <v>72.893617021276597</v>
      </c>
      <c r="T673">
        <f xml:space="preserve"> IF(G673=0, 0, (E673/G673))</f>
        <v>43.92307692307692</v>
      </c>
    </row>
    <row r="674" spans="1:20" ht="17" x14ac:dyDescent="0.2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t="s">
        <v>14</v>
      </c>
      <c r="G674">
        <v>77</v>
      </c>
      <c r="H674" t="s">
        <v>21</v>
      </c>
      <c r="I674" t="s">
        <v>22</v>
      </c>
      <c r="J674">
        <v>1561957200</v>
      </c>
      <c r="K674" s="7">
        <f xml:space="preserve"> (((J674/60)/60)/24)+DATE(1970,1,1)</f>
        <v>43647.208333333328</v>
      </c>
      <c r="L674">
        <v>1562475600</v>
      </c>
      <c r="M674" s="7">
        <f>(((L674/60)/60)/24)+DATE(1970, 1, 1)</f>
        <v>43653.208333333328</v>
      </c>
      <c r="N674" t="b">
        <v>0</v>
      </c>
      <c r="O674" t="b">
        <v>1</v>
      </c>
      <c r="P674" t="s">
        <v>17</v>
      </c>
      <c r="Q674" t="str">
        <f xml:space="preserve"> LEFT(P674, SEARCH("/", P674, 1)-1)</f>
        <v>food</v>
      </c>
      <c r="R674" t="str">
        <f>RIGHT(P674,(LEN(P674)-LEN(Q674)-1))</f>
        <v>food trucks</v>
      </c>
      <c r="S674">
        <f xml:space="preserve"> (E674/D674)*100</f>
        <v>72.653061224489804</v>
      </c>
      <c r="T674">
        <f xml:space="preserve"> IF(G674=0, 0, (E674/G674))</f>
        <v>92.467532467532465</v>
      </c>
    </row>
    <row r="675" spans="1:20" ht="17" x14ac:dyDescent="0.2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t="s">
        <v>14</v>
      </c>
      <c r="G675">
        <v>112</v>
      </c>
      <c r="H675" t="s">
        <v>21</v>
      </c>
      <c r="I675" t="s">
        <v>22</v>
      </c>
      <c r="J675">
        <v>1403931600</v>
      </c>
      <c r="K675" s="7">
        <f xml:space="preserve"> (((J675/60)/60)/24)+DATE(1970,1,1)</f>
        <v>41818.208333333336</v>
      </c>
      <c r="L675">
        <v>1404104400</v>
      </c>
      <c r="M675" s="7">
        <f>(((L675/60)/60)/24)+DATE(1970, 1, 1)</f>
        <v>41820.208333333336</v>
      </c>
      <c r="N675" t="b">
        <v>0</v>
      </c>
      <c r="O675" t="b">
        <v>1</v>
      </c>
      <c r="P675" t="s">
        <v>33</v>
      </c>
      <c r="Q675" t="str">
        <f xml:space="preserve"> LEFT(P675, SEARCH("/", P675, 1)-1)</f>
        <v>theater</v>
      </c>
      <c r="R675" t="str">
        <f>RIGHT(P675,(LEN(P675)-LEN(Q675)-1))</f>
        <v>plays</v>
      </c>
      <c r="S675">
        <f xml:space="preserve"> (E675/D675)*100</f>
        <v>72.51898734177216</v>
      </c>
      <c r="T675">
        <f xml:space="preserve"> IF(G675=0, 0, (E675/G675))</f>
        <v>51.151785714285715</v>
      </c>
    </row>
    <row r="676" spans="1:20" ht="17" x14ac:dyDescent="0.2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t="s">
        <v>14</v>
      </c>
      <c r="G676">
        <v>19</v>
      </c>
      <c r="H676" t="s">
        <v>21</v>
      </c>
      <c r="I676" t="s">
        <v>22</v>
      </c>
      <c r="J676">
        <v>1526187600</v>
      </c>
      <c r="K676" s="7">
        <f xml:space="preserve"> (((J676/60)/60)/24)+DATE(1970,1,1)</f>
        <v>43233.208333333328</v>
      </c>
      <c r="L676">
        <v>1527138000</v>
      </c>
      <c r="M676" s="7">
        <f>(((L676/60)/60)/24)+DATE(1970, 1, 1)</f>
        <v>43244.208333333328</v>
      </c>
      <c r="N676" t="b">
        <v>0</v>
      </c>
      <c r="O676" t="b">
        <v>0</v>
      </c>
      <c r="P676" t="s">
        <v>269</v>
      </c>
      <c r="Q676" t="str">
        <f xml:space="preserve"> LEFT(P676, SEARCH("/", P676, 1)-1)</f>
        <v>film &amp; video</v>
      </c>
      <c r="R676" t="str">
        <f>RIGHT(P676,(LEN(P676)-LEN(Q676)-1))</f>
        <v>television</v>
      </c>
      <c r="S676">
        <f xml:space="preserve"> (E676/D676)*100</f>
        <v>71.8</v>
      </c>
      <c r="T676">
        <f xml:space="preserve"> IF(G676=0, 0, (E676/G676))</f>
        <v>37.789473684210527</v>
      </c>
    </row>
    <row r="677" spans="1:20" ht="17" x14ac:dyDescent="0.2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t="s">
        <v>14</v>
      </c>
      <c r="G677">
        <v>3483</v>
      </c>
      <c r="H677" t="s">
        <v>21</v>
      </c>
      <c r="I677" t="s">
        <v>22</v>
      </c>
      <c r="J677">
        <v>1487224800</v>
      </c>
      <c r="K677" s="7">
        <f xml:space="preserve"> (((J677/60)/60)/24)+DATE(1970,1,1)</f>
        <v>42782.25</v>
      </c>
      <c r="L677">
        <v>1488348000</v>
      </c>
      <c r="M677" s="7">
        <f>(((L677/60)/60)/24)+DATE(1970, 1, 1)</f>
        <v>42795.25</v>
      </c>
      <c r="N677" t="b">
        <v>0</v>
      </c>
      <c r="O677" t="b">
        <v>0</v>
      </c>
      <c r="P677" t="s">
        <v>17</v>
      </c>
      <c r="Q677" t="str">
        <f xml:space="preserve"> LEFT(P677, SEARCH("/", P677, 1)-1)</f>
        <v>food</v>
      </c>
      <c r="R677" t="str">
        <f>RIGHT(P677,(LEN(P677)-LEN(Q677)-1))</f>
        <v>food trucks</v>
      </c>
      <c r="S677">
        <f xml:space="preserve"> (E677/D677)*100</f>
        <v>71.770351758793964</v>
      </c>
      <c r="T677">
        <f xml:space="preserve"> IF(G677=0, 0, (E677/G677))</f>
        <v>41.005742176284812</v>
      </c>
    </row>
    <row r="678" spans="1:20" ht="17" x14ac:dyDescent="0.2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t="s">
        <v>14</v>
      </c>
      <c r="G678">
        <v>117</v>
      </c>
      <c r="H678" t="s">
        <v>21</v>
      </c>
      <c r="I678" t="s">
        <v>22</v>
      </c>
      <c r="J678">
        <v>1362636000</v>
      </c>
      <c r="K678" s="7">
        <f xml:space="preserve"> (((J678/60)/60)/24)+DATE(1970,1,1)</f>
        <v>41340.25</v>
      </c>
      <c r="L678">
        <v>1363064400</v>
      </c>
      <c r="M678" s="7">
        <f>(((L678/60)/60)/24)+DATE(1970, 1, 1)</f>
        <v>41345.208333333336</v>
      </c>
      <c r="N678" t="b">
        <v>0</v>
      </c>
      <c r="O678" t="b">
        <v>1</v>
      </c>
      <c r="P678" t="s">
        <v>33</v>
      </c>
      <c r="Q678" t="str">
        <f xml:space="preserve"> LEFT(P678, SEARCH("/", P678, 1)-1)</f>
        <v>theater</v>
      </c>
      <c r="R678" t="str">
        <f>RIGHT(P678,(LEN(P678)-LEN(Q678)-1))</f>
        <v>plays</v>
      </c>
      <c r="S678">
        <f xml:space="preserve"> (E678/D678)*100</f>
        <v>71.27272727272728</v>
      </c>
      <c r="T678">
        <f xml:space="preserve"> IF(G678=0, 0, (E678/G678))</f>
        <v>46.905982905982903</v>
      </c>
    </row>
    <row r="679" spans="1:20" ht="17" x14ac:dyDescent="0.2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t="s">
        <v>14</v>
      </c>
      <c r="G679">
        <v>1258</v>
      </c>
      <c r="H679" t="s">
        <v>21</v>
      </c>
      <c r="I679" t="s">
        <v>22</v>
      </c>
      <c r="J679">
        <v>1336194000</v>
      </c>
      <c r="K679" s="7">
        <f xml:space="preserve"> (((J679/60)/60)/24)+DATE(1970,1,1)</f>
        <v>41034.208333333336</v>
      </c>
      <c r="L679">
        <v>1337058000</v>
      </c>
      <c r="M679" s="7">
        <f>(((L679/60)/60)/24)+DATE(1970, 1, 1)</f>
        <v>41044.208333333336</v>
      </c>
      <c r="N679" t="b">
        <v>0</v>
      </c>
      <c r="O679" t="b">
        <v>0</v>
      </c>
      <c r="P679" t="s">
        <v>33</v>
      </c>
      <c r="Q679" t="str">
        <f xml:space="preserve"> LEFT(P679, SEARCH("/", P679, 1)-1)</f>
        <v>theater</v>
      </c>
      <c r="R679" t="str">
        <f>RIGHT(P679,(LEN(P679)-LEN(Q679)-1))</f>
        <v>plays</v>
      </c>
      <c r="S679">
        <f xml:space="preserve"> (E679/D679)*100</f>
        <v>70.925816023738875</v>
      </c>
      <c r="T679">
        <f xml:space="preserve"> IF(G679=0, 0, (E679/G679))</f>
        <v>95</v>
      </c>
    </row>
    <row r="680" spans="1:20" ht="17" x14ac:dyDescent="0.2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t="s">
        <v>14</v>
      </c>
      <c r="G680">
        <v>1796</v>
      </c>
      <c r="H680" t="s">
        <v>21</v>
      </c>
      <c r="I680" t="s">
        <v>22</v>
      </c>
      <c r="J680">
        <v>1363064400</v>
      </c>
      <c r="K680" s="7">
        <f xml:space="preserve"> (((J680/60)/60)/24)+DATE(1970,1,1)</f>
        <v>41345.208333333336</v>
      </c>
      <c r="L680">
        <v>1363237200</v>
      </c>
      <c r="M680" s="7">
        <f>(((L680/60)/60)/24)+DATE(1970, 1, 1)</f>
        <v>41347.208333333336</v>
      </c>
      <c r="N680" t="b">
        <v>0</v>
      </c>
      <c r="O680" t="b">
        <v>0</v>
      </c>
      <c r="P680" t="s">
        <v>42</v>
      </c>
      <c r="Q680" t="str">
        <f xml:space="preserve"> LEFT(P680, SEARCH("/", P680, 1)-1)</f>
        <v>film &amp; video</v>
      </c>
      <c r="R680" t="str">
        <f>RIGHT(P680,(LEN(P680)-LEN(Q680)-1))</f>
        <v>documentary</v>
      </c>
      <c r="S680">
        <f xml:space="preserve"> (E680/D680)*100</f>
        <v>70.145182291666657</v>
      </c>
      <c r="T680">
        <f xml:space="preserve"> IF(G680=0, 0, (E680/G680))</f>
        <v>59.990534521158132</v>
      </c>
    </row>
    <row r="681" spans="1:20" ht="17" x14ac:dyDescent="0.2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t="s">
        <v>74</v>
      </c>
      <c r="G681">
        <v>2266</v>
      </c>
      <c r="H681" t="s">
        <v>21</v>
      </c>
      <c r="I681" t="s">
        <v>22</v>
      </c>
      <c r="J681">
        <v>1470718800</v>
      </c>
      <c r="K681" s="7">
        <f xml:space="preserve"> (((J681/60)/60)/24)+DATE(1970,1,1)</f>
        <v>42591.208333333328</v>
      </c>
      <c r="L681">
        <v>1471928400</v>
      </c>
      <c r="M681" s="7">
        <f>(((L681/60)/60)/24)+DATE(1970, 1, 1)</f>
        <v>42605.208333333328</v>
      </c>
      <c r="N681" t="b">
        <v>0</v>
      </c>
      <c r="O681" t="b">
        <v>0</v>
      </c>
      <c r="P681" t="s">
        <v>42</v>
      </c>
      <c r="Q681" t="str">
        <f xml:space="preserve"> LEFT(P681, SEARCH("/", P681, 1)-1)</f>
        <v>film &amp; video</v>
      </c>
      <c r="R681" t="str">
        <f>RIGHT(P681,(LEN(P681)-LEN(Q681)-1))</f>
        <v>documentary</v>
      </c>
      <c r="S681">
        <f xml:space="preserve"> (E681/D681)*100</f>
        <v>70.094158075601371</v>
      </c>
      <c r="T681">
        <f xml:space="preserve"> IF(G681=0, 0, (E681/G681))</f>
        <v>45.007502206531335</v>
      </c>
    </row>
    <row r="682" spans="1:20" ht="17" x14ac:dyDescent="0.2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t="s">
        <v>14</v>
      </c>
      <c r="G682">
        <v>838</v>
      </c>
      <c r="H682" t="s">
        <v>21</v>
      </c>
      <c r="I682" t="s">
        <v>22</v>
      </c>
      <c r="J682">
        <v>1529125200</v>
      </c>
      <c r="K682" s="7">
        <f xml:space="preserve"> (((J682/60)/60)/24)+DATE(1970,1,1)</f>
        <v>43267.208333333328</v>
      </c>
      <c r="L682">
        <v>1529557200</v>
      </c>
      <c r="M682" s="7">
        <f>(((L682/60)/60)/24)+DATE(1970, 1, 1)</f>
        <v>43272.208333333328</v>
      </c>
      <c r="N682" t="b">
        <v>0</v>
      </c>
      <c r="O682" t="b">
        <v>0</v>
      </c>
      <c r="P682" t="s">
        <v>33</v>
      </c>
      <c r="Q682" t="str">
        <f xml:space="preserve"> LEFT(P682, SEARCH("/", P682, 1)-1)</f>
        <v>theater</v>
      </c>
      <c r="R682" t="str">
        <f>RIGHT(P682,(LEN(P682)-LEN(Q682)-1))</f>
        <v>plays</v>
      </c>
      <c r="S682">
        <f xml:space="preserve"> (E682/D682)*100</f>
        <v>69.598615916955026</v>
      </c>
      <c r="T682">
        <f xml:space="preserve"> IF(G682=0, 0, (E682/G682))</f>
        <v>48.004773269689736</v>
      </c>
    </row>
    <row r="683" spans="1:20" ht="34" x14ac:dyDescent="0.2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t="s">
        <v>14</v>
      </c>
      <c r="G683">
        <v>35</v>
      </c>
      <c r="H683" t="s">
        <v>21</v>
      </c>
      <c r="I683" t="s">
        <v>22</v>
      </c>
      <c r="J683">
        <v>1524286800</v>
      </c>
      <c r="K683" s="7">
        <f xml:space="preserve"> (((J683/60)/60)/24)+DATE(1970,1,1)</f>
        <v>43211.208333333328</v>
      </c>
      <c r="L683">
        <v>1524891600</v>
      </c>
      <c r="M683" s="7">
        <f>(((L683/60)/60)/24)+DATE(1970, 1, 1)</f>
        <v>43218.208333333328</v>
      </c>
      <c r="N683" t="b">
        <v>1</v>
      </c>
      <c r="O683" t="b">
        <v>0</v>
      </c>
      <c r="P683" t="s">
        <v>17</v>
      </c>
      <c r="Q683" t="str">
        <f xml:space="preserve"> LEFT(P683, SEARCH("/", P683, 1)-1)</f>
        <v>food</v>
      </c>
      <c r="R683" t="str">
        <f>RIGHT(P683,(LEN(P683)-LEN(Q683)-1))</f>
        <v>food trucks</v>
      </c>
      <c r="S683">
        <f xml:space="preserve"> (E683/D683)*100</f>
        <v>69.45</v>
      </c>
      <c r="T683">
        <f xml:space="preserve"> IF(G683=0, 0, (E683/G683))</f>
        <v>79.371428571428567</v>
      </c>
    </row>
    <row r="684" spans="1:20" ht="17" x14ac:dyDescent="0.2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t="s">
        <v>14</v>
      </c>
      <c r="G684">
        <v>53</v>
      </c>
      <c r="H684" t="s">
        <v>21</v>
      </c>
      <c r="I684" t="s">
        <v>22</v>
      </c>
      <c r="J684">
        <v>1547964000</v>
      </c>
      <c r="K684" s="7">
        <f xml:space="preserve"> (((J684/60)/60)/24)+DATE(1970,1,1)</f>
        <v>43485.25</v>
      </c>
      <c r="L684">
        <v>1548309600</v>
      </c>
      <c r="M684" s="7">
        <f>(((L684/60)/60)/24)+DATE(1970, 1, 1)</f>
        <v>43489.25</v>
      </c>
      <c r="N684" t="b">
        <v>0</v>
      </c>
      <c r="O684" t="b">
        <v>0</v>
      </c>
      <c r="P684" t="s">
        <v>33</v>
      </c>
      <c r="Q684" t="str">
        <f xml:space="preserve"> LEFT(P684, SEARCH("/", P684, 1)-1)</f>
        <v>theater</v>
      </c>
      <c r="R684" t="str">
        <f>RIGHT(P684,(LEN(P684)-LEN(Q684)-1))</f>
        <v>plays</v>
      </c>
      <c r="S684">
        <f xml:space="preserve"> (E684/D684)*100</f>
        <v>69.276315789473685</v>
      </c>
      <c r="T684">
        <f xml:space="preserve"> IF(G684=0, 0, (E684/G684))</f>
        <v>99.339622641509436</v>
      </c>
    </row>
    <row r="685" spans="1:20" ht="17" x14ac:dyDescent="0.2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t="s">
        <v>14</v>
      </c>
      <c r="G685">
        <v>67</v>
      </c>
      <c r="H685" t="s">
        <v>21</v>
      </c>
      <c r="I685" t="s">
        <v>22</v>
      </c>
      <c r="J685">
        <v>1294898400</v>
      </c>
      <c r="K685" s="7">
        <f xml:space="preserve"> (((J685/60)/60)/24)+DATE(1970,1,1)</f>
        <v>40556.25</v>
      </c>
      <c r="L685">
        <v>1294984800</v>
      </c>
      <c r="M685" s="7">
        <f>(((L685/60)/60)/24)+DATE(1970, 1, 1)</f>
        <v>40557.25</v>
      </c>
      <c r="N685" t="b">
        <v>0</v>
      </c>
      <c r="O685" t="b">
        <v>0</v>
      </c>
      <c r="P685" t="s">
        <v>23</v>
      </c>
      <c r="Q685" t="str">
        <f xml:space="preserve"> LEFT(P685, SEARCH("/", P685, 1)-1)</f>
        <v>music</v>
      </c>
      <c r="R685" t="str">
        <f>RIGHT(P685,(LEN(P685)-LEN(Q685)-1))</f>
        <v>rock</v>
      </c>
      <c r="S685">
        <f xml:space="preserve"> (E685/D685)*100</f>
        <v>69.177215189873422</v>
      </c>
      <c r="T685">
        <f xml:space="preserve"> IF(G685=0, 0, (E685/G685))</f>
        <v>81.567164179104481</v>
      </c>
    </row>
    <row r="686" spans="1:20" ht="34" x14ac:dyDescent="0.2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t="s">
        <v>14</v>
      </c>
      <c r="G686">
        <v>86</v>
      </c>
      <c r="H686" t="s">
        <v>15</v>
      </c>
      <c r="I686" t="s">
        <v>16</v>
      </c>
      <c r="J686">
        <v>1284008400</v>
      </c>
      <c r="K686" s="7">
        <f xml:space="preserve"> (((J686/60)/60)/24)+DATE(1970,1,1)</f>
        <v>40430.208333333336</v>
      </c>
      <c r="L686">
        <v>1285131600</v>
      </c>
      <c r="M686" s="7">
        <f>(((L686/60)/60)/24)+DATE(1970, 1, 1)</f>
        <v>40443.208333333336</v>
      </c>
      <c r="N686" t="b">
        <v>0</v>
      </c>
      <c r="O686" t="b">
        <v>0</v>
      </c>
      <c r="P686" t="s">
        <v>23</v>
      </c>
      <c r="Q686" t="str">
        <f xml:space="preserve"> LEFT(P686, SEARCH("/", P686, 1)-1)</f>
        <v>music</v>
      </c>
      <c r="R686" t="str">
        <f>RIGHT(P686,(LEN(P686)-LEN(Q686)-1))</f>
        <v>rock</v>
      </c>
      <c r="S686">
        <f xml:space="preserve"> (E686/D686)*100</f>
        <v>69.117647058823522</v>
      </c>
      <c r="T686">
        <f xml:space="preserve"> IF(G686=0, 0, (E686/G686))</f>
        <v>40.988372093023258</v>
      </c>
    </row>
    <row r="687" spans="1:20" ht="34" x14ac:dyDescent="0.2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t="s">
        <v>14</v>
      </c>
      <c r="G687">
        <v>70</v>
      </c>
      <c r="H687" t="s">
        <v>21</v>
      </c>
      <c r="I687" t="s">
        <v>22</v>
      </c>
      <c r="J687">
        <v>1535432400</v>
      </c>
      <c r="K687" s="7">
        <f xml:space="preserve"> (((J687/60)/60)/24)+DATE(1970,1,1)</f>
        <v>43340.208333333328</v>
      </c>
      <c r="L687">
        <v>1537592400</v>
      </c>
      <c r="M687" s="7">
        <f>(((L687/60)/60)/24)+DATE(1970, 1, 1)</f>
        <v>43365.208333333328</v>
      </c>
      <c r="N687" t="b">
        <v>0</v>
      </c>
      <c r="O687" t="b">
        <v>0</v>
      </c>
      <c r="P687" t="s">
        <v>33</v>
      </c>
      <c r="Q687" t="str">
        <f xml:space="preserve"> LEFT(P687, SEARCH("/", P687, 1)-1)</f>
        <v>theater</v>
      </c>
      <c r="R687" t="str">
        <f>RIGHT(P687,(LEN(P687)-LEN(Q687)-1))</f>
        <v>plays</v>
      </c>
      <c r="S687">
        <f xml:space="preserve"> (E687/D687)*100</f>
        <v>69</v>
      </c>
      <c r="T687">
        <f xml:space="preserve"> IF(G687=0, 0, (E687/G687))</f>
        <v>69.98571428571428</v>
      </c>
    </row>
    <row r="688" spans="1:20" ht="17" x14ac:dyDescent="0.2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t="s">
        <v>14</v>
      </c>
      <c r="G688">
        <v>24</v>
      </c>
      <c r="H688" t="s">
        <v>21</v>
      </c>
      <c r="I688" t="s">
        <v>22</v>
      </c>
      <c r="J688">
        <v>1370322000</v>
      </c>
      <c r="K688" s="7">
        <f xml:space="preserve"> (((J688/60)/60)/24)+DATE(1970,1,1)</f>
        <v>41429.208333333336</v>
      </c>
      <c r="L688">
        <v>1370408400</v>
      </c>
      <c r="M688" s="7">
        <f>(((L688/60)/60)/24)+DATE(1970, 1, 1)</f>
        <v>41430.208333333336</v>
      </c>
      <c r="N688" t="b">
        <v>0</v>
      </c>
      <c r="O688" t="b">
        <v>1</v>
      </c>
      <c r="P688" t="s">
        <v>33</v>
      </c>
      <c r="Q688" t="str">
        <f xml:space="preserve"> LEFT(P688, SEARCH("/", P688, 1)-1)</f>
        <v>theater</v>
      </c>
      <c r="R688" t="str">
        <f>RIGHT(P688,(LEN(P688)-LEN(Q688)-1))</f>
        <v>plays</v>
      </c>
      <c r="S688">
        <f xml:space="preserve"> (E688/D688)*100</f>
        <v>68.594594594594597</v>
      </c>
      <c r="T688">
        <f xml:space="preserve"> IF(G688=0, 0, (E688/G688))</f>
        <v>105.75</v>
      </c>
    </row>
    <row r="689" spans="1:20" ht="34" x14ac:dyDescent="0.2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t="s">
        <v>14</v>
      </c>
      <c r="G689">
        <v>1274</v>
      </c>
      <c r="H689" t="s">
        <v>21</v>
      </c>
      <c r="I689" t="s">
        <v>22</v>
      </c>
      <c r="J689">
        <v>1517810400</v>
      </c>
      <c r="K689" s="7">
        <f xml:space="preserve"> (((J689/60)/60)/24)+DATE(1970,1,1)</f>
        <v>43136.25</v>
      </c>
      <c r="L689">
        <v>1520402400</v>
      </c>
      <c r="M689" s="7">
        <f>(((L689/60)/60)/24)+DATE(1970, 1, 1)</f>
        <v>43166.25</v>
      </c>
      <c r="N689" t="b">
        <v>0</v>
      </c>
      <c r="O689" t="b">
        <v>0</v>
      </c>
      <c r="P689" t="s">
        <v>50</v>
      </c>
      <c r="Q689" t="str">
        <f xml:space="preserve"> LEFT(P689, SEARCH("/", P689, 1)-1)</f>
        <v>music</v>
      </c>
      <c r="R689" t="str">
        <f>RIGHT(P689,(LEN(P689)-LEN(Q689)-1))</f>
        <v>electric music</v>
      </c>
      <c r="S689">
        <f xml:space="preserve"> (E689/D689)*100</f>
        <v>68.426865671641792</v>
      </c>
      <c r="T689">
        <f xml:space="preserve"> IF(G689=0, 0, (E689/G689))</f>
        <v>89.964678178963894</v>
      </c>
    </row>
    <row r="690" spans="1:20" ht="17" x14ac:dyDescent="0.2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t="s">
        <v>14</v>
      </c>
      <c r="G690">
        <v>2176</v>
      </c>
      <c r="H690" t="s">
        <v>21</v>
      </c>
      <c r="I690" t="s">
        <v>22</v>
      </c>
      <c r="J690">
        <v>1423375200</v>
      </c>
      <c r="K690" s="7">
        <f xml:space="preserve"> (((J690/60)/60)/24)+DATE(1970,1,1)</f>
        <v>42043.25</v>
      </c>
      <c r="L690">
        <v>1427778000</v>
      </c>
      <c r="M690" s="7">
        <f>(((L690/60)/60)/24)+DATE(1970, 1, 1)</f>
        <v>42094.208333333328</v>
      </c>
      <c r="N690" t="b">
        <v>0</v>
      </c>
      <c r="O690" t="b">
        <v>0</v>
      </c>
      <c r="P690" t="s">
        <v>33</v>
      </c>
      <c r="Q690" t="str">
        <f xml:space="preserve"> LEFT(P690, SEARCH("/", P690, 1)-1)</f>
        <v>theater</v>
      </c>
      <c r="R690" t="str">
        <f>RIGHT(P690,(LEN(P690)-LEN(Q690)-1))</f>
        <v>plays</v>
      </c>
      <c r="S690">
        <f xml:space="preserve"> (E690/D690)*100</f>
        <v>67.869978858350947</v>
      </c>
      <c r="T690">
        <f xml:space="preserve"> IF(G690=0, 0, (E690/G690))</f>
        <v>59.011948529411768</v>
      </c>
    </row>
    <row r="691" spans="1:20" ht="34" x14ac:dyDescent="0.2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t="s">
        <v>14</v>
      </c>
      <c r="G691">
        <v>84</v>
      </c>
      <c r="H691" t="s">
        <v>21</v>
      </c>
      <c r="I691" t="s">
        <v>22</v>
      </c>
      <c r="J691">
        <v>1569733200</v>
      </c>
      <c r="K691" s="7">
        <f xml:space="preserve"> (((J691/60)/60)/24)+DATE(1970,1,1)</f>
        <v>43737.208333333328</v>
      </c>
      <c r="L691">
        <v>1572670800</v>
      </c>
      <c r="M691" s="7">
        <f>(((L691/60)/60)/24)+DATE(1970, 1, 1)</f>
        <v>43771.208333333328</v>
      </c>
      <c r="N691" t="b">
        <v>0</v>
      </c>
      <c r="O691" t="b">
        <v>0</v>
      </c>
      <c r="P691" t="s">
        <v>33</v>
      </c>
      <c r="Q691" t="str">
        <f xml:space="preserve"> LEFT(P691, SEARCH("/", P691, 1)-1)</f>
        <v>theater</v>
      </c>
      <c r="R691" t="str">
        <f>RIGHT(P691,(LEN(P691)-LEN(Q691)-1))</f>
        <v>plays</v>
      </c>
      <c r="S691">
        <f xml:space="preserve"> (E691/D691)*100</f>
        <v>67.740740740740748</v>
      </c>
      <c r="T691">
        <f xml:space="preserve"> IF(G691=0, 0, (E691/G691))</f>
        <v>65.321428571428569</v>
      </c>
    </row>
    <row r="692" spans="1:20" ht="17" x14ac:dyDescent="0.2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t="s">
        <v>14</v>
      </c>
      <c r="G692">
        <v>926</v>
      </c>
      <c r="H692" t="s">
        <v>15</v>
      </c>
      <c r="I692" t="s">
        <v>16</v>
      </c>
      <c r="J692">
        <v>1440306000</v>
      </c>
      <c r="K692" s="7">
        <f xml:space="preserve"> (((J692/60)/60)/24)+DATE(1970,1,1)</f>
        <v>42239.208333333328</v>
      </c>
      <c r="L692">
        <v>1442379600</v>
      </c>
      <c r="M692" s="7">
        <f>(((L692/60)/60)/24)+DATE(1970, 1, 1)</f>
        <v>42263.208333333328</v>
      </c>
      <c r="N692" t="b">
        <v>0</v>
      </c>
      <c r="O692" t="b">
        <v>0</v>
      </c>
      <c r="P692" t="s">
        <v>33</v>
      </c>
      <c r="Q692" t="str">
        <f xml:space="preserve"> LEFT(P692, SEARCH("/", P692, 1)-1)</f>
        <v>theater</v>
      </c>
      <c r="R692" t="str">
        <f>RIGHT(P692,(LEN(P692)-LEN(Q692)-1))</f>
        <v>plays</v>
      </c>
      <c r="S692">
        <f xml:space="preserve"> (E692/D692)*100</f>
        <v>67.500714285714281</v>
      </c>
      <c r="T692">
        <f xml:space="preserve"> IF(G692=0, 0, (E692/G692))</f>
        <v>102.05291576673866</v>
      </c>
    </row>
    <row r="693" spans="1:20" ht="17" x14ac:dyDescent="0.2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t="s">
        <v>14</v>
      </c>
      <c r="G693">
        <v>226</v>
      </c>
      <c r="H693" t="s">
        <v>36</v>
      </c>
      <c r="I693" t="s">
        <v>37</v>
      </c>
      <c r="J693">
        <v>1488520800</v>
      </c>
      <c r="K693" s="7">
        <f xml:space="preserve"> (((J693/60)/60)/24)+DATE(1970,1,1)</f>
        <v>42797.25</v>
      </c>
      <c r="L693">
        <v>1490850000</v>
      </c>
      <c r="M693" s="7">
        <f>(((L693/60)/60)/24)+DATE(1970, 1, 1)</f>
        <v>42824.208333333328</v>
      </c>
      <c r="N693" t="b">
        <v>0</v>
      </c>
      <c r="O693" t="b">
        <v>0</v>
      </c>
      <c r="P693" t="s">
        <v>474</v>
      </c>
      <c r="Q693" t="str">
        <f xml:space="preserve"> LEFT(P693, SEARCH("/", P693, 1)-1)</f>
        <v>film &amp; video</v>
      </c>
      <c r="R693" t="str">
        <f>RIGHT(P693,(LEN(P693)-LEN(Q693)-1))</f>
        <v>science fiction</v>
      </c>
      <c r="S693">
        <f xml:space="preserve"> (E693/D693)*100</f>
        <v>67.425531914893625</v>
      </c>
      <c r="T693">
        <f xml:space="preserve"> IF(G693=0, 0, (E693/G693))</f>
        <v>28.044247787610619</v>
      </c>
    </row>
    <row r="694" spans="1:20" ht="17" x14ac:dyDescent="0.2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t="s">
        <v>14</v>
      </c>
      <c r="G694">
        <v>4405</v>
      </c>
      <c r="H694" t="s">
        <v>21</v>
      </c>
      <c r="I694" t="s">
        <v>22</v>
      </c>
      <c r="J694">
        <v>1386309600</v>
      </c>
      <c r="K694" s="7">
        <f xml:space="preserve"> (((J694/60)/60)/24)+DATE(1970,1,1)</f>
        <v>41614.25</v>
      </c>
      <c r="L694">
        <v>1388556000</v>
      </c>
      <c r="M694" s="7">
        <f>(((L694/60)/60)/24)+DATE(1970, 1, 1)</f>
        <v>41640.25</v>
      </c>
      <c r="N694" t="b">
        <v>0</v>
      </c>
      <c r="O694" t="b">
        <v>1</v>
      </c>
      <c r="P694" t="s">
        <v>23</v>
      </c>
      <c r="Q694" t="str">
        <f xml:space="preserve"> LEFT(P694, SEARCH("/", P694, 1)-1)</f>
        <v>music</v>
      </c>
      <c r="R694" t="str">
        <f>RIGHT(P694,(LEN(P694)-LEN(Q694)-1))</f>
        <v>rock</v>
      </c>
      <c r="S694">
        <f xml:space="preserve"> (E694/D694)*100</f>
        <v>67.129542790152414</v>
      </c>
      <c r="T694">
        <f xml:space="preserve"> IF(G694=0, 0, (E694/G694))</f>
        <v>25.998410896708286</v>
      </c>
    </row>
    <row r="695" spans="1:20" ht="17" x14ac:dyDescent="0.2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t="s">
        <v>74</v>
      </c>
      <c r="G695">
        <v>135</v>
      </c>
      <c r="H695" t="s">
        <v>21</v>
      </c>
      <c r="I695" t="s">
        <v>22</v>
      </c>
      <c r="J695">
        <v>1536382800</v>
      </c>
      <c r="K695" s="7">
        <f xml:space="preserve"> (((J695/60)/60)/24)+DATE(1970,1,1)</f>
        <v>43351.208333333328</v>
      </c>
      <c r="L695">
        <v>1537074000</v>
      </c>
      <c r="M695" s="7">
        <f>(((L695/60)/60)/24)+DATE(1970, 1, 1)</f>
        <v>43359.208333333328</v>
      </c>
      <c r="N695" t="b">
        <v>0</v>
      </c>
      <c r="O695" t="b">
        <v>0</v>
      </c>
      <c r="P695" t="s">
        <v>33</v>
      </c>
      <c r="Q695" t="str">
        <f xml:space="preserve"> LEFT(P695, SEARCH("/", P695, 1)-1)</f>
        <v>theater</v>
      </c>
      <c r="R695" t="str">
        <f>RIGHT(P695,(LEN(P695)-LEN(Q695)-1))</f>
        <v>plays</v>
      </c>
      <c r="S695">
        <f xml:space="preserve"> (E695/D695)*100</f>
        <v>66.912087912087912</v>
      </c>
      <c r="T695">
        <f xml:space="preserve"> IF(G695=0, 0, (E695/G695))</f>
        <v>45.103703703703701</v>
      </c>
    </row>
    <row r="696" spans="1:20" ht="17" x14ac:dyDescent="0.2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t="s">
        <v>14</v>
      </c>
      <c r="G696">
        <v>200</v>
      </c>
      <c r="H696" t="s">
        <v>21</v>
      </c>
      <c r="I696" t="s">
        <v>22</v>
      </c>
      <c r="J696">
        <v>1331013600</v>
      </c>
      <c r="K696" s="7">
        <f xml:space="preserve"> (((J696/60)/60)/24)+DATE(1970,1,1)</f>
        <v>40974.25</v>
      </c>
      <c r="L696">
        <v>1333342800</v>
      </c>
      <c r="M696" s="7">
        <f>(((L696/60)/60)/24)+DATE(1970, 1, 1)</f>
        <v>41001.208333333336</v>
      </c>
      <c r="N696" t="b">
        <v>0</v>
      </c>
      <c r="O696" t="b">
        <v>0</v>
      </c>
      <c r="P696" t="s">
        <v>60</v>
      </c>
      <c r="Q696" t="str">
        <f xml:space="preserve"> LEFT(P696, SEARCH("/", P696, 1)-1)</f>
        <v>music</v>
      </c>
      <c r="R696" t="str">
        <f>RIGHT(P696,(LEN(P696)-LEN(Q696)-1))</f>
        <v>indie rock</v>
      </c>
      <c r="S696">
        <f xml:space="preserve"> (E696/D696)*100</f>
        <v>66.769503546099301</v>
      </c>
      <c r="T696">
        <f xml:space="preserve"> IF(G696=0, 0, (E696/G696))</f>
        <v>94.144999999999996</v>
      </c>
    </row>
    <row r="697" spans="1:20" ht="17" x14ac:dyDescent="0.2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t="s">
        <v>14</v>
      </c>
      <c r="G697">
        <v>108</v>
      </c>
      <c r="H697" t="s">
        <v>107</v>
      </c>
      <c r="I697" t="s">
        <v>108</v>
      </c>
      <c r="J697">
        <v>1574143200</v>
      </c>
      <c r="K697" s="7">
        <f xml:space="preserve"> (((J697/60)/60)/24)+DATE(1970,1,1)</f>
        <v>43788.25</v>
      </c>
      <c r="L697">
        <v>1574229600</v>
      </c>
      <c r="M697" s="7">
        <f>(((L697/60)/60)/24)+DATE(1970, 1, 1)</f>
        <v>43789.25</v>
      </c>
      <c r="N697" t="b">
        <v>0</v>
      </c>
      <c r="O697" t="b">
        <v>1</v>
      </c>
      <c r="P697" t="s">
        <v>17</v>
      </c>
      <c r="Q697" t="str">
        <f xml:space="preserve"> LEFT(P697, SEARCH("/", P697, 1)-1)</f>
        <v>food</v>
      </c>
      <c r="R697" t="str">
        <f>RIGHT(P697,(LEN(P697)-LEN(Q697)-1))</f>
        <v>food trucks</v>
      </c>
      <c r="S697">
        <f xml:space="preserve"> (E697/D697)*100</f>
        <v>66.677083333333329</v>
      </c>
      <c r="T697">
        <f xml:space="preserve"> IF(G697=0, 0, (E697/G697))</f>
        <v>59.268518518518519</v>
      </c>
    </row>
    <row r="698" spans="1:20" ht="17" x14ac:dyDescent="0.2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t="s">
        <v>14</v>
      </c>
      <c r="G698">
        <v>328</v>
      </c>
      <c r="H698" t="s">
        <v>21</v>
      </c>
      <c r="I698" t="s">
        <v>22</v>
      </c>
      <c r="J698">
        <v>1374296400</v>
      </c>
      <c r="K698" s="7">
        <f xml:space="preserve"> (((J698/60)/60)/24)+DATE(1970,1,1)</f>
        <v>41475.208333333336</v>
      </c>
      <c r="L698">
        <v>1375333200</v>
      </c>
      <c r="M698" s="7">
        <f>(((L698/60)/60)/24)+DATE(1970, 1, 1)</f>
        <v>41487.208333333336</v>
      </c>
      <c r="N698" t="b">
        <v>0</v>
      </c>
      <c r="O698" t="b">
        <v>0</v>
      </c>
      <c r="P698" t="s">
        <v>33</v>
      </c>
      <c r="Q698" t="str">
        <f xml:space="preserve"> LEFT(P698, SEARCH("/", P698, 1)-1)</f>
        <v>theater</v>
      </c>
      <c r="R698" t="str">
        <f>RIGHT(P698,(LEN(P698)-LEN(Q698)-1))</f>
        <v>plays</v>
      </c>
      <c r="S698">
        <f xml:space="preserve"> (E698/D698)*100</f>
        <v>66.521920668058456</v>
      </c>
      <c r="T698">
        <f xml:space="preserve"> IF(G698=0, 0, (E698/G698))</f>
        <v>97.146341463414629</v>
      </c>
    </row>
    <row r="699" spans="1:20" ht="34" x14ac:dyDescent="0.2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t="s">
        <v>14</v>
      </c>
      <c r="G699">
        <v>1608</v>
      </c>
      <c r="H699" t="s">
        <v>21</v>
      </c>
      <c r="I699" t="s">
        <v>22</v>
      </c>
      <c r="J699">
        <v>1294293600</v>
      </c>
      <c r="K699" s="7">
        <f xml:space="preserve"> (((J699/60)/60)/24)+DATE(1970,1,1)</f>
        <v>40549.25</v>
      </c>
      <c r="L699">
        <v>1294466400</v>
      </c>
      <c r="M699" s="7">
        <f>(((L699/60)/60)/24)+DATE(1970, 1, 1)</f>
        <v>40551.25</v>
      </c>
      <c r="N699" t="b">
        <v>0</v>
      </c>
      <c r="O699" t="b">
        <v>0</v>
      </c>
      <c r="P699" t="s">
        <v>65</v>
      </c>
      <c r="Q699" t="str">
        <f xml:space="preserve"> LEFT(P699, SEARCH("/", P699, 1)-1)</f>
        <v>technology</v>
      </c>
      <c r="R699" t="str">
        <f>RIGHT(P699,(LEN(P699)-LEN(Q699)-1))</f>
        <v>wearables</v>
      </c>
      <c r="S699">
        <f xml:space="preserve"> (E699/D699)*100</f>
        <v>65.642371234207957</v>
      </c>
      <c r="T699">
        <f xml:space="preserve"> IF(G699=0, 0, (E699/G699))</f>
        <v>42.006218905472636</v>
      </c>
    </row>
    <row r="700" spans="1:20" ht="17" x14ac:dyDescent="0.2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t="s">
        <v>14</v>
      </c>
      <c r="G700">
        <v>2201</v>
      </c>
      <c r="H700" t="s">
        <v>21</v>
      </c>
      <c r="I700" t="s">
        <v>22</v>
      </c>
      <c r="J700">
        <v>1562216400</v>
      </c>
      <c r="K700" s="7">
        <f xml:space="preserve"> (((J700/60)/60)/24)+DATE(1970,1,1)</f>
        <v>43650.208333333328</v>
      </c>
      <c r="L700">
        <v>1563771600</v>
      </c>
      <c r="M700" s="7">
        <f>(((L700/60)/60)/24)+DATE(1970, 1, 1)</f>
        <v>43668.208333333328</v>
      </c>
      <c r="N700" t="b">
        <v>0</v>
      </c>
      <c r="O700" t="b">
        <v>0</v>
      </c>
      <c r="P700" t="s">
        <v>33</v>
      </c>
      <c r="Q700" t="str">
        <f xml:space="preserve"> LEFT(P700, SEARCH("/", P700, 1)-1)</f>
        <v>theater</v>
      </c>
      <c r="R700" t="str">
        <f>RIGHT(P700,(LEN(P700)-LEN(Q700)-1))</f>
        <v>plays</v>
      </c>
      <c r="S700">
        <f xml:space="preserve"> (E700/D700)*100</f>
        <v>65.544223826714799</v>
      </c>
      <c r="T700">
        <f xml:space="preserve"> IF(G700=0, 0, (E700/G700))</f>
        <v>32.995456610631528</v>
      </c>
    </row>
    <row r="701" spans="1:20" ht="17" x14ac:dyDescent="0.2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t="s">
        <v>14</v>
      </c>
      <c r="G701">
        <v>1194</v>
      </c>
      <c r="H701" t="s">
        <v>21</v>
      </c>
      <c r="I701" t="s">
        <v>22</v>
      </c>
      <c r="J701">
        <v>1269493200</v>
      </c>
      <c r="K701" s="7">
        <f xml:space="preserve"> (((J701/60)/60)/24)+DATE(1970,1,1)</f>
        <v>40262.208333333336</v>
      </c>
      <c r="L701">
        <v>1270789200</v>
      </c>
      <c r="M701" s="7">
        <f>(((L701/60)/60)/24)+DATE(1970, 1, 1)</f>
        <v>40277.208333333336</v>
      </c>
      <c r="N701" t="b">
        <v>0</v>
      </c>
      <c r="O701" t="b">
        <v>0</v>
      </c>
      <c r="P701" t="s">
        <v>33</v>
      </c>
      <c r="Q701" t="str">
        <f xml:space="preserve"> LEFT(P701, SEARCH("/", P701, 1)-1)</f>
        <v>theater</v>
      </c>
      <c r="R701" t="str">
        <f>RIGHT(P701,(LEN(P701)-LEN(Q701)-1))</f>
        <v>plays</v>
      </c>
      <c r="S701">
        <f xml:space="preserve"> (E701/D701)*100</f>
        <v>65.022222222222226</v>
      </c>
      <c r="T701">
        <f xml:space="preserve"> IF(G701=0, 0, (E701/G701))</f>
        <v>75.968174204355108</v>
      </c>
    </row>
    <row r="702" spans="1:20" ht="34" x14ac:dyDescent="0.2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t="s">
        <v>14</v>
      </c>
      <c r="G702">
        <v>64</v>
      </c>
      <c r="H702" t="s">
        <v>21</v>
      </c>
      <c r="I702" t="s">
        <v>22</v>
      </c>
      <c r="J702">
        <v>1509512400</v>
      </c>
      <c r="K702" s="7">
        <f xml:space="preserve"> (((J702/60)/60)/24)+DATE(1970,1,1)</f>
        <v>43040.208333333328</v>
      </c>
      <c r="L702">
        <v>1510984800</v>
      </c>
      <c r="M702" s="7">
        <f>(((L702/60)/60)/24)+DATE(1970, 1, 1)</f>
        <v>43057.25</v>
      </c>
      <c r="N702" t="b">
        <v>0</v>
      </c>
      <c r="O702" t="b">
        <v>0</v>
      </c>
      <c r="P702" t="s">
        <v>33</v>
      </c>
      <c r="Q702" t="str">
        <f xml:space="preserve"> LEFT(P702, SEARCH("/", P702, 1)-1)</f>
        <v>theater</v>
      </c>
      <c r="R702" t="str">
        <f>RIGHT(P702,(LEN(P702)-LEN(Q702)-1))</f>
        <v>plays</v>
      </c>
      <c r="S702">
        <f xml:space="preserve"> (E702/D702)*100</f>
        <v>64.927835051546396</v>
      </c>
      <c r="T702">
        <f xml:space="preserve"> IF(G702=0, 0, (E702/G702))</f>
        <v>98.40625</v>
      </c>
    </row>
    <row r="703" spans="1:20" ht="17" x14ac:dyDescent="0.2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t="s">
        <v>14</v>
      </c>
      <c r="G703">
        <v>102</v>
      </c>
      <c r="H703" t="s">
        <v>21</v>
      </c>
      <c r="I703" t="s">
        <v>22</v>
      </c>
      <c r="J703">
        <v>1436072400</v>
      </c>
      <c r="K703" s="7">
        <f xml:space="preserve"> (((J703/60)/60)/24)+DATE(1970,1,1)</f>
        <v>42190.208333333328</v>
      </c>
      <c r="L703">
        <v>1436677200</v>
      </c>
      <c r="M703" s="7">
        <f>(((L703/60)/60)/24)+DATE(1970, 1, 1)</f>
        <v>42197.208333333328</v>
      </c>
      <c r="N703" t="b">
        <v>0</v>
      </c>
      <c r="O703" t="b">
        <v>0</v>
      </c>
      <c r="P703" t="s">
        <v>42</v>
      </c>
      <c r="Q703" t="str">
        <f xml:space="preserve"> LEFT(P703, SEARCH("/", P703, 1)-1)</f>
        <v>film &amp; video</v>
      </c>
      <c r="R703" t="str">
        <f>RIGHT(P703,(LEN(P703)-LEN(Q703)-1))</f>
        <v>documentary</v>
      </c>
      <c r="S703">
        <f xml:space="preserve"> (E703/D703)*100</f>
        <v>64.721518987341781</v>
      </c>
      <c r="T703">
        <f xml:space="preserve"> IF(G703=0, 0, (E703/G703))</f>
        <v>50.127450980392155</v>
      </c>
    </row>
    <row r="704" spans="1:20" ht="17" x14ac:dyDescent="0.2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t="s">
        <v>14</v>
      </c>
      <c r="G704">
        <v>67</v>
      </c>
      <c r="H704" t="s">
        <v>26</v>
      </c>
      <c r="I704" t="s">
        <v>27</v>
      </c>
      <c r="J704">
        <v>1295935200</v>
      </c>
      <c r="K704" s="7">
        <f xml:space="preserve"> (((J704/60)/60)/24)+DATE(1970,1,1)</f>
        <v>40568.25</v>
      </c>
      <c r="L704">
        <v>1296194400</v>
      </c>
      <c r="M704" s="7">
        <f>(((L704/60)/60)/24)+DATE(1970, 1, 1)</f>
        <v>40571.25</v>
      </c>
      <c r="N704" t="b">
        <v>0</v>
      </c>
      <c r="O704" t="b">
        <v>0</v>
      </c>
      <c r="P704" t="s">
        <v>33</v>
      </c>
      <c r="Q704" t="str">
        <f xml:space="preserve"> LEFT(P704, SEARCH("/", P704, 1)-1)</f>
        <v>theater</v>
      </c>
      <c r="R704" t="str">
        <f>RIGHT(P704,(LEN(P704)-LEN(Q704)-1))</f>
        <v>plays</v>
      </c>
      <c r="S704">
        <f xml:space="preserve"> (E704/D704)*100</f>
        <v>64.635416666666671</v>
      </c>
      <c r="T704">
        <f xml:space="preserve"> IF(G704=0, 0, (E704/G704))</f>
        <v>92.611940298507463</v>
      </c>
    </row>
    <row r="705" spans="1:20" ht="17" x14ac:dyDescent="0.2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t="s">
        <v>14</v>
      </c>
      <c r="G705">
        <v>750</v>
      </c>
      <c r="H705" t="s">
        <v>21</v>
      </c>
      <c r="I705" t="s">
        <v>22</v>
      </c>
      <c r="J705">
        <v>1467781200</v>
      </c>
      <c r="K705" s="7">
        <f xml:space="preserve"> (((J705/60)/60)/24)+DATE(1970,1,1)</f>
        <v>42557.208333333328</v>
      </c>
      <c r="L705">
        <v>1467954000</v>
      </c>
      <c r="M705" s="7">
        <f>(((L705/60)/60)/24)+DATE(1970, 1, 1)</f>
        <v>42559.208333333328</v>
      </c>
      <c r="N705" t="b">
        <v>0</v>
      </c>
      <c r="O705" t="b">
        <v>1</v>
      </c>
      <c r="P705" t="s">
        <v>33</v>
      </c>
      <c r="Q705" t="str">
        <f xml:space="preserve"> LEFT(P705, SEARCH("/", P705, 1)-1)</f>
        <v>theater</v>
      </c>
      <c r="R705" t="str">
        <f>RIGHT(P705,(LEN(P705)-LEN(Q705)-1))</f>
        <v>plays</v>
      </c>
      <c r="S705">
        <f xml:space="preserve"> (E705/D705)*100</f>
        <v>64.58207217694995</v>
      </c>
      <c r="T705">
        <f xml:space="preserve"> IF(G705=0, 0, (E705/G705))</f>
        <v>73.968000000000004</v>
      </c>
    </row>
    <row r="706" spans="1:20" ht="17" x14ac:dyDescent="0.2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t="s">
        <v>14</v>
      </c>
      <c r="G706">
        <v>2604</v>
      </c>
      <c r="H706" t="s">
        <v>36</v>
      </c>
      <c r="I706" t="s">
        <v>37</v>
      </c>
      <c r="J706">
        <v>1326866400</v>
      </c>
      <c r="K706" s="7">
        <f xml:space="preserve"> (((J706/60)/60)/24)+DATE(1970,1,1)</f>
        <v>40926.25</v>
      </c>
      <c r="L706">
        <v>1330754400</v>
      </c>
      <c r="M706" s="7">
        <f>(((L706/60)/60)/24)+DATE(1970, 1, 1)</f>
        <v>40971.25</v>
      </c>
      <c r="N706" t="b">
        <v>0</v>
      </c>
      <c r="O706" t="b">
        <v>1</v>
      </c>
      <c r="P706" t="s">
        <v>71</v>
      </c>
      <c r="Q706" t="str">
        <f xml:space="preserve"> LEFT(P706, SEARCH("/", P706, 1)-1)</f>
        <v>film &amp; video</v>
      </c>
      <c r="R706" t="str">
        <f>RIGHT(P706,(LEN(P706)-LEN(Q706)-1))</f>
        <v>animation</v>
      </c>
      <c r="S706">
        <f xml:space="preserve"> (E706/D706)*100</f>
        <v>64.537683358624179</v>
      </c>
      <c r="T706">
        <f xml:space="preserve"> IF(G706=0, 0, (E706/G706))</f>
        <v>48.998079877112133</v>
      </c>
    </row>
    <row r="707" spans="1:20" ht="17" x14ac:dyDescent="0.2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t="s">
        <v>14</v>
      </c>
      <c r="G707">
        <v>3387</v>
      </c>
      <c r="H707" t="s">
        <v>21</v>
      </c>
      <c r="I707" t="s">
        <v>22</v>
      </c>
      <c r="J707">
        <v>1417068000</v>
      </c>
      <c r="K707" s="7">
        <f xml:space="preserve"> (((J707/60)/60)/24)+DATE(1970,1,1)</f>
        <v>41970.25</v>
      </c>
      <c r="L707">
        <v>1419400800</v>
      </c>
      <c r="M707" s="7">
        <f>(((L707/60)/60)/24)+DATE(1970, 1, 1)</f>
        <v>41997.25</v>
      </c>
      <c r="N707" t="b">
        <v>0</v>
      </c>
      <c r="O707" t="b">
        <v>0</v>
      </c>
      <c r="P707" t="s">
        <v>119</v>
      </c>
      <c r="Q707" t="str">
        <f xml:space="preserve"> LEFT(P707, SEARCH("/", P707, 1)-1)</f>
        <v>publishing</v>
      </c>
      <c r="R707" t="str">
        <f>RIGHT(P707,(LEN(P707)-LEN(Q707)-1))</f>
        <v>fiction</v>
      </c>
      <c r="S707">
        <f xml:space="preserve"> (E707/D707)*100</f>
        <v>64.367690058479525</v>
      </c>
      <c r="T707">
        <f xml:space="preserve"> IF(G707=0, 0, (E707/G707))</f>
        <v>25.997933274284026</v>
      </c>
    </row>
    <row r="708" spans="1:20" ht="17" x14ac:dyDescent="0.2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t="s">
        <v>14</v>
      </c>
      <c r="G708">
        <v>1467</v>
      </c>
      <c r="H708" t="s">
        <v>21</v>
      </c>
      <c r="I708" t="s">
        <v>22</v>
      </c>
      <c r="J708">
        <v>1402290000</v>
      </c>
      <c r="K708" s="7">
        <f xml:space="preserve"> (((J708/60)/60)/24)+DATE(1970,1,1)</f>
        <v>41799.208333333336</v>
      </c>
      <c r="L708">
        <v>1406696400</v>
      </c>
      <c r="M708" s="7">
        <f>(((L708/60)/60)/24)+DATE(1970, 1, 1)</f>
        <v>41850.208333333336</v>
      </c>
      <c r="N708" t="b">
        <v>0</v>
      </c>
      <c r="O708" t="b">
        <v>0</v>
      </c>
      <c r="P708" t="s">
        <v>50</v>
      </c>
      <c r="Q708" t="str">
        <f xml:space="preserve"> LEFT(P708, SEARCH("/", P708, 1)-1)</f>
        <v>music</v>
      </c>
      <c r="R708" t="str">
        <f>RIGHT(P708,(LEN(P708)-LEN(Q708)-1))</f>
        <v>electric music</v>
      </c>
      <c r="S708">
        <f xml:space="preserve"> (E708/D708)*100</f>
        <v>64.166909620991248</v>
      </c>
      <c r="T708">
        <f xml:space="preserve"> IF(G708=0, 0, (E708/G708))</f>
        <v>60.011588275391958</v>
      </c>
    </row>
    <row r="709" spans="1:20" ht="17" x14ac:dyDescent="0.2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t="s">
        <v>14</v>
      </c>
      <c r="G709">
        <v>1886</v>
      </c>
      <c r="H709" t="s">
        <v>21</v>
      </c>
      <c r="I709" t="s">
        <v>22</v>
      </c>
      <c r="J709">
        <v>1399179600</v>
      </c>
      <c r="K709" s="7">
        <f xml:space="preserve"> (((J709/60)/60)/24)+DATE(1970,1,1)</f>
        <v>41763.208333333336</v>
      </c>
      <c r="L709">
        <v>1399352400</v>
      </c>
      <c r="M709" s="7">
        <f>(((L709/60)/60)/24)+DATE(1970, 1, 1)</f>
        <v>41765.208333333336</v>
      </c>
      <c r="N709" t="b">
        <v>0</v>
      </c>
      <c r="O709" t="b">
        <v>1</v>
      </c>
      <c r="P709" t="s">
        <v>33</v>
      </c>
      <c r="Q709" t="str">
        <f xml:space="preserve"> LEFT(P709, SEARCH("/", P709, 1)-1)</f>
        <v>theater</v>
      </c>
      <c r="R709" t="str">
        <f>RIGHT(P709,(LEN(P709)-LEN(Q709)-1))</f>
        <v>plays</v>
      </c>
      <c r="S709">
        <f xml:space="preserve"> (E709/D709)*100</f>
        <v>64.036299765807954</v>
      </c>
      <c r="T709">
        <f xml:space="preserve"> IF(G709=0, 0, (E709/G709))</f>
        <v>57.992576882290564</v>
      </c>
    </row>
    <row r="710" spans="1:20" ht="17" x14ac:dyDescent="0.2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t="s">
        <v>74</v>
      </c>
      <c r="G710">
        <v>25</v>
      </c>
      <c r="H710" t="s">
        <v>21</v>
      </c>
      <c r="I710" t="s">
        <v>22</v>
      </c>
      <c r="J710">
        <v>1377838800</v>
      </c>
      <c r="K710" s="7">
        <f xml:space="preserve"> (((J710/60)/60)/24)+DATE(1970,1,1)</f>
        <v>41516.208333333336</v>
      </c>
      <c r="L710">
        <v>1378357200</v>
      </c>
      <c r="M710" s="7">
        <f>(((L710/60)/60)/24)+DATE(1970, 1, 1)</f>
        <v>41522.208333333336</v>
      </c>
      <c r="N710" t="b">
        <v>0</v>
      </c>
      <c r="O710" t="b">
        <v>1</v>
      </c>
      <c r="P710" t="s">
        <v>33</v>
      </c>
      <c r="Q710" t="str">
        <f xml:space="preserve"> LEFT(P710, SEARCH("/", P710, 1)-1)</f>
        <v>theater</v>
      </c>
      <c r="R710" t="str">
        <f>RIGHT(P710,(LEN(P710)-LEN(Q710)-1))</f>
        <v>plays</v>
      </c>
      <c r="S710">
        <f xml:space="preserve"> (E710/D710)*100</f>
        <v>64.032258064516128</v>
      </c>
      <c r="T710">
        <f xml:space="preserve"> IF(G710=0, 0, (E710/G710))</f>
        <v>79.400000000000006</v>
      </c>
    </row>
    <row r="711" spans="1:20" ht="17" x14ac:dyDescent="0.2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t="s">
        <v>14</v>
      </c>
      <c r="G711">
        <v>71</v>
      </c>
      <c r="H711" t="s">
        <v>21</v>
      </c>
      <c r="I711" t="s">
        <v>22</v>
      </c>
      <c r="J711">
        <v>1304053200</v>
      </c>
      <c r="K711" s="7">
        <f xml:space="preserve"> (((J711/60)/60)/24)+DATE(1970,1,1)</f>
        <v>40662.208333333336</v>
      </c>
      <c r="L711">
        <v>1305349200</v>
      </c>
      <c r="M711" s="7">
        <f>(((L711/60)/60)/24)+DATE(1970, 1, 1)</f>
        <v>40677.208333333336</v>
      </c>
      <c r="N711" t="b">
        <v>0</v>
      </c>
      <c r="O711" t="b">
        <v>0</v>
      </c>
      <c r="P711" t="s">
        <v>28</v>
      </c>
      <c r="Q711" t="str">
        <f xml:space="preserve"> LEFT(P711, SEARCH("/", P711, 1)-1)</f>
        <v>technology</v>
      </c>
      <c r="R711" t="str">
        <f>RIGHT(P711,(LEN(P711)-LEN(Q711)-1))</f>
        <v>web</v>
      </c>
      <c r="S711">
        <f xml:space="preserve"> (E711/D711)*100</f>
        <v>64.016666666666666</v>
      </c>
      <c r="T711">
        <f xml:space="preserve"> IF(G711=0, 0, (E711/G711))</f>
        <v>54.098591549295776</v>
      </c>
    </row>
    <row r="712" spans="1:20" ht="17" x14ac:dyDescent="0.2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t="s">
        <v>14</v>
      </c>
      <c r="G712">
        <v>118</v>
      </c>
      <c r="H712" t="s">
        <v>21</v>
      </c>
      <c r="I712" t="s">
        <v>22</v>
      </c>
      <c r="J712">
        <v>1498712400</v>
      </c>
      <c r="K712" s="7">
        <f xml:space="preserve"> (((J712/60)/60)/24)+DATE(1970,1,1)</f>
        <v>42915.208333333328</v>
      </c>
      <c r="L712">
        <v>1501304400</v>
      </c>
      <c r="M712" s="7">
        <f>(((L712/60)/60)/24)+DATE(1970, 1, 1)</f>
        <v>42945.208333333328</v>
      </c>
      <c r="N712" t="b">
        <v>0</v>
      </c>
      <c r="O712" t="b">
        <v>1</v>
      </c>
      <c r="P712" t="s">
        <v>65</v>
      </c>
      <c r="Q712" t="str">
        <f xml:space="preserve"> LEFT(P712, SEARCH("/", P712, 1)-1)</f>
        <v>technology</v>
      </c>
      <c r="R712" t="str">
        <f>RIGHT(P712,(LEN(P712)-LEN(Q712)-1))</f>
        <v>wearables</v>
      </c>
      <c r="S712">
        <f xml:space="preserve"> (E712/D712)*100</f>
        <v>63.989361702127653</v>
      </c>
      <c r="T712">
        <f xml:space="preserve"> IF(G712=0, 0, (E712/G712))</f>
        <v>50.974576271186443</v>
      </c>
    </row>
    <row r="713" spans="1:20" ht="34" x14ac:dyDescent="0.2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t="s">
        <v>14</v>
      </c>
      <c r="G713">
        <v>1748</v>
      </c>
      <c r="H713" t="s">
        <v>21</v>
      </c>
      <c r="I713" t="s">
        <v>22</v>
      </c>
      <c r="J713">
        <v>1508216400</v>
      </c>
      <c r="K713" s="7">
        <f xml:space="preserve"> (((J713/60)/60)/24)+DATE(1970,1,1)</f>
        <v>43025.208333333328</v>
      </c>
      <c r="L713">
        <v>1509685200</v>
      </c>
      <c r="M713" s="7">
        <f>(((L713/60)/60)/24)+DATE(1970, 1, 1)</f>
        <v>43042.208333333328</v>
      </c>
      <c r="N713" t="b">
        <v>0</v>
      </c>
      <c r="O713" t="b">
        <v>0</v>
      </c>
      <c r="P713" t="s">
        <v>33</v>
      </c>
      <c r="Q713" t="str">
        <f xml:space="preserve"> LEFT(P713, SEARCH("/", P713, 1)-1)</f>
        <v>theater</v>
      </c>
      <c r="R713" t="str">
        <f>RIGHT(P713,(LEN(P713)-LEN(Q713)-1))</f>
        <v>plays</v>
      </c>
      <c r="S713">
        <f xml:space="preserve"> (E713/D713)*100</f>
        <v>63.966740576496676</v>
      </c>
      <c r="T713">
        <f xml:space="preserve"> IF(G713=0, 0, (E713/G713))</f>
        <v>66.016018306636155</v>
      </c>
    </row>
    <row r="714" spans="1:20" ht="17" x14ac:dyDescent="0.2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t="s">
        <v>14</v>
      </c>
      <c r="G714">
        <v>941</v>
      </c>
      <c r="H714" t="s">
        <v>21</v>
      </c>
      <c r="I714" t="s">
        <v>22</v>
      </c>
      <c r="J714">
        <v>1296626400</v>
      </c>
      <c r="K714" s="7">
        <f xml:space="preserve"> (((J714/60)/60)/24)+DATE(1970,1,1)</f>
        <v>40576.25</v>
      </c>
      <c r="L714">
        <v>1297231200</v>
      </c>
      <c r="M714" s="7">
        <f>(((L714/60)/60)/24)+DATE(1970, 1, 1)</f>
        <v>40583.25</v>
      </c>
      <c r="N714" t="b">
        <v>0</v>
      </c>
      <c r="O714" t="b">
        <v>0</v>
      </c>
      <c r="P714" t="s">
        <v>60</v>
      </c>
      <c r="Q714" t="str">
        <f xml:space="preserve"> LEFT(P714, SEARCH("/", P714, 1)-1)</f>
        <v>music</v>
      </c>
      <c r="R714" t="str">
        <f>RIGHT(P714,(LEN(P714)-LEN(Q714)-1))</f>
        <v>indie rock</v>
      </c>
      <c r="S714">
        <f xml:space="preserve"> (E714/D714)*100</f>
        <v>63.850976361767728</v>
      </c>
      <c r="T714">
        <f xml:space="preserve"> IF(G714=0, 0, (E714/G714))</f>
        <v>66.022316684378325</v>
      </c>
    </row>
    <row r="715" spans="1:20" ht="34" x14ac:dyDescent="0.2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t="s">
        <v>14</v>
      </c>
      <c r="G715">
        <v>67</v>
      </c>
      <c r="H715" t="s">
        <v>21</v>
      </c>
      <c r="I715" t="s">
        <v>22</v>
      </c>
      <c r="J715">
        <v>1508130000</v>
      </c>
      <c r="K715" s="7">
        <f xml:space="preserve"> (((J715/60)/60)/24)+DATE(1970,1,1)</f>
        <v>43024.208333333328</v>
      </c>
      <c r="L715">
        <v>1509771600</v>
      </c>
      <c r="M715" s="7">
        <f>(((L715/60)/60)/24)+DATE(1970, 1, 1)</f>
        <v>43043.208333333328</v>
      </c>
      <c r="N715" t="b">
        <v>0</v>
      </c>
      <c r="O715" t="b">
        <v>0</v>
      </c>
      <c r="P715" t="s">
        <v>122</v>
      </c>
      <c r="Q715" t="str">
        <f xml:space="preserve"> LEFT(P715, SEARCH("/", P715, 1)-1)</f>
        <v>photography</v>
      </c>
      <c r="R715" t="str">
        <f>RIGHT(P715,(LEN(P715)-LEN(Q715)-1))</f>
        <v>photography books</v>
      </c>
      <c r="S715">
        <f xml:space="preserve"> (E715/D715)*100</f>
        <v>63.769230769230766</v>
      </c>
      <c r="T715">
        <f xml:space="preserve"> IF(G715=0, 0, (E715/G715))</f>
        <v>86.611940298507463</v>
      </c>
    </row>
    <row r="716" spans="1:20" ht="34" x14ac:dyDescent="0.2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t="s">
        <v>14</v>
      </c>
      <c r="G716">
        <v>31</v>
      </c>
      <c r="H716" t="s">
        <v>21</v>
      </c>
      <c r="I716" t="s">
        <v>22</v>
      </c>
      <c r="J716">
        <v>1278392400</v>
      </c>
      <c r="K716" s="7">
        <f xml:space="preserve"> (((J716/60)/60)/24)+DATE(1970,1,1)</f>
        <v>40365.208333333336</v>
      </c>
      <c r="L716">
        <v>1278478800</v>
      </c>
      <c r="M716" s="7">
        <f>(((L716/60)/60)/24)+DATE(1970, 1, 1)</f>
        <v>40366.208333333336</v>
      </c>
      <c r="N716" t="b">
        <v>0</v>
      </c>
      <c r="O716" t="b">
        <v>0</v>
      </c>
      <c r="P716" t="s">
        <v>53</v>
      </c>
      <c r="Q716" t="str">
        <f xml:space="preserve"> LEFT(P716, SEARCH("/", P716, 1)-1)</f>
        <v>film &amp; video</v>
      </c>
      <c r="R716" t="str">
        <f>RIGHT(P716,(LEN(P716)-LEN(Q716)-1))</f>
        <v>drama</v>
      </c>
      <c r="S716">
        <f xml:space="preserve"> (E716/D716)*100</f>
        <v>63.4375</v>
      </c>
      <c r="T716">
        <f xml:space="preserve"> IF(G716=0, 0, (E716/G716))</f>
        <v>98.225806451612897</v>
      </c>
    </row>
    <row r="717" spans="1:20" ht="17" x14ac:dyDescent="0.2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t="s">
        <v>14</v>
      </c>
      <c r="G717">
        <v>100</v>
      </c>
      <c r="H717" t="s">
        <v>36</v>
      </c>
      <c r="I717" t="s">
        <v>37</v>
      </c>
      <c r="J717">
        <v>1472878800</v>
      </c>
      <c r="K717" s="7">
        <f xml:space="preserve"> (((J717/60)/60)/24)+DATE(1970,1,1)</f>
        <v>42616.208333333328</v>
      </c>
      <c r="L717">
        <v>1474520400</v>
      </c>
      <c r="M717" s="7">
        <f>(((L717/60)/60)/24)+DATE(1970, 1, 1)</f>
        <v>42635.208333333328</v>
      </c>
      <c r="N717" t="b">
        <v>0</v>
      </c>
      <c r="O717" t="b">
        <v>0</v>
      </c>
      <c r="P717" t="s">
        <v>65</v>
      </c>
      <c r="Q717" t="str">
        <f xml:space="preserve"> LEFT(P717, SEARCH("/", P717, 1)-1)</f>
        <v>technology</v>
      </c>
      <c r="R717" t="str">
        <f>RIGHT(P717,(LEN(P717)-LEN(Q717)-1))</f>
        <v>wearables</v>
      </c>
      <c r="S717">
        <f xml:space="preserve"> (E717/D717)*100</f>
        <v>63.146341463414636</v>
      </c>
      <c r="T717">
        <f xml:space="preserve"> IF(G717=0, 0, (E717/G717))</f>
        <v>51.78</v>
      </c>
    </row>
    <row r="718" spans="1:20" ht="17" x14ac:dyDescent="0.2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t="s">
        <v>74</v>
      </c>
      <c r="G718">
        <v>723</v>
      </c>
      <c r="H718" t="s">
        <v>21</v>
      </c>
      <c r="I718" t="s">
        <v>22</v>
      </c>
      <c r="J718">
        <v>1499317200</v>
      </c>
      <c r="K718" s="7">
        <f xml:space="preserve"> (((J718/60)/60)/24)+DATE(1970,1,1)</f>
        <v>42922.208333333328</v>
      </c>
      <c r="L718">
        <v>1500872400</v>
      </c>
      <c r="M718" s="7">
        <f>(((L718/60)/60)/24)+DATE(1970, 1, 1)</f>
        <v>42940.208333333328</v>
      </c>
      <c r="N718" t="b">
        <v>1</v>
      </c>
      <c r="O718" t="b">
        <v>0</v>
      </c>
      <c r="P718" t="s">
        <v>17</v>
      </c>
      <c r="Q718" t="str">
        <f xml:space="preserve"> LEFT(P718, SEARCH("/", P718, 1)-1)</f>
        <v>food</v>
      </c>
      <c r="R718" t="str">
        <f>RIGHT(P718,(LEN(P718)-LEN(Q718)-1))</f>
        <v>food trucks</v>
      </c>
      <c r="S718">
        <f xml:space="preserve"> (E718/D718)*100</f>
        <v>63.056795131845846</v>
      </c>
      <c r="T718">
        <f xml:space="preserve"> IF(G718=0, 0, (E718/G718))</f>
        <v>85.994467496542185</v>
      </c>
    </row>
    <row r="719" spans="1:20" ht="17" x14ac:dyDescent="0.2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t="s">
        <v>74</v>
      </c>
      <c r="G719">
        <v>160</v>
      </c>
      <c r="H719" t="s">
        <v>21</v>
      </c>
      <c r="I719" t="s">
        <v>22</v>
      </c>
      <c r="J719">
        <v>1418364000</v>
      </c>
      <c r="K719" s="7">
        <f xml:space="preserve"> (((J719/60)/60)/24)+DATE(1970,1,1)</f>
        <v>41985.25</v>
      </c>
      <c r="L719">
        <v>1419228000</v>
      </c>
      <c r="M719" s="7">
        <f>(((L719/60)/60)/24)+DATE(1970, 1, 1)</f>
        <v>41995.25</v>
      </c>
      <c r="N719" t="b">
        <v>1</v>
      </c>
      <c r="O719" t="b">
        <v>1</v>
      </c>
      <c r="P719" t="s">
        <v>42</v>
      </c>
      <c r="Q719" t="str">
        <f xml:space="preserve"> LEFT(P719, SEARCH("/", P719, 1)-1)</f>
        <v>film &amp; video</v>
      </c>
      <c r="R719" t="str">
        <f>RIGHT(P719,(LEN(P719)-LEN(Q719)-1))</f>
        <v>documentary</v>
      </c>
      <c r="S719">
        <f xml:space="preserve"> (E719/D719)*100</f>
        <v>62.957446808510639</v>
      </c>
      <c r="T719">
        <f xml:space="preserve"> IF(G719=0, 0, (E719/G719))</f>
        <v>36.987499999999997</v>
      </c>
    </row>
    <row r="720" spans="1:20" ht="17" x14ac:dyDescent="0.2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t="s">
        <v>14</v>
      </c>
      <c r="G720">
        <v>558</v>
      </c>
      <c r="H720" t="s">
        <v>21</v>
      </c>
      <c r="I720" t="s">
        <v>22</v>
      </c>
      <c r="J720">
        <v>1400562000</v>
      </c>
      <c r="K720" s="7">
        <f xml:space="preserve"> (((J720/60)/60)/24)+DATE(1970,1,1)</f>
        <v>41779.208333333336</v>
      </c>
      <c r="L720">
        <v>1400821200</v>
      </c>
      <c r="M720" s="7">
        <f>(((L720/60)/60)/24)+DATE(1970, 1, 1)</f>
        <v>41782.208333333336</v>
      </c>
      <c r="N720" t="b">
        <v>0</v>
      </c>
      <c r="O720" t="b">
        <v>1</v>
      </c>
      <c r="P720" t="s">
        <v>33</v>
      </c>
      <c r="Q720" t="str">
        <f xml:space="preserve"> LEFT(P720, SEARCH("/", P720, 1)-1)</f>
        <v>theater</v>
      </c>
      <c r="R720" t="str">
        <f>RIGHT(P720,(LEN(P720)-LEN(Q720)-1))</f>
        <v>plays</v>
      </c>
      <c r="S720">
        <f xml:space="preserve"> (E720/D720)*100</f>
        <v>62.930372148859547</v>
      </c>
      <c r="T720">
        <f xml:space="preserve"> IF(G720=0, 0, (E720/G720))</f>
        <v>93.944444444444443</v>
      </c>
    </row>
    <row r="721" spans="1:20" ht="17" x14ac:dyDescent="0.2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t="s">
        <v>14</v>
      </c>
      <c r="G721">
        <v>2108</v>
      </c>
      <c r="H721" t="s">
        <v>98</v>
      </c>
      <c r="I721" t="s">
        <v>99</v>
      </c>
      <c r="J721">
        <v>1344920400</v>
      </c>
      <c r="K721" s="7">
        <f xml:space="preserve"> (((J721/60)/60)/24)+DATE(1970,1,1)</f>
        <v>41135.208333333336</v>
      </c>
      <c r="L721">
        <v>1345006800</v>
      </c>
      <c r="M721" s="7">
        <f>(((L721/60)/60)/24)+DATE(1970, 1, 1)</f>
        <v>41136.208333333336</v>
      </c>
      <c r="N721" t="b">
        <v>0</v>
      </c>
      <c r="O721" t="b">
        <v>0</v>
      </c>
      <c r="P721" t="s">
        <v>42</v>
      </c>
      <c r="Q721" t="str">
        <f xml:space="preserve"> LEFT(P721, SEARCH("/", P721, 1)-1)</f>
        <v>film &amp; video</v>
      </c>
      <c r="R721" t="str">
        <f>RIGHT(P721,(LEN(P721)-LEN(Q721)-1))</f>
        <v>documentary</v>
      </c>
      <c r="S721">
        <f xml:space="preserve"> (E721/D721)*100</f>
        <v>62.880681818181813</v>
      </c>
      <c r="T721">
        <f xml:space="preserve"> IF(G721=0, 0, (E721/G721))</f>
        <v>42</v>
      </c>
    </row>
    <row r="722" spans="1:20" ht="17" x14ac:dyDescent="0.2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t="s">
        <v>74</v>
      </c>
      <c r="G722">
        <v>87</v>
      </c>
      <c r="H722" t="s">
        <v>21</v>
      </c>
      <c r="I722" t="s">
        <v>22</v>
      </c>
      <c r="J722">
        <v>1556686800</v>
      </c>
      <c r="K722" s="7">
        <f xml:space="preserve"> (((J722/60)/60)/24)+DATE(1970,1,1)</f>
        <v>43586.208333333328</v>
      </c>
      <c r="L722">
        <v>1557637200</v>
      </c>
      <c r="M722" s="7">
        <f>(((L722/60)/60)/24)+DATE(1970, 1, 1)</f>
        <v>43597.208333333328</v>
      </c>
      <c r="N722" t="b">
        <v>0</v>
      </c>
      <c r="O722" t="b">
        <v>1</v>
      </c>
      <c r="P722" t="s">
        <v>33</v>
      </c>
      <c r="Q722" t="str">
        <f xml:space="preserve"> LEFT(P722, SEARCH("/", P722, 1)-1)</f>
        <v>theater</v>
      </c>
      <c r="R722" t="str">
        <f>RIGHT(P722,(LEN(P722)-LEN(Q722)-1))</f>
        <v>plays</v>
      </c>
      <c r="S722">
        <f xml:space="preserve"> (E722/D722)*100</f>
        <v>62.873684210526314</v>
      </c>
      <c r="T722">
        <f xml:space="preserve"> IF(G722=0, 0, (E722/G722))</f>
        <v>68.65517241379311</v>
      </c>
    </row>
    <row r="723" spans="1:20" ht="17" x14ac:dyDescent="0.2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t="s">
        <v>47</v>
      </c>
      <c r="G723">
        <v>66</v>
      </c>
      <c r="H723" t="s">
        <v>15</v>
      </c>
      <c r="I723" t="s">
        <v>16</v>
      </c>
      <c r="J723">
        <v>1354341600</v>
      </c>
      <c r="K723" s="7">
        <f xml:space="preserve"> (((J723/60)/60)/24)+DATE(1970,1,1)</f>
        <v>41244.25</v>
      </c>
      <c r="L723">
        <v>1356242400</v>
      </c>
      <c r="M723" s="7">
        <f>(((L723/60)/60)/24)+DATE(1970, 1, 1)</f>
        <v>41266.25</v>
      </c>
      <c r="N723" t="b">
        <v>0</v>
      </c>
      <c r="O723" t="b">
        <v>0</v>
      </c>
      <c r="P723" t="s">
        <v>28</v>
      </c>
      <c r="Q723" t="str">
        <f xml:space="preserve"> LEFT(P723, SEARCH("/", P723, 1)-1)</f>
        <v>technology</v>
      </c>
      <c r="R723" t="str">
        <f>RIGHT(P723,(LEN(P723)-LEN(Q723)-1))</f>
        <v>web</v>
      </c>
      <c r="S723">
        <f xml:space="preserve"> (E723/D723)*100</f>
        <v>62.232323232323225</v>
      </c>
      <c r="T723">
        <f xml:space="preserve"> IF(G723=0, 0, (E723/G723))</f>
        <v>93.348484848484844</v>
      </c>
    </row>
    <row r="724" spans="1:20" ht="17" x14ac:dyDescent="0.2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t="s">
        <v>47</v>
      </c>
      <c r="G724">
        <v>1089</v>
      </c>
      <c r="H724" t="s">
        <v>21</v>
      </c>
      <c r="I724" t="s">
        <v>22</v>
      </c>
      <c r="J724">
        <v>1543298400</v>
      </c>
      <c r="K724" s="7">
        <f xml:space="preserve"> (((J724/60)/60)/24)+DATE(1970,1,1)</f>
        <v>43431.25</v>
      </c>
      <c r="L724">
        <v>1545631200</v>
      </c>
      <c r="M724" s="7">
        <f>(((L724/60)/60)/24)+DATE(1970, 1, 1)</f>
        <v>43458.25</v>
      </c>
      <c r="N724" t="b">
        <v>0</v>
      </c>
      <c r="O724" t="b">
        <v>0</v>
      </c>
      <c r="P724" t="s">
        <v>71</v>
      </c>
      <c r="Q724" t="str">
        <f xml:space="preserve"> LEFT(P724, SEARCH("/", P724, 1)-1)</f>
        <v>film &amp; video</v>
      </c>
      <c r="R724" t="str">
        <f>RIGHT(P724,(LEN(P724)-LEN(Q724)-1))</f>
        <v>animation</v>
      </c>
      <c r="S724">
        <f xml:space="preserve"> (E724/D724)*100</f>
        <v>62.072823218997364</v>
      </c>
      <c r="T724">
        <f xml:space="preserve"> IF(G724=0, 0, (E724/G724))</f>
        <v>108.01469237832875</v>
      </c>
    </row>
    <row r="725" spans="1:20" ht="34" x14ac:dyDescent="0.2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t="s">
        <v>14</v>
      </c>
      <c r="G725">
        <v>1482</v>
      </c>
      <c r="H725" t="s">
        <v>26</v>
      </c>
      <c r="I725" t="s">
        <v>27</v>
      </c>
      <c r="J725">
        <v>1299564000</v>
      </c>
      <c r="K725" s="7">
        <f xml:space="preserve"> (((J725/60)/60)/24)+DATE(1970,1,1)</f>
        <v>40610.25</v>
      </c>
      <c r="L725">
        <v>1300510800</v>
      </c>
      <c r="M725" s="7">
        <f>(((L725/60)/60)/24)+DATE(1970, 1, 1)</f>
        <v>40621.208333333336</v>
      </c>
      <c r="N725" t="b">
        <v>0</v>
      </c>
      <c r="O725" t="b">
        <v>1</v>
      </c>
      <c r="P725" t="s">
        <v>23</v>
      </c>
      <c r="Q725" t="str">
        <f xml:space="preserve"> LEFT(P725, SEARCH("/", P725, 1)-1)</f>
        <v>music</v>
      </c>
      <c r="R725" t="str">
        <f>RIGHT(P725,(LEN(P725)-LEN(Q725)-1))</f>
        <v>rock</v>
      </c>
      <c r="S725">
        <f xml:space="preserve"> (E725/D725)*100</f>
        <v>61.984886649874063</v>
      </c>
      <c r="T725">
        <f xml:space="preserve"> IF(G725=0, 0, (E725/G725))</f>
        <v>83.022941970310384</v>
      </c>
    </row>
    <row r="726" spans="1:20" ht="17" x14ac:dyDescent="0.2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t="s">
        <v>14</v>
      </c>
      <c r="G726">
        <v>136</v>
      </c>
      <c r="H726" t="s">
        <v>21</v>
      </c>
      <c r="I726" t="s">
        <v>22</v>
      </c>
      <c r="J726">
        <v>1507093200</v>
      </c>
      <c r="K726" s="7">
        <f xml:space="preserve"> (((J726/60)/60)/24)+DATE(1970,1,1)</f>
        <v>43012.208333333328</v>
      </c>
      <c r="L726">
        <v>1508648400</v>
      </c>
      <c r="M726" s="7">
        <f>(((L726/60)/60)/24)+DATE(1970, 1, 1)</f>
        <v>43030.208333333328</v>
      </c>
      <c r="N726" t="b">
        <v>0</v>
      </c>
      <c r="O726" t="b">
        <v>0</v>
      </c>
      <c r="P726" t="s">
        <v>28</v>
      </c>
      <c r="Q726" t="str">
        <f xml:space="preserve"> LEFT(P726, SEARCH("/", P726, 1)-1)</f>
        <v>technology</v>
      </c>
      <c r="R726" t="str">
        <f>RIGHT(P726,(LEN(P726)-LEN(Q726)-1))</f>
        <v>web</v>
      </c>
      <c r="S726">
        <f xml:space="preserve"> (E726/D726)*100</f>
        <v>61.802325581395344</v>
      </c>
      <c r="T726">
        <f xml:space="preserve"> IF(G726=0, 0, (E726/G726))</f>
        <v>39.080882352941174</v>
      </c>
    </row>
    <row r="727" spans="1:20" ht="17" x14ac:dyDescent="0.2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t="s">
        <v>14</v>
      </c>
      <c r="G727">
        <v>191</v>
      </c>
      <c r="H727" t="s">
        <v>21</v>
      </c>
      <c r="I727" t="s">
        <v>22</v>
      </c>
      <c r="J727">
        <v>1340946000</v>
      </c>
      <c r="K727" s="7">
        <f xml:space="preserve"> (((J727/60)/60)/24)+DATE(1970,1,1)</f>
        <v>41089.208333333336</v>
      </c>
      <c r="L727">
        <v>1341032400</v>
      </c>
      <c r="M727" s="7">
        <f>(((L727/60)/60)/24)+DATE(1970, 1, 1)</f>
        <v>41090.208333333336</v>
      </c>
      <c r="N727" t="b">
        <v>0</v>
      </c>
      <c r="O727" t="b">
        <v>0</v>
      </c>
      <c r="P727" t="s">
        <v>60</v>
      </c>
      <c r="Q727" t="str">
        <f xml:space="preserve"> LEFT(P727, SEARCH("/", P727, 1)-1)</f>
        <v>music</v>
      </c>
      <c r="R727" t="str">
        <f>RIGHT(P727,(LEN(P727)-LEN(Q727)-1))</f>
        <v>indie rock</v>
      </c>
      <c r="S727">
        <f xml:space="preserve"> (E727/D727)*100</f>
        <v>61</v>
      </c>
      <c r="T727">
        <f xml:space="preserve"> IF(G727=0, 0, (E727/G727))</f>
        <v>31.937172774869111</v>
      </c>
    </row>
    <row r="728" spans="1:20" ht="34" x14ac:dyDescent="0.2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t="s">
        <v>14</v>
      </c>
      <c r="G728">
        <v>594</v>
      </c>
      <c r="H728" t="s">
        <v>21</v>
      </c>
      <c r="I728" t="s">
        <v>22</v>
      </c>
      <c r="J728">
        <v>1304917200</v>
      </c>
      <c r="K728" s="7">
        <f xml:space="preserve"> (((J728/60)/60)/24)+DATE(1970,1,1)</f>
        <v>40672.208333333336</v>
      </c>
      <c r="L728">
        <v>1305003600</v>
      </c>
      <c r="M728" s="7">
        <f>(((L728/60)/60)/24)+DATE(1970, 1, 1)</f>
        <v>40673.208333333336</v>
      </c>
      <c r="N728" t="b">
        <v>0</v>
      </c>
      <c r="O728" t="b">
        <v>0</v>
      </c>
      <c r="P728" t="s">
        <v>33</v>
      </c>
      <c r="Q728" t="str">
        <f xml:space="preserve"> LEFT(P728, SEARCH("/", P728, 1)-1)</f>
        <v>theater</v>
      </c>
      <c r="R728" t="str">
        <f>RIGHT(P728,(LEN(P728)-LEN(Q728)-1))</f>
        <v>plays</v>
      </c>
      <c r="S728">
        <f xml:space="preserve"> (E728/D728)*100</f>
        <v>60.757639620653315</v>
      </c>
      <c r="T728">
        <f xml:space="preserve"> IF(G728=0, 0, (E728/G728))</f>
        <v>97.069023569023571</v>
      </c>
    </row>
    <row r="729" spans="1:20" ht="17" x14ac:dyDescent="0.2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t="s">
        <v>74</v>
      </c>
      <c r="G729">
        <v>139</v>
      </c>
      <c r="H729" t="s">
        <v>107</v>
      </c>
      <c r="I729" t="s">
        <v>108</v>
      </c>
      <c r="J729">
        <v>1390197600</v>
      </c>
      <c r="K729" s="7">
        <f xml:space="preserve"> (((J729/60)/60)/24)+DATE(1970,1,1)</f>
        <v>41659.25</v>
      </c>
      <c r="L729">
        <v>1390629600</v>
      </c>
      <c r="M729" s="7">
        <f>(((L729/60)/60)/24)+DATE(1970, 1, 1)</f>
        <v>41664.25</v>
      </c>
      <c r="N729" t="b">
        <v>0</v>
      </c>
      <c r="O729" t="b">
        <v>0</v>
      </c>
      <c r="P729" t="s">
        <v>33</v>
      </c>
      <c r="Q729" t="str">
        <f xml:space="preserve"> LEFT(P729, SEARCH("/", P729, 1)-1)</f>
        <v>theater</v>
      </c>
      <c r="R729" t="str">
        <f>RIGHT(P729,(LEN(P729)-LEN(Q729)-1))</f>
        <v>plays</v>
      </c>
      <c r="S729">
        <f xml:space="preserve"> (E729/D729)*100</f>
        <v>60.565789473684205</v>
      </c>
      <c r="T729">
        <f xml:space="preserve"> IF(G729=0, 0, (E729/G729))</f>
        <v>33.115107913669064</v>
      </c>
    </row>
    <row r="730" spans="1:20" ht="17" x14ac:dyDescent="0.2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t="s">
        <v>74</v>
      </c>
      <c r="G730">
        <v>610</v>
      </c>
      <c r="H730" t="s">
        <v>21</v>
      </c>
      <c r="I730" t="s">
        <v>22</v>
      </c>
      <c r="J730">
        <v>1350709200</v>
      </c>
      <c r="K730" s="7">
        <f xml:space="preserve"> (((J730/60)/60)/24)+DATE(1970,1,1)</f>
        <v>41202.208333333336</v>
      </c>
      <c r="L730">
        <v>1351054800</v>
      </c>
      <c r="M730" s="7">
        <f>(((L730/60)/60)/24)+DATE(1970, 1, 1)</f>
        <v>41206.208333333336</v>
      </c>
      <c r="N730" t="b">
        <v>0</v>
      </c>
      <c r="O730" t="b">
        <v>1</v>
      </c>
      <c r="P730" t="s">
        <v>33</v>
      </c>
      <c r="Q730" t="str">
        <f xml:space="preserve"> LEFT(P730, SEARCH("/", P730, 1)-1)</f>
        <v>theater</v>
      </c>
      <c r="R730" t="str">
        <f>RIGHT(P730,(LEN(P730)-LEN(Q730)-1))</f>
        <v>plays</v>
      </c>
      <c r="S730">
        <f xml:space="preserve"> (E730/D730)*100</f>
        <v>60.548713235294116</v>
      </c>
      <c r="T730">
        <f xml:space="preserve"> IF(G730=0, 0, (E730/G730))</f>
        <v>107.99508196721311</v>
      </c>
    </row>
    <row r="731" spans="1:20" ht="17" x14ac:dyDescent="0.2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t="s">
        <v>74</v>
      </c>
      <c r="G731">
        <v>532</v>
      </c>
      <c r="H731" t="s">
        <v>21</v>
      </c>
      <c r="I731" t="s">
        <v>22</v>
      </c>
      <c r="J731">
        <v>1282885200</v>
      </c>
      <c r="K731" s="7">
        <f xml:space="preserve"> (((J731/60)/60)/24)+DATE(1970,1,1)</f>
        <v>40417.208333333336</v>
      </c>
      <c r="L731">
        <v>1284008400</v>
      </c>
      <c r="M731" s="7">
        <f>(((L731/60)/60)/24)+DATE(1970, 1, 1)</f>
        <v>40430.208333333336</v>
      </c>
      <c r="N731" t="b">
        <v>0</v>
      </c>
      <c r="O731" t="b">
        <v>0</v>
      </c>
      <c r="P731" t="s">
        <v>23</v>
      </c>
      <c r="Q731" t="str">
        <f xml:space="preserve"> LEFT(P731, SEARCH("/", P731, 1)-1)</f>
        <v>music</v>
      </c>
      <c r="R731" t="str">
        <f>RIGHT(P731,(LEN(P731)-LEN(Q731)-1))</f>
        <v>rock</v>
      </c>
      <c r="S731">
        <f xml:space="preserve"> (E731/D731)*100</f>
        <v>60.334277620396605</v>
      </c>
      <c r="T731">
        <f xml:space="preserve"> IF(G731=0, 0, (E731/G731))</f>
        <v>80.067669172932327</v>
      </c>
    </row>
    <row r="732" spans="1:20" ht="17" x14ac:dyDescent="0.2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t="s">
        <v>74</v>
      </c>
      <c r="G732">
        <v>390</v>
      </c>
      <c r="H732" t="s">
        <v>21</v>
      </c>
      <c r="I732" t="s">
        <v>22</v>
      </c>
      <c r="J732">
        <v>1440910800</v>
      </c>
      <c r="K732" s="7">
        <f xml:space="preserve"> (((J732/60)/60)/24)+DATE(1970,1,1)</f>
        <v>42246.208333333328</v>
      </c>
      <c r="L732">
        <v>1442898000</v>
      </c>
      <c r="M732" s="7">
        <f>(((L732/60)/60)/24)+DATE(1970, 1, 1)</f>
        <v>42269.208333333328</v>
      </c>
      <c r="N732" t="b">
        <v>0</v>
      </c>
      <c r="O732" t="b">
        <v>0</v>
      </c>
      <c r="P732" t="s">
        <v>23</v>
      </c>
      <c r="Q732" t="str">
        <f xml:space="preserve"> LEFT(P732, SEARCH("/", P732, 1)-1)</f>
        <v>music</v>
      </c>
      <c r="R732" t="str">
        <f>RIGHT(P732,(LEN(P732)-LEN(Q732)-1))</f>
        <v>rock</v>
      </c>
      <c r="S732">
        <f xml:space="preserve"> (E732/D732)*100</f>
        <v>60.064638783269963</v>
      </c>
      <c r="T732">
        <f xml:space="preserve"> IF(G732=0, 0, (E732/G732))</f>
        <v>81.010256410256417</v>
      </c>
    </row>
    <row r="733" spans="1:20" ht="34" x14ac:dyDescent="0.2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t="s">
        <v>14</v>
      </c>
      <c r="G733">
        <v>21</v>
      </c>
      <c r="H733" t="s">
        <v>21</v>
      </c>
      <c r="I733" t="s">
        <v>22</v>
      </c>
      <c r="J733">
        <v>1450591200</v>
      </c>
      <c r="K733" s="7">
        <f xml:space="preserve"> (((J733/60)/60)/24)+DATE(1970,1,1)</f>
        <v>42358.25</v>
      </c>
      <c r="L733">
        <v>1453701600</v>
      </c>
      <c r="M733" s="7">
        <f>(((L733/60)/60)/24)+DATE(1970, 1, 1)</f>
        <v>42394.25</v>
      </c>
      <c r="N733" t="b">
        <v>0</v>
      </c>
      <c r="O733" t="b">
        <v>1</v>
      </c>
      <c r="P733" t="s">
        <v>474</v>
      </c>
      <c r="Q733" t="str">
        <f xml:space="preserve"> LEFT(P733, SEARCH("/", P733, 1)-1)</f>
        <v>film &amp; video</v>
      </c>
      <c r="R733" t="str">
        <f>RIGHT(P733,(LEN(P733)-LEN(Q733)-1))</f>
        <v>science fiction</v>
      </c>
      <c r="S733">
        <f xml:space="preserve"> (E733/D733)*100</f>
        <v>60</v>
      </c>
      <c r="T733">
        <f xml:space="preserve"> IF(G733=0, 0, (E733/G733))</f>
        <v>94.285714285714292</v>
      </c>
    </row>
    <row r="734" spans="1:20" ht="17" x14ac:dyDescent="0.2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t="s">
        <v>14</v>
      </c>
      <c r="G734">
        <v>60</v>
      </c>
      <c r="H734" t="s">
        <v>21</v>
      </c>
      <c r="I734" t="s">
        <v>22</v>
      </c>
      <c r="J734">
        <v>1389506400</v>
      </c>
      <c r="K734" s="7">
        <f xml:space="preserve"> (((J734/60)/60)/24)+DATE(1970,1,1)</f>
        <v>41651.25</v>
      </c>
      <c r="L734">
        <v>1389679200</v>
      </c>
      <c r="M734" s="7">
        <f>(((L734/60)/60)/24)+DATE(1970, 1, 1)</f>
        <v>41653.25</v>
      </c>
      <c r="N734" t="b">
        <v>0</v>
      </c>
      <c r="O734" t="b">
        <v>0</v>
      </c>
      <c r="P734" t="s">
        <v>269</v>
      </c>
      <c r="Q734" t="str">
        <f xml:space="preserve"> LEFT(P734, SEARCH("/", P734, 1)-1)</f>
        <v>film &amp; video</v>
      </c>
      <c r="R734" t="str">
        <f>RIGHT(P734,(LEN(P734)-LEN(Q734)-1))</f>
        <v>television</v>
      </c>
      <c r="S734">
        <f xml:space="preserve"> (E734/D734)*100</f>
        <v>59.21153846153846</v>
      </c>
      <c r="T734">
        <f xml:space="preserve"> IF(G734=0, 0, (E734/G734))</f>
        <v>51.31666666666667</v>
      </c>
    </row>
    <row r="735" spans="1:20" ht="17" x14ac:dyDescent="0.2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t="s">
        <v>14</v>
      </c>
      <c r="G735">
        <v>889</v>
      </c>
      <c r="H735" t="s">
        <v>21</v>
      </c>
      <c r="I735" t="s">
        <v>22</v>
      </c>
      <c r="J735">
        <v>1429506000</v>
      </c>
      <c r="K735" s="7">
        <f xml:space="preserve"> (((J735/60)/60)/24)+DATE(1970,1,1)</f>
        <v>42114.208333333328</v>
      </c>
      <c r="L735">
        <v>1429592400</v>
      </c>
      <c r="M735" s="7">
        <f>(((L735/60)/60)/24)+DATE(1970, 1, 1)</f>
        <v>42115.208333333328</v>
      </c>
      <c r="N735" t="b">
        <v>0</v>
      </c>
      <c r="O735" t="b">
        <v>1</v>
      </c>
      <c r="P735" t="s">
        <v>33</v>
      </c>
      <c r="Q735" t="str">
        <f xml:space="preserve"> LEFT(P735, SEARCH("/", P735, 1)-1)</f>
        <v>theater</v>
      </c>
      <c r="R735" t="str">
        <f>RIGHT(P735,(LEN(P735)-LEN(Q735)-1))</f>
        <v>plays</v>
      </c>
      <c r="S735">
        <f xml:space="preserve"> (E735/D735)*100</f>
        <v>59.042047531992694</v>
      </c>
      <c r="T735">
        <f xml:space="preserve"> IF(G735=0, 0, (E735/G735))</f>
        <v>108.98537682789652</v>
      </c>
    </row>
    <row r="736" spans="1:20" ht="34" x14ac:dyDescent="0.2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t="s">
        <v>14</v>
      </c>
      <c r="G736">
        <v>24</v>
      </c>
      <c r="H736" t="s">
        <v>21</v>
      </c>
      <c r="I736" t="s">
        <v>22</v>
      </c>
      <c r="J736">
        <v>1565499600</v>
      </c>
      <c r="K736" s="7">
        <f xml:space="preserve"> (((J736/60)/60)/24)+DATE(1970,1,1)</f>
        <v>43688.208333333328</v>
      </c>
      <c r="L736">
        <v>1568955600</v>
      </c>
      <c r="M736" s="7">
        <f>(((L736/60)/60)/24)+DATE(1970, 1, 1)</f>
        <v>43728.208333333328</v>
      </c>
      <c r="N736" t="b">
        <v>0</v>
      </c>
      <c r="O736" t="b">
        <v>0</v>
      </c>
      <c r="P736" t="s">
        <v>23</v>
      </c>
      <c r="Q736" t="str">
        <f xml:space="preserve"> LEFT(P736, SEARCH("/", P736, 1)-1)</f>
        <v>music</v>
      </c>
      <c r="R736" t="str">
        <f>RIGHT(P736,(LEN(P736)-LEN(Q736)-1))</f>
        <v>rock</v>
      </c>
      <c r="S736">
        <f xml:space="preserve"> (E736/D736)*100</f>
        <v>58.976190476190467</v>
      </c>
      <c r="T736">
        <f xml:space="preserve"> IF(G736=0, 0, (E736/G736))</f>
        <v>103.20833333333333</v>
      </c>
    </row>
    <row r="737" spans="1:20" ht="17" x14ac:dyDescent="0.2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t="s">
        <v>47</v>
      </c>
      <c r="G737">
        <v>86</v>
      </c>
      <c r="H737" t="s">
        <v>21</v>
      </c>
      <c r="I737" t="s">
        <v>22</v>
      </c>
      <c r="J737">
        <v>1485064800</v>
      </c>
      <c r="K737" s="7">
        <f xml:space="preserve"> (((J737/60)/60)/24)+DATE(1970,1,1)</f>
        <v>42757.25</v>
      </c>
      <c r="L737">
        <v>1488520800</v>
      </c>
      <c r="M737" s="7">
        <f>(((L737/60)/60)/24)+DATE(1970, 1, 1)</f>
        <v>42797.25</v>
      </c>
      <c r="N737" t="b">
        <v>0</v>
      </c>
      <c r="O737" t="b">
        <v>0</v>
      </c>
      <c r="P737" t="s">
        <v>65</v>
      </c>
      <c r="Q737" t="str">
        <f xml:space="preserve"> LEFT(P737, SEARCH("/", P737, 1)-1)</f>
        <v>technology</v>
      </c>
      <c r="R737" t="str">
        <f>RIGHT(P737,(LEN(P737)-LEN(Q737)-1))</f>
        <v>wearables</v>
      </c>
      <c r="S737">
        <f xml:space="preserve"> (E737/D737)*100</f>
        <v>58.973684210526315</v>
      </c>
      <c r="T737">
        <f xml:space="preserve"> IF(G737=0, 0, (E737/G737))</f>
        <v>26.058139534883722</v>
      </c>
    </row>
    <row r="738" spans="1:20" ht="17" x14ac:dyDescent="0.2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t="s">
        <v>14</v>
      </c>
      <c r="G738">
        <v>1059</v>
      </c>
      <c r="H738" t="s">
        <v>21</v>
      </c>
      <c r="I738" t="s">
        <v>22</v>
      </c>
      <c r="J738">
        <v>1463029200</v>
      </c>
      <c r="K738" s="7">
        <f xml:space="preserve"> (((J738/60)/60)/24)+DATE(1970,1,1)</f>
        <v>42502.208333333328</v>
      </c>
      <c r="L738">
        <v>1465016400</v>
      </c>
      <c r="M738" s="7">
        <f>(((L738/60)/60)/24)+DATE(1970, 1, 1)</f>
        <v>42525.208333333328</v>
      </c>
      <c r="N738" t="b">
        <v>0</v>
      </c>
      <c r="O738" t="b">
        <v>1</v>
      </c>
      <c r="P738" t="s">
        <v>60</v>
      </c>
      <c r="Q738" t="str">
        <f xml:space="preserve"> LEFT(P738, SEARCH("/", P738, 1)-1)</f>
        <v>music</v>
      </c>
      <c r="R738" t="str">
        <f>RIGHT(P738,(LEN(P738)-LEN(Q738)-1))</f>
        <v>indie rock</v>
      </c>
      <c r="S738">
        <f xml:space="preserve"> (E738/D738)*100</f>
        <v>58.756567425569173</v>
      </c>
      <c r="T738">
        <f xml:space="preserve"> IF(G738=0, 0, (E738/G738))</f>
        <v>95.042492917847028</v>
      </c>
    </row>
    <row r="739" spans="1:20" ht="17" x14ac:dyDescent="0.2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t="s">
        <v>14</v>
      </c>
      <c r="G739">
        <v>225</v>
      </c>
      <c r="H739" t="s">
        <v>26</v>
      </c>
      <c r="I739" t="s">
        <v>27</v>
      </c>
      <c r="J739">
        <v>1507957200</v>
      </c>
      <c r="K739" s="7">
        <f xml:space="preserve"> (((J739/60)/60)/24)+DATE(1970,1,1)</f>
        <v>43022.208333333328</v>
      </c>
      <c r="L739">
        <v>1510725600</v>
      </c>
      <c r="M739" s="7">
        <f>(((L739/60)/60)/24)+DATE(1970, 1, 1)</f>
        <v>43054.25</v>
      </c>
      <c r="N739" t="b">
        <v>0</v>
      </c>
      <c r="O739" t="b">
        <v>1</v>
      </c>
      <c r="P739" t="s">
        <v>33</v>
      </c>
      <c r="Q739" t="str">
        <f xml:space="preserve"> LEFT(P739, SEARCH("/", P739, 1)-1)</f>
        <v>theater</v>
      </c>
      <c r="R739" t="str">
        <f>RIGHT(P739,(LEN(P739)-LEN(Q739)-1))</f>
        <v>plays</v>
      </c>
      <c r="S739">
        <f xml:space="preserve"> (E739/D739)*100</f>
        <v>58.75</v>
      </c>
      <c r="T739">
        <f xml:space="preserve"> IF(G739=0, 0, (E739/G739))</f>
        <v>92.955555555555549</v>
      </c>
    </row>
    <row r="740" spans="1:20" ht="17" x14ac:dyDescent="0.2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t="s">
        <v>14</v>
      </c>
      <c r="G740">
        <v>2779</v>
      </c>
      <c r="H740" t="s">
        <v>26</v>
      </c>
      <c r="I740" t="s">
        <v>27</v>
      </c>
      <c r="J740">
        <v>1419055200</v>
      </c>
      <c r="K740" s="7">
        <f xml:space="preserve"> (((J740/60)/60)/24)+DATE(1970,1,1)</f>
        <v>41993.25</v>
      </c>
      <c r="L740">
        <v>1422511200</v>
      </c>
      <c r="M740" s="7">
        <f>(((L740/60)/60)/24)+DATE(1970, 1, 1)</f>
        <v>42033.25</v>
      </c>
      <c r="N740" t="b">
        <v>0</v>
      </c>
      <c r="O740" t="b">
        <v>1</v>
      </c>
      <c r="P740" t="s">
        <v>28</v>
      </c>
      <c r="Q740" t="str">
        <f xml:space="preserve"> LEFT(P740, SEARCH("/", P740, 1)-1)</f>
        <v>technology</v>
      </c>
      <c r="R740" t="str">
        <f>RIGHT(P740,(LEN(P740)-LEN(Q740)-1))</f>
        <v>web</v>
      </c>
      <c r="S740">
        <f xml:space="preserve"> (E740/D740)*100</f>
        <v>58.6329816768462</v>
      </c>
      <c r="T740">
        <f xml:space="preserve"> IF(G740=0, 0, (E740/G740))</f>
        <v>37.99856063332134</v>
      </c>
    </row>
    <row r="741" spans="1:20" ht="17" x14ac:dyDescent="0.2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t="s">
        <v>47</v>
      </c>
      <c r="G741">
        <v>27</v>
      </c>
      <c r="H741" t="s">
        <v>40</v>
      </c>
      <c r="I741" t="s">
        <v>41</v>
      </c>
      <c r="J741">
        <v>1309237200</v>
      </c>
      <c r="K741" s="7">
        <f xml:space="preserve"> (((J741/60)/60)/24)+DATE(1970,1,1)</f>
        <v>40722.208333333336</v>
      </c>
      <c r="L741">
        <v>1311310800</v>
      </c>
      <c r="M741" s="7">
        <f>(((L741/60)/60)/24)+DATE(1970, 1, 1)</f>
        <v>40746.208333333336</v>
      </c>
      <c r="N741" t="b">
        <v>0</v>
      </c>
      <c r="O741" t="b">
        <v>1</v>
      </c>
      <c r="P741" t="s">
        <v>100</v>
      </c>
      <c r="Q741" t="str">
        <f xml:space="preserve"> LEFT(P741, SEARCH("/", P741, 1)-1)</f>
        <v>film &amp; video</v>
      </c>
      <c r="R741" t="str">
        <f>RIGHT(P741,(LEN(P741)-LEN(Q741)-1))</f>
        <v>shorts</v>
      </c>
      <c r="S741">
        <f xml:space="preserve"> (E741/D741)*100</f>
        <v>58.25</v>
      </c>
      <c r="T741">
        <f xml:space="preserve"> IF(G741=0, 0, (E741/G741))</f>
        <v>77.666666666666671</v>
      </c>
    </row>
    <row r="742" spans="1:20" ht="17" x14ac:dyDescent="0.2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t="s">
        <v>14</v>
      </c>
      <c r="G742">
        <v>141</v>
      </c>
      <c r="H742" t="s">
        <v>40</v>
      </c>
      <c r="I742" t="s">
        <v>41</v>
      </c>
      <c r="J742">
        <v>1375592400</v>
      </c>
      <c r="K742" s="7">
        <f xml:space="preserve"> (((J742/60)/60)/24)+DATE(1970,1,1)</f>
        <v>41490.208333333336</v>
      </c>
      <c r="L742">
        <v>1376629200</v>
      </c>
      <c r="M742" s="7">
        <f>(((L742/60)/60)/24)+DATE(1970, 1, 1)</f>
        <v>41502.208333333336</v>
      </c>
      <c r="N742" t="b">
        <v>0</v>
      </c>
      <c r="O742" t="b">
        <v>0</v>
      </c>
      <c r="P742" t="s">
        <v>33</v>
      </c>
      <c r="Q742" t="str">
        <f xml:space="preserve"> LEFT(P742, SEARCH("/", P742, 1)-1)</f>
        <v>theater</v>
      </c>
      <c r="R742" t="str">
        <f>RIGHT(P742,(LEN(P742)-LEN(Q742)-1))</f>
        <v>plays</v>
      </c>
      <c r="S742">
        <f xml:space="preserve"> (E742/D742)*100</f>
        <v>57.4375</v>
      </c>
      <c r="T742">
        <f xml:space="preserve"> IF(G742=0, 0, (E742/G742))</f>
        <v>26.070921985815602</v>
      </c>
    </row>
    <row r="743" spans="1:20" ht="17" x14ac:dyDescent="0.2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t="s">
        <v>14</v>
      </c>
      <c r="G743">
        <v>1999</v>
      </c>
      <c r="H743" t="s">
        <v>15</v>
      </c>
      <c r="I743" t="s">
        <v>16</v>
      </c>
      <c r="J743">
        <v>1336280400</v>
      </c>
      <c r="K743" s="7">
        <f xml:space="preserve"> (((J743/60)/60)/24)+DATE(1970,1,1)</f>
        <v>41035.208333333336</v>
      </c>
      <c r="L743">
        <v>1336366800</v>
      </c>
      <c r="M743" s="7">
        <f>(((L743/60)/60)/24)+DATE(1970, 1, 1)</f>
        <v>41036.208333333336</v>
      </c>
      <c r="N743" t="b">
        <v>0</v>
      </c>
      <c r="O743" t="b">
        <v>0</v>
      </c>
      <c r="P743" t="s">
        <v>42</v>
      </c>
      <c r="Q743" t="str">
        <f xml:space="preserve"> LEFT(P743, SEARCH("/", P743, 1)-1)</f>
        <v>film &amp; video</v>
      </c>
      <c r="R743" t="str">
        <f>RIGHT(P743,(LEN(P743)-LEN(Q743)-1))</f>
        <v>documentary</v>
      </c>
      <c r="S743">
        <f xml:space="preserve"> (E743/D743)*100</f>
        <v>57.399511301160658</v>
      </c>
      <c r="T743">
        <f xml:space="preserve"> IF(G743=0, 0, (E743/G743))</f>
        <v>47.005002501250623</v>
      </c>
    </row>
    <row r="744" spans="1:20" ht="17" x14ac:dyDescent="0.2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t="s">
        <v>14</v>
      </c>
      <c r="G744">
        <v>513</v>
      </c>
      <c r="H744" t="s">
        <v>21</v>
      </c>
      <c r="I744" t="s">
        <v>22</v>
      </c>
      <c r="J744">
        <v>1444107600</v>
      </c>
      <c r="K744" s="7">
        <f xml:space="preserve"> (((J744/60)/60)/24)+DATE(1970,1,1)</f>
        <v>42283.208333333328</v>
      </c>
      <c r="L744">
        <v>1447999200</v>
      </c>
      <c r="M744" s="7">
        <f>(((L744/60)/60)/24)+DATE(1970, 1, 1)</f>
        <v>42328.25</v>
      </c>
      <c r="N744" t="b">
        <v>0</v>
      </c>
      <c r="O744" t="b">
        <v>0</v>
      </c>
      <c r="P744" t="s">
        <v>206</v>
      </c>
      <c r="Q744" t="str">
        <f xml:space="preserve"> LEFT(P744, SEARCH("/", P744, 1)-1)</f>
        <v>publishing</v>
      </c>
      <c r="R744" t="str">
        <f>RIGHT(P744,(LEN(P744)-LEN(Q744)-1))</f>
        <v>translations</v>
      </c>
      <c r="S744">
        <f xml:space="preserve"> (E744/D744)*100</f>
        <v>56.967078189300416</v>
      </c>
      <c r="T744">
        <f xml:space="preserve"> IF(G744=0, 0, (E744/G744))</f>
        <v>107.93762183235867</v>
      </c>
    </row>
    <row r="745" spans="1:20" ht="17" x14ac:dyDescent="0.2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t="s">
        <v>14</v>
      </c>
      <c r="G745">
        <v>374</v>
      </c>
      <c r="H745" t="s">
        <v>21</v>
      </c>
      <c r="I745" t="s">
        <v>22</v>
      </c>
      <c r="J745">
        <v>1265868000</v>
      </c>
      <c r="K745" s="7">
        <f xml:space="preserve"> (((J745/60)/60)/24)+DATE(1970,1,1)</f>
        <v>40220.25</v>
      </c>
      <c r="L745">
        <v>1267077600</v>
      </c>
      <c r="M745" s="7">
        <f>(((L745/60)/60)/24)+DATE(1970, 1, 1)</f>
        <v>40234.25</v>
      </c>
      <c r="N745" t="b">
        <v>0</v>
      </c>
      <c r="O745" t="b">
        <v>1</v>
      </c>
      <c r="P745" t="s">
        <v>60</v>
      </c>
      <c r="Q745" t="str">
        <f xml:space="preserve"> LEFT(P745, SEARCH("/", P745, 1)-1)</f>
        <v>music</v>
      </c>
      <c r="R745" t="str">
        <f>RIGHT(P745,(LEN(P745)-LEN(Q745)-1))</f>
        <v>indie rock</v>
      </c>
      <c r="S745">
        <f xml:space="preserve"> (E745/D745)*100</f>
        <v>56.791291291291287</v>
      </c>
      <c r="T745">
        <f xml:space="preserve"> IF(G745=0, 0, (E745/G745))</f>
        <v>101.13101604278074</v>
      </c>
    </row>
    <row r="746" spans="1:20" ht="17" x14ac:dyDescent="0.2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t="s">
        <v>74</v>
      </c>
      <c r="G746">
        <v>1122</v>
      </c>
      <c r="H746" t="s">
        <v>21</v>
      </c>
      <c r="I746" t="s">
        <v>22</v>
      </c>
      <c r="J746">
        <v>1467176400</v>
      </c>
      <c r="K746" s="7">
        <f xml:space="preserve"> (((J746/60)/60)/24)+DATE(1970,1,1)</f>
        <v>42550.208333333328</v>
      </c>
      <c r="L746">
        <v>1467781200</v>
      </c>
      <c r="M746" s="7">
        <f>(((L746/60)/60)/24)+DATE(1970, 1, 1)</f>
        <v>42557.208333333328</v>
      </c>
      <c r="N746" t="b">
        <v>0</v>
      </c>
      <c r="O746" t="b">
        <v>0</v>
      </c>
      <c r="P746" t="s">
        <v>17</v>
      </c>
      <c r="Q746" t="str">
        <f xml:space="preserve"> LEFT(P746, SEARCH("/", P746, 1)-1)</f>
        <v>food</v>
      </c>
      <c r="R746" t="str">
        <f>RIGHT(P746,(LEN(P746)-LEN(Q746)-1))</f>
        <v>food trucks</v>
      </c>
      <c r="S746">
        <f xml:space="preserve"> (E746/D746)*100</f>
        <v>56.542754275427541</v>
      </c>
      <c r="T746">
        <f xml:space="preserve"> IF(G746=0, 0, (E746/G746))</f>
        <v>55.98841354723708</v>
      </c>
    </row>
    <row r="747" spans="1:20" ht="34" x14ac:dyDescent="0.2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t="s">
        <v>14</v>
      </c>
      <c r="G747">
        <v>1181</v>
      </c>
      <c r="H747" t="s">
        <v>21</v>
      </c>
      <c r="I747" t="s">
        <v>22</v>
      </c>
      <c r="J747">
        <v>1480572000</v>
      </c>
      <c r="K747" s="7">
        <f xml:space="preserve"> (((J747/60)/60)/24)+DATE(1970,1,1)</f>
        <v>42705.25</v>
      </c>
      <c r="L747">
        <v>1484114400</v>
      </c>
      <c r="M747" s="7">
        <f>(((L747/60)/60)/24)+DATE(1970, 1, 1)</f>
        <v>42746.25</v>
      </c>
      <c r="N747" t="b">
        <v>0</v>
      </c>
      <c r="O747" t="b">
        <v>0</v>
      </c>
      <c r="P747" t="s">
        <v>474</v>
      </c>
      <c r="Q747" t="str">
        <f xml:space="preserve"> LEFT(P747, SEARCH("/", P747, 1)-1)</f>
        <v>film &amp; video</v>
      </c>
      <c r="R747" t="str">
        <f>RIGHT(P747,(LEN(P747)-LEN(Q747)-1))</f>
        <v>science fiction</v>
      </c>
      <c r="S747">
        <f xml:space="preserve"> (E747/D747)*100</f>
        <v>56.331688596491226</v>
      </c>
      <c r="T747">
        <f xml:space="preserve"> IF(G747=0, 0, (E747/G747))</f>
        <v>87.001693480101608</v>
      </c>
    </row>
    <row r="748" spans="1:20" ht="17" x14ac:dyDescent="0.2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t="s">
        <v>47</v>
      </c>
      <c r="G748">
        <v>45</v>
      </c>
      <c r="H748" t="s">
        <v>21</v>
      </c>
      <c r="I748" t="s">
        <v>22</v>
      </c>
      <c r="J748">
        <v>1532754000</v>
      </c>
      <c r="K748" s="7">
        <f xml:space="preserve"> (((J748/60)/60)/24)+DATE(1970,1,1)</f>
        <v>43309.208333333328</v>
      </c>
      <c r="L748">
        <v>1532754000</v>
      </c>
      <c r="M748" s="7">
        <f>(((L748/60)/60)/24)+DATE(1970, 1, 1)</f>
        <v>43309.208333333328</v>
      </c>
      <c r="N748" t="b">
        <v>0</v>
      </c>
      <c r="O748" t="b">
        <v>1</v>
      </c>
      <c r="P748" t="s">
        <v>53</v>
      </c>
      <c r="Q748" t="str">
        <f xml:space="preserve"> LEFT(P748, SEARCH("/", P748, 1)-1)</f>
        <v>film &amp; video</v>
      </c>
      <c r="R748" t="str">
        <f>RIGHT(P748,(LEN(P748)-LEN(Q748)-1))</f>
        <v>drama</v>
      </c>
      <c r="S748">
        <f xml:space="preserve"> (E748/D748)*100</f>
        <v>56.186046511627907</v>
      </c>
      <c r="T748">
        <f xml:space="preserve"> IF(G748=0, 0, (E748/G748))</f>
        <v>107.37777777777778</v>
      </c>
    </row>
    <row r="749" spans="1:20" ht="17" x14ac:dyDescent="0.2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t="s">
        <v>14</v>
      </c>
      <c r="G749">
        <v>4428</v>
      </c>
      <c r="H749" t="s">
        <v>26</v>
      </c>
      <c r="I749" t="s">
        <v>27</v>
      </c>
      <c r="J749">
        <v>1521608400</v>
      </c>
      <c r="K749" s="7">
        <f xml:space="preserve"> (((J749/60)/60)/24)+DATE(1970,1,1)</f>
        <v>43180.208333333328</v>
      </c>
      <c r="L749">
        <v>1522472400</v>
      </c>
      <c r="M749" s="7">
        <f>(((L749/60)/60)/24)+DATE(1970, 1, 1)</f>
        <v>43190.208333333328</v>
      </c>
      <c r="N749" t="b">
        <v>0</v>
      </c>
      <c r="O749" t="b">
        <v>0</v>
      </c>
      <c r="P749" t="s">
        <v>33</v>
      </c>
      <c r="Q749" t="str">
        <f xml:space="preserve"> LEFT(P749, SEARCH("/", P749, 1)-1)</f>
        <v>theater</v>
      </c>
      <c r="R749" t="str">
        <f>RIGHT(P749,(LEN(P749)-LEN(Q749)-1))</f>
        <v>plays</v>
      </c>
      <c r="S749">
        <f xml:space="preserve"> (E749/D749)*100</f>
        <v>55.931783729156137</v>
      </c>
      <c r="T749">
        <f xml:space="preserve"> IF(G749=0, 0, (E749/G749))</f>
        <v>24.997515808491418</v>
      </c>
    </row>
    <row r="750" spans="1:20" ht="17" x14ac:dyDescent="0.2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t="s">
        <v>14</v>
      </c>
      <c r="G750">
        <v>133</v>
      </c>
      <c r="H750" t="s">
        <v>15</v>
      </c>
      <c r="I750" t="s">
        <v>16</v>
      </c>
      <c r="J750">
        <v>1324620000</v>
      </c>
      <c r="K750" s="7">
        <f xml:space="preserve"> (((J750/60)/60)/24)+DATE(1970,1,1)</f>
        <v>40900.25</v>
      </c>
      <c r="L750">
        <v>1324792800</v>
      </c>
      <c r="M750" s="7">
        <f>(((L750/60)/60)/24)+DATE(1970, 1, 1)</f>
        <v>40902.25</v>
      </c>
      <c r="N750" t="b">
        <v>0</v>
      </c>
      <c r="O750" t="b">
        <v>1</v>
      </c>
      <c r="P750" t="s">
        <v>33</v>
      </c>
      <c r="Q750" t="str">
        <f xml:space="preserve"> LEFT(P750, SEARCH("/", P750, 1)-1)</f>
        <v>theater</v>
      </c>
      <c r="R750" t="str">
        <f>RIGHT(P750,(LEN(P750)-LEN(Q750)-1))</f>
        <v>plays</v>
      </c>
      <c r="S750">
        <f xml:space="preserve"> (E750/D750)*100</f>
        <v>55.779069767441861</v>
      </c>
      <c r="T750">
        <f xml:space="preserve"> IF(G750=0, 0, (E750/G750))</f>
        <v>36.067669172932334</v>
      </c>
    </row>
    <row r="751" spans="1:20" ht="17" x14ac:dyDescent="0.2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t="s">
        <v>14</v>
      </c>
      <c r="G751">
        <v>15</v>
      </c>
      <c r="H751" t="s">
        <v>21</v>
      </c>
      <c r="I751" t="s">
        <v>22</v>
      </c>
      <c r="J751">
        <v>1541221200</v>
      </c>
      <c r="K751" s="7">
        <f xml:space="preserve"> (((J751/60)/60)/24)+DATE(1970,1,1)</f>
        <v>43407.208333333328</v>
      </c>
      <c r="L751">
        <v>1543298400</v>
      </c>
      <c r="M751" s="7">
        <f>(((L751/60)/60)/24)+DATE(1970, 1, 1)</f>
        <v>43431.25</v>
      </c>
      <c r="N751" t="b">
        <v>0</v>
      </c>
      <c r="O751" t="b">
        <v>0</v>
      </c>
      <c r="P751" t="s">
        <v>33</v>
      </c>
      <c r="Q751" t="str">
        <f xml:space="preserve"> LEFT(P751, SEARCH("/", P751, 1)-1)</f>
        <v>theater</v>
      </c>
      <c r="R751" t="str">
        <f>RIGHT(P751,(LEN(P751)-LEN(Q751)-1))</f>
        <v>plays</v>
      </c>
      <c r="S751">
        <f xml:space="preserve"> (E751/D751)*100</f>
        <v>55.470588235294116</v>
      </c>
      <c r="T751">
        <f xml:space="preserve"> IF(G751=0, 0, (E751/G751))</f>
        <v>62.866666666666667</v>
      </c>
    </row>
    <row r="752" spans="1:20" ht="34" x14ac:dyDescent="0.2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t="s">
        <v>14</v>
      </c>
      <c r="G752">
        <v>38</v>
      </c>
      <c r="H752" t="s">
        <v>26</v>
      </c>
      <c r="I752" t="s">
        <v>27</v>
      </c>
      <c r="J752">
        <v>1548655200</v>
      </c>
      <c r="K752" s="7">
        <f xml:space="preserve"> (((J752/60)/60)/24)+DATE(1970,1,1)</f>
        <v>43493.25</v>
      </c>
      <c r="L752">
        <v>1550556000</v>
      </c>
      <c r="M752" s="7">
        <f>(((L752/60)/60)/24)+DATE(1970, 1, 1)</f>
        <v>43515.25</v>
      </c>
      <c r="N752" t="b">
        <v>0</v>
      </c>
      <c r="O752" t="b">
        <v>0</v>
      </c>
      <c r="P752" t="s">
        <v>33</v>
      </c>
      <c r="Q752" t="str">
        <f xml:space="preserve"> LEFT(P752, SEARCH("/", P752, 1)-1)</f>
        <v>theater</v>
      </c>
      <c r="R752" t="str">
        <f>RIGHT(P752,(LEN(P752)-LEN(Q752)-1))</f>
        <v>plays</v>
      </c>
      <c r="S752">
        <f xml:space="preserve"> (E752/D752)*100</f>
        <v>54.950819672131146</v>
      </c>
      <c r="T752">
        <f xml:space="preserve"> IF(G752=0, 0, (E752/G752))</f>
        <v>88.21052631578948</v>
      </c>
    </row>
    <row r="753" spans="1:20" ht="17" x14ac:dyDescent="0.2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t="s">
        <v>14</v>
      </c>
      <c r="G753">
        <v>78</v>
      </c>
      <c r="H753" t="s">
        <v>21</v>
      </c>
      <c r="I753" t="s">
        <v>22</v>
      </c>
      <c r="J753">
        <v>1407474000</v>
      </c>
      <c r="K753" s="7">
        <f xml:space="preserve"> (((J753/60)/60)/24)+DATE(1970,1,1)</f>
        <v>41859.208333333336</v>
      </c>
      <c r="L753">
        <v>1408078800</v>
      </c>
      <c r="M753" s="7">
        <f>(((L753/60)/60)/24)+DATE(1970, 1, 1)</f>
        <v>41866.208333333336</v>
      </c>
      <c r="N753" t="b">
        <v>0</v>
      </c>
      <c r="O753" t="b">
        <v>1</v>
      </c>
      <c r="P753" t="s">
        <v>292</v>
      </c>
      <c r="Q753" t="str">
        <f xml:space="preserve"> LEFT(P753, SEARCH("/", P753, 1)-1)</f>
        <v>games</v>
      </c>
      <c r="R753" t="str">
        <f>RIGHT(P753,(LEN(P753)-LEN(Q753)-1))</f>
        <v>mobile games</v>
      </c>
      <c r="S753">
        <f xml:space="preserve"> (E753/D753)*100</f>
        <v>54.807692307692314</v>
      </c>
      <c r="T753">
        <f xml:space="preserve"> IF(G753=0, 0, (E753/G753))</f>
        <v>54.807692307692307</v>
      </c>
    </row>
    <row r="754" spans="1:20" ht="34" x14ac:dyDescent="0.2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t="s">
        <v>14</v>
      </c>
      <c r="G754">
        <v>25</v>
      </c>
      <c r="H754" t="s">
        <v>21</v>
      </c>
      <c r="I754" t="s">
        <v>22</v>
      </c>
      <c r="J754">
        <v>1444971600</v>
      </c>
      <c r="K754" s="7">
        <f xml:space="preserve"> (((J754/60)/60)/24)+DATE(1970,1,1)</f>
        <v>42293.208333333328</v>
      </c>
      <c r="L754">
        <v>1449900000</v>
      </c>
      <c r="M754" s="7">
        <f>(((L754/60)/60)/24)+DATE(1970, 1, 1)</f>
        <v>42350.25</v>
      </c>
      <c r="N754" t="b">
        <v>0</v>
      </c>
      <c r="O754" t="b">
        <v>0</v>
      </c>
      <c r="P754" t="s">
        <v>60</v>
      </c>
      <c r="Q754" t="str">
        <f xml:space="preserve"> LEFT(P754, SEARCH("/", P754, 1)-1)</f>
        <v>music</v>
      </c>
      <c r="R754" t="str">
        <f>RIGHT(P754,(LEN(P754)-LEN(Q754)-1))</f>
        <v>indie rock</v>
      </c>
      <c r="S754">
        <f xml:space="preserve"> (E754/D754)*100</f>
        <v>54.777777777777779</v>
      </c>
      <c r="T754">
        <f xml:space="preserve"> IF(G754=0, 0, (E754/G754))</f>
        <v>59.16</v>
      </c>
    </row>
    <row r="755" spans="1:20" ht="17" x14ac:dyDescent="0.2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t="s">
        <v>14</v>
      </c>
      <c r="G755">
        <v>908</v>
      </c>
      <c r="H755" t="s">
        <v>21</v>
      </c>
      <c r="I755" t="s">
        <v>22</v>
      </c>
      <c r="J755">
        <v>1368162000</v>
      </c>
      <c r="K755" s="7">
        <f xml:space="preserve"> (((J755/60)/60)/24)+DATE(1970,1,1)</f>
        <v>41404.208333333336</v>
      </c>
      <c r="L755">
        <v>1370926800</v>
      </c>
      <c r="M755" s="7">
        <f>(((L755/60)/60)/24)+DATE(1970, 1, 1)</f>
        <v>41436.208333333336</v>
      </c>
      <c r="N755" t="b">
        <v>0</v>
      </c>
      <c r="O755" t="b">
        <v>1</v>
      </c>
      <c r="P755" t="s">
        <v>42</v>
      </c>
      <c r="Q755" t="str">
        <f xml:space="preserve"> LEFT(P755, SEARCH("/", P755, 1)-1)</f>
        <v>film &amp; video</v>
      </c>
      <c r="R755" t="str">
        <f>RIGHT(P755,(LEN(P755)-LEN(Q755)-1))</f>
        <v>documentary</v>
      </c>
      <c r="S755">
        <f xml:space="preserve"> (E755/D755)*100</f>
        <v>54.402135231316727</v>
      </c>
      <c r="T755">
        <f xml:space="preserve"> IF(G755=0, 0, (E755/G755))</f>
        <v>101.01541850220265</v>
      </c>
    </row>
    <row r="756" spans="1:20" ht="17" x14ac:dyDescent="0.2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t="s">
        <v>74</v>
      </c>
      <c r="G756">
        <v>94</v>
      </c>
      <c r="H756" t="s">
        <v>21</v>
      </c>
      <c r="I756" t="s">
        <v>22</v>
      </c>
      <c r="J756">
        <v>1443416400</v>
      </c>
      <c r="K756" s="7">
        <f xml:space="preserve"> (((J756/60)/60)/24)+DATE(1970,1,1)</f>
        <v>42275.208333333328</v>
      </c>
      <c r="L756">
        <v>1444798800</v>
      </c>
      <c r="M756" s="7">
        <f>(((L756/60)/60)/24)+DATE(1970, 1, 1)</f>
        <v>42291.208333333328</v>
      </c>
      <c r="N756" t="b">
        <v>0</v>
      </c>
      <c r="O756" t="b">
        <v>1</v>
      </c>
      <c r="P756" t="s">
        <v>23</v>
      </c>
      <c r="Q756" t="str">
        <f xml:space="preserve"> LEFT(P756, SEARCH("/", P756, 1)-1)</f>
        <v>music</v>
      </c>
      <c r="R756" t="str">
        <f>RIGHT(P756,(LEN(P756)-LEN(Q756)-1))</f>
        <v>rock</v>
      </c>
      <c r="S756">
        <f xml:space="preserve"> (E756/D756)*100</f>
        <v>54.400000000000006</v>
      </c>
      <c r="T756">
        <f xml:space="preserve"> IF(G756=0, 0, (E756/G756))</f>
        <v>52.085106382978722</v>
      </c>
    </row>
    <row r="757" spans="1:20" ht="17" x14ac:dyDescent="0.2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t="s">
        <v>14</v>
      </c>
      <c r="G757">
        <v>113</v>
      </c>
      <c r="H757" t="s">
        <v>21</v>
      </c>
      <c r="I757" t="s">
        <v>22</v>
      </c>
      <c r="J757">
        <v>1309064400</v>
      </c>
      <c r="K757" s="7">
        <f xml:space="preserve"> (((J757/60)/60)/24)+DATE(1970,1,1)</f>
        <v>40720.208333333336</v>
      </c>
      <c r="L757">
        <v>1311397200</v>
      </c>
      <c r="M757" s="7">
        <f>(((L757/60)/60)/24)+DATE(1970, 1, 1)</f>
        <v>40747.208333333336</v>
      </c>
      <c r="N757" t="b">
        <v>0</v>
      </c>
      <c r="O757" t="b">
        <v>0</v>
      </c>
      <c r="P757" t="s">
        <v>474</v>
      </c>
      <c r="Q757" t="str">
        <f xml:space="preserve"> LEFT(P757, SEARCH("/", P757, 1)-1)</f>
        <v>film &amp; video</v>
      </c>
      <c r="R757" t="str">
        <f>RIGHT(P757,(LEN(P757)-LEN(Q757)-1))</f>
        <v>science fiction</v>
      </c>
      <c r="S757">
        <f xml:space="preserve"> (E757/D757)*100</f>
        <v>54.270588235294113</v>
      </c>
      <c r="T757">
        <f xml:space="preserve"> IF(G757=0, 0, (E757/G757))</f>
        <v>40.823008849557525</v>
      </c>
    </row>
    <row r="758" spans="1:20" ht="17" x14ac:dyDescent="0.2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t="s">
        <v>14</v>
      </c>
      <c r="G758">
        <v>752</v>
      </c>
      <c r="H758" t="s">
        <v>36</v>
      </c>
      <c r="I758" t="s">
        <v>37</v>
      </c>
      <c r="J758">
        <v>1332910800</v>
      </c>
      <c r="K758" s="7">
        <f xml:space="preserve"> (((J758/60)/60)/24)+DATE(1970,1,1)</f>
        <v>40996.208333333336</v>
      </c>
      <c r="L758">
        <v>1335502800</v>
      </c>
      <c r="M758" s="7">
        <f>(((L758/60)/60)/24)+DATE(1970, 1, 1)</f>
        <v>41026.208333333336</v>
      </c>
      <c r="N758" t="b">
        <v>0</v>
      </c>
      <c r="O758" t="b">
        <v>0</v>
      </c>
      <c r="P758" t="s">
        <v>159</v>
      </c>
      <c r="Q758" t="str">
        <f xml:space="preserve"> LEFT(P758, SEARCH("/", P758, 1)-1)</f>
        <v>music</v>
      </c>
      <c r="R758" t="str">
        <f>RIGHT(P758,(LEN(P758)-LEN(Q758)-1))</f>
        <v>jazz</v>
      </c>
      <c r="S758">
        <f xml:space="preserve"> (E758/D758)*100</f>
        <v>54.187265917603</v>
      </c>
      <c r="T758">
        <f xml:space="preserve"> IF(G758=0, 0, (E758/G758))</f>
        <v>76.957446808510639</v>
      </c>
    </row>
    <row r="759" spans="1:20" ht="17" x14ac:dyDescent="0.2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t="s">
        <v>14</v>
      </c>
      <c r="G759">
        <v>792</v>
      </c>
      <c r="H759" t="s">
        <v>21</v>
      </c>
      <c r="I759" t="s">
        <v>22</v>
      </c>
      <c r="J759">
        <v>1385359200</v>
      </c>
      <c r="K759" s="7">
        <f xml:space="preserve"> (((J759/60)/60)/24)+DATE(1970,1,1)</f>
        <v>41603.25</v>
      </c>
      <c r="L759">
        <v>1386741600</v>
      </c>
      <c r="M759" s="7">
        <f>(((L759/60)/60)/24)+DATE(1970, 1, 1)</f>
        <v>41619.25</v>
      </c>
      <c r="N759" t="b">
        <v>0</v>
      </c>
      <c r="O759" t="b">
        <v>1</v>
      </c>
      <c r="P759" t="s">
        <v>42</v>
      </c>
      <c r="Q759" t="str">
        <f xml:space="preserve"> LEFT(P759, SEARCH("/", P759, 1)-1)</f>
        <v>film &amp; video</v>
      </c>
      <c r="R759" t="str">
        <f>RIGHT(P759,(LEN(P759)-LEN(Q759)-1))</f>
        <v>documentary</v>
      </c>
      <c r="S759">
        <f xml:space="preserve"> (E759/D759)*100</f>
        <v>54.163920922570021</v>
      </c>
      <c r="T759">
        <f xml:space="preserve"> IF(G759=0, 0, (E759/G759))</f>
        <v>83.023989898989896</v>
      </c>
    </row>
    <row r="760" spans="1:20" ht="34" x14ac:dyDescent="0.2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t="s">
        <v>14</v>
      </c>
      <c r="G760">
        <v>83</v>
      </c>
      <c r="H760" t="s">
        <v>21</v>
      </c>
      <c r="I760" t="s">
        <v>22</v>
      </c>
      <c r="J760">
        <v>1374469200</v>
      </c>
      <c r="K760" s="7">
        <f xml:space="preserve"> (((J760/60)/60)/24)+DATE(1970,1,1)</f>
        <v>41477.208333333336</v>
      </c>
      <c r="L760">
        <v>1374901200</v>
      </c>
      <c r="M760" s="7">
        <f>(((L760/60)/60)/24)+DATE(1970, 1, 1)</f>
        <v>41482.208333333336</v>
      </c>
      <c r="N760" t="b">
        <v>0</v>
      </c>
      <c r="O760" t="b">
        <v>0</v>
      </c>
      <c r="P760" t="s">
        <v>65</v>
      </c>
      <c r="Q760" t="str">
        <f xml:space="preserve"> LEFT(P760, SEARCH("/", P760, 1)-1)</f>
        <v>technology</v>
      </c>
      <c r="R760" t="str">
        <f>RIGHT(P760,(LEN(P760)-LEN(Q760)-1))</f>
        <v>wearables</v>
      </c>
      <c r="S760">
        <f xml:space="preserve"> (E760/D760)*100</f>
        <v>54.137931034482754</v>
      </c>
      <c r="T760">
        <f xml:space="preserve"> IF(G760=0, 0, (E760/G760))</f>
        <v>56.746987951807228</v>
      </c>
    </row>
    <row r="761" spans="1:20" ht="17" x14ac:dyDescent="0.2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t="s">
        <v>14</v>
      </c>
      <c r="G761">
        <v>101</v>
      </c>
      <c r="H761" t="s">
        <v>21</v>
      </c>
      <c r="I761" t="s">
        <v>22</v>
      </c>
      <c r="J761">
        <v>1355032800</v>
      </c>
      <c r="K761" s="7">
        <f xml:space="preserve"> (((J761/60)/60)/24)+DATE(1970,1,1)</f>
        <v>41252.25</v>
      </c>
      <c r="L761">
        <v>1355205600</v>
      </c>
      <c r="M761" s="7">
        <f>(((L761/60)/60)/24)+DATE(1970, 1, 1)</f>
        <v>41254.25</v>
      </c>
      <c r="N761" t="b">
        <v>0</v>
      </c>
      <c r="O761" t="b">
        <v>0</v>
      </c>
      <c r="P761" t="s">
        <v>33</v>
      </c>
      <c r="Q761" t="str">
        <f xml:space="preserve"> LEFT(P761, SEARCH("/", P761, 1)-1)</f>
        <v>theater</v>
      </c>
      <c r="R761" t="str">
        <f>RIGHT(P761,(LEN(P761)-LEN(Q761)-1))</f>
        <v>plays</v>
      </c>
      <c r="S761">
        <f xml:space="preserve"> (E761/D761)*100</f>
        <v>54.084507042253513</v>
      </c>
      <c r="T761">
        <f xml:space="preserve"> IF(G761=0, 0, (E761/G761))</f>
        <v>38.019801980198018</v>
      </c>
    </row>
    <row r="762" spans="1:20" ht="17" x14ac:dyDescent="0.2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t="s">
        <v>14</v>
      </c>
      <c r="G762">
        <v>147</v>
      </c>
      <c r="H762" t="s">
        <v>21</v>
      </c>
      <c r="I762" t="s">
        <v>22</v>
      </c>
      <c r="J762">
        <v>1384840800</v>
      </c>
      <c r="K762" s="7">
        <f xml:space="preserve"> (((J762/60)/60)/24)+DATE(1970,1,1)</f>
        <v>41597.25</v>
      </c>
      <c r="L762">
        <v>1389420000</v>
      </c>
      <c r="M762" s="7">
        <f>(((L762/60)/60)/24)+DATE(1970, 1, 1)</f>
        <v>41650.25</v>
      </c>
      <c r="N762" t="b">
        <v>0</v>
      </c>
      <c r="O762" t="b">
        <v>0</v>
      </c>
      <c r="P762" t="s">
        <v>33</v>
      </c>
      <c r="Q762" t="str">
        <f xml:space="preserve"> LEFT(P762, SEARCH("/", P762, 1)-1)</f>
        <v>theater</v>
      </c>
      <c r="R762" t="str">
        <f>RIGHT(P762,(LEN(P762)-LEN(Q762)-1))</f>
        <v>plays</v>
      </c>
      <c r="S762">
        <f xml:space="preserve"> (E762/D762)*100</f>
        <v>53.922222222222224</v>
      </c>
      <c r="T762">
        <f xml:space="preserve"> IF(G762=0, 0, (E762/G762))</f>
        <v>33.013605442176868</v>
      </c>
    </row>
    <row r="763" spans="1:20" ht="17" x14ac:dyDescent="0.2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t="s">
        <v>14</v>
      </c>
      <c r="G763">
        <v>13</v>
      </c>
      <c r="H763" t="s">
        <v>21</v>
      </c>
      <c r="I763" t="s">
        <v>22</v>
      </c>
      <c r="J763">
        <v>1436245200</v>
      </c>
      <c r="K763" s="7">
        <f xml:space="preserve"> (((J763/60)/60)/24)+DATE(1970,1,1)</f>
        <v>42192.208333333328</v>
      </c>
      <c r="L763">
        <v>1436590800</v>
      </c>
      <c r="M763" s="7">
        <f>(((L763/60)/60)/24)+DATE(1970, 1, 1)</f>
        <v>42196.208333333328</v>
      </c>
      <c r="N763" t="b">
        <v>0</v>
      </c>
      <c r="O763" t="b">
        <v>0</v>
      </c>
      <c r="P763" t="s">
        <v>23</v>
      </c>
      <c r="Q763" t="str">
        <f xml:space="preserve"> LEFT(P763, SEARCH("/", P763, 1)-1)</f>
        <v>music</v>
      </c>
      <c r="R763" t="str">
        <f>RIGHT(P763,(LEN(P763)-LEN(Q763)-1))</f>
        <v>rock</v>
      </c>
      <c r="S763">
        <f xml:space="preserve"> (E763/D763)*100</f>
        <v>53.777777777777779</v>
      </c>
      <c r="T763">
        <f xml:space="preserve"> IF(G763=0, 0, (E763/G763))</f>
        <v>74.461538461538467</v>
      </c>
    </row>
    <row r="764" spans="1:20" ht="17" x14ac:dyDescent="0.2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t="s">
        <v>14</v>
      </c>
      <c r="G764">
        <v>923</v>
      </c>
      <c r="H764" t="s">
        <v>21</v>
      </c>
      <c r="I764" t="s">
        <v>22</v>
      </c>
      <c r="J764">
        <v>1500008400</v>
      </c>
      <c r="K764" s="7">
        <f xml:space="preserve"> (((J764/60)/60)/24)+DATE(1970,1,1)</f>
        <v>42930.208333333328</v>
      </c>
      <c r="L764">
        <v>1502600400</v>
      </c>
      <c r="M764" s="7">
        <f>(((L764/60)/60)/24)+DATE(1970, 1, 1)</f>
        <v>42960.208333333328</v>
      </c>
      <c r="N764" t="b">
        <v>0</v>
      </c>
      <c r="O764" t="b">
        <v>0</v>
      </c>
      <c r="P764" t="s">
        <v>33</v>
      </c>
      <c r="Q764" t="str">
        <f xml:space="preserve"> LEFT(P764, SEARCH("/", P764, 1)-1)</f>
        <v>theater</v>
      </c>
      <c r="R764" t="str">
        <f>RIGHT(P764,(LEN(P764)-LEN(Q764)-1))</f>
        <v>plays</v>
      </c>
      <c r="S764">
        <f xml:space="preserve"> (E764/D764)*100</f>
        <v>53.074115044247783</v>
      </c>
      <c r="T764">
        <f xml:space="preserve"> IF(G764=0, 0, (E764/G764))</f>
        <v>103.96316359696641</v>
      </c>
    </row>
    <row r="765" spans="1:20" ht="17" x14ac:dyDescent="0.2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t="s">
        <v>14</v>
      </c>
      <c r="G765">
        <v>554</v>
      </c>
      <c r="H765" t="s">
        <v>21</v>
      </c>
      <c r="I765" t="s">
        <v>22</v>
      </c>
      <c r="J765">
        <v>1576130400</v>
      </c>
      <c r="K765" s="7">
        <f xml:space="preserve"> (((J765/60)/60)/24)+DATE(1970,1,1)</f>
        <v>43811.25</v>
      </c>
      <c r="L765">
        <v>1576735200</v>
      </c>
      <c r="M765" s="7">
        <f>(((L765/60)/60)/24)+DATE(1970, 1, 1)</f>
        <v>43818.25</v>
      </c>
      <c r="N765" t="b">
        <v>0</v>
      </c>
      <c r="O765" t="b">
        <v>0</v>
      </c>
      <c r="P765" t="s">
        <v>33</v>
      </c>
      <c r="Q765" t="str">
        <f xml:space="preserve"> LEFT(P765, SEARCH("/", P765, 1)-1)</f>
        <v>theater</v>
      </c>
      <c r="R765" t="str">
        <f>RIGHT(P765,(LEN(P765)-LEN(Q765)-1))</f>
        <v>plays</v>
      </c>
      <c r="S765">
        <f xml:space="preserve"> (E765/D765)*100</f>
        <v>52.774617067833695</v>
      </c>
      <c r="T765">
        <f xml:space="preserve"> IF(G765=0, 0, (E765/G765))</f>
        <v>87.068592057761734</v>
      </c>
    </row>
    <row r="766" spans="1:20" ht="17" x14ac:dyDescent="0.2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t="s">
        <v>14</v>
      </c>
      <c r="G766">
        <v>30</v>
      </c>
      <c r="H766" t="s">
        <v>26</v>
      </c>
      <c r="I766" t="s">
        <v>27</v>
      </c>
      <c r="J766">
        <v>1388383200</v>
      </c>
      <c r="K766" s="7">
        <f xml:space="preserve"> (((J766/60)/60)/24)+DATE(1970,1,1)</f>
        <v>41638.25</v>
      </c>
      <c r="L766">
        <v>1389420000</v>
      </c>
      <c r="M766" s="7">
        <f>(((L766/60)/60)/24)+DATE(1970, 1, 1)</f>
        <v>41650.25</v>
      </c>
      <c r="N766" t="b">
        <v>0</v>
      </c>
      <c r="O766" t="b">
        <v>0</v>
      </c>
      <c r="P766" t="s">
        <v>122</v>
      </c>
      <c r="Q766" t="str">
        <f xml:space="preserve"> LEFT(P766, SEARCH("/", P766, 1)-1)</f>
        <v>photography</v>
      </c>
      <c r="R766" t="str">
        <f>RIGHT(P766,(LEN(P766)-LEN(Q766)-1))</f>
        <v>photography books</v>
      </c>
      <c r="S766">
        <f xml:space="preserve"> (E766/D766)*100</f>
        <v>52.666666666666664</v>
      </c>
      <c r="T766">
        <f xml:space="preserve"> IF(G766=0, 0, (E766/G766))</f>
        <v>73.733333333333334</v>
      </c>
    </row>
    <row r="767" spans="1:20" ht="17" x14ac:dyDescent="0.2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t="s">
        <v>14</v>
      </c>
      <c r="G767">
        <v>842</v>
      </c>
      <c r="H767" t="s">
        <v>21</v>
      </c>
      <c r="I767" t="s">
        <v>22</v>
      </c>
      <c r="J767">
        <v>1413522000</v>
      </c>
      <c r="K767" s="7">
        <f xml:space="preserve"> (((J767/60)/60)/24)+DATE(1970,1,1)</f>
        <v>41929.208333333336</v>
      </c>
      <c r="L767">
        <v>1414040400</v>
      </c>
      <c r="M767" s="7">
        <f>(((L767/60)/60)/24)+DATE(1970, 1, 1)</f>
        <v>41935.208333333336</v>
      </c>
      <c r="N767" t="b">
        <v>0</v>
      </c>
      <c r="O767" t="b">
        <v>1</v>
      </c>
      <c r="P767" t="s">
        <v>206</v>
      </c>
      <c r="Q767" t="str">
        <f xml:space="preserve"> LEFT(P767, SEARCH("/", P767, 1)-1)</f>
        <v>publishing</v>
      </c>
      <c r="R767" t="str">
        <f>RIGHT(P767,(LEN(P767)-LEN(Q767)-1))</f>
        <v>translations</v>
      </c>
      <c r="S767">
        <f xml:space="preserve"> (E767/D767)*100</f>
        <v>52.496810772501767</v>
      </c>
      <c r="T767">
        <f xml:space="preserve"> IF(G767=0, 0, (E767/G767))</f>
        <v>87.972684085510693</v>
      </c>
    </row>
    <row r="768" spans="1:20" ht="17" x14ac:dyDescent="0.2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t="s">
        <v>14</v>
      </c>
      <c r="G768">
        <v>1221</v>
      </c>
      <c r="H768" t="s">
        <v>21</v>
      </c>
      <c r="I768" t="s">
        <v>22</v>
      </c>
      <c r="J768">
        <v>1576476000</v>
      </c>
      <c r="K768" s="7">
        <f xml:space="preserve"> (((J768/60)/60)/24)+DATE(1970,1,1)</f>
        <v>43815.25</v>
      </c>
      <c r="L768">
        <v>1576994400</v>
      </c>
      <c r="M768" s="7">
        <f>(((L768/60)/60)/24)+DATE(1970, 1, 1)</f>
        <v>43821.25</v>
      </c>
      <c r="N768" t="b">
        <v>0</v>
      </c>
      <c r="O768" t="b">
        <v>0</v>
      </c>
      <c r="P768" t="s">
        <v>42</v>
      </c>
      <c r="Q768" t="str">
        <f xml:space="preserve"> LEFT(P768, SEARCH("/", P768, 1)-1)</f>
        <v>film &amp; video</v>
      </c>
      <c r="R768" t="str">
        <f>RIGHT(P768,(LEN(P768)-LEN(Q768)-1))</f>
        <v>documentary</v>
      </c>
      <c r="S768">
        <f xml:space="preserve"> (E768/D768)*100</f>
        <v>52.479620323841424</v>
      </c>
      <c r="T768">
        <f xml:space="preserve"> IF(G768=0, 0, (E768/G768))</f>
        <v>76.978705978705975</v>
      </c>
    </row>
    <row r="769" spans="1:20" ht="17" x14ac:dyDescent="0.2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t="s">
        <v>14</v>
      </c>
      <c r="G769">
        <v>64</v>
      </c>
      <c r="H769" t="s">
        <v>21</v>
      </c>
      <c r="I769" t="s">
        <v>22</v>
      </c>
      <c r="J769">
        <v>1478930400</v>
      </c>
      <c r="K769" s="7">
        <f xml:space="preserve"> (((J769/60)/60)/24)+DATE(1970,1,1)</f>
        <v>42686.25</v>
      </c>
      <c r="L769">
        <v>1480744800</v>
      </c>
      <c r="M769" s="7">
        <f>(((L769/60)/60)/24)+DATE(1970, 1, 1)</f>
        <v>42707.25</v>
      </c>
      <c r="N769" t="b">
        <v>0</v>
      </c>
      <c r="O769" t="b">
        <v>0</v>
      </c>
      <c r="P769" t="s">
        <v>133</v>
      </c>
      <c r="Q769" t="str">
        <f xml:space="preserve"> LEFT(P769, SEARCH("/", P769, 1)-1)</f>
        <v>publishing</v>
      </c>
      <c r="R769" t="str">
        <f>RIGHT(P769,(LEN(P769)-LEN(Q769)-1))</f>
        <v>radio &amp; podcasts</v>
      </c>
      <c r="S769">
        <f xml:space="preserve"> (E769/D769)*100</f>
        <v>52.117021276595743</v>
      </c>
      <c r="T769">
        <f xml:space="preserve"> IF(G769=0, 0, (E769/G769))</f>
        <v>76.546875</v>
      </c>
    </row>
    <row r="770" spans="1:20" ht="17" x14ac:dyDescent="0.2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t="s">
        <v>14</v>
      </c>
      <c r="G770">
        <v>42</v>
      </c>
      <c r="H770" t="s">
        <v>21</v>
      </c>
      <c r="I770" t="s">
        <v>22</v>
      </c>
      <c r="J770">
        <v>1433912400</v>
      </c>
      <c r="K770" s="7">
        <f xml:space="preserve"> (((J770/60)/60)/24)+DATE(1970,1,1)</f>
        <v>42165.208333333328</v>
      </c>
      <c r="L770">
        <v>1434344400</v>
      </c>
      <c r="M770" s="7">
        <f>(((L770/60)/60)/24)+DATE(1970, 1, 1)</f>
        <v>42170.208333333328</v>
      </c>
      <c r="N770" t="b">
        <v>0</v>
      </c>
      <c r="O770" t="b">
        <v>1</v>
      </c>
      <c r="P770" t="s">
        <v>89</v>
      </c>
      <c r="Q770" t="str">
        <f xml:space="preserve"> LEFT(P770, SEARCH("/", P770, 1)-1)</f>
        <v>games</v>
      </c>
      <c r="R770" t="str">
        <f>RIGHT(P770,(LEN(P770)-LEN(Q770)-1))</f>
        <v>video games</v>
      </c>
      <c r="S770">
        <f xml:space="preserve"> (E770/D770)*100</f>
        <v>52.080459770114942</v>
      </c>
      <c r="T770">
        <f xml:space="preserve"> IF(G770=0, 0, (E770/G770))</f>
        <v>107.88095238095238</v>
      </c>
    </row>
    <row r="771" spans="1:20" ht="17" x14ac:dyDescent="0.2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t="s">
        <v>14</v>
      </c>
      <c r="G771">
        <v>44</v>
      </c>
      <c r="H771" t="s">
        <v>21</v>
      </c>
      <c r="I771" t="s">
        <v>22</v>
      </c>
      <c r="J771">
        <v>1379566800</v>
      </c>
      <c r="K771" s="7">
        <f xml:space="preserve"> (((J771/60)/60)/24)+DATE(1970,1,1)</f>
        <v>41536.208333333336</v>
      </c>
      <c r="L771">
        <v>1383804000</v>
      </c>
      <c r="M771" s="7">
        <f>(((L771/60)/60)/24)+DATE(1970, 1, 1)</f>
        <v>41585.25</v>
      </c>
      <c r="N771" t="b">
        <v>0</v>
      </c>
      <c r="O771" t="b">
        <v>0</v>
      </c>
      <c r="P771" t="s">
        <v>50</v>
      </c>
      <c r="Q771" t="str">
        <f xml:space="preserve"> LEFT(P771, SEARCH("/", P771, 1)-1)</f>
        <v>music</v>
      </c>
      <c r="R771" t="str">
        <f>RIGHT(P771,(LEN(P771)-LEN(Q771)-1))</f>
        <v>electric music</v>
      </c>
      <c r="S771">
        <f xml:space="preserve"> (E771/D771)*100</f>
        <v>51.741935483870968</v>
      </c>
      <c r="T771">
        <f xml:space="preserve"> IF(G771=0, 0, (E771/G771))</f>
        <v>72.909090909090907</v>
      </c>
    </row>
    <row r="772" spans="1:20" ht="17" x14ac:dyDescent="0.2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t="s">
        <v>14</v>
      </c>
      <c r="G772">
        <v>672</v>
      </c>
      <c r="H772" t="s">
        <v>15</v>
      </c>
      <c r="I772" t="s">
        <v>16</v>
      </c>
      <c r="J772">
        <v>1273640400</v>
      </c>
      <c r="K772" s="7">
        <f xml:space="preserve"> (((J772/60)/60)/24)+DATE(1970,1,1)</f>
        <v>40310.208333333336</v>
      </c>
      <c r="L772">
        <v>1273899600</v>
      </c>
      <c r="M772" s="7">
        <f>(((L772/60)/60)/24)+DATE(1970, 1, 1)</f>
        <v>40313.208333333336</v>
      </c>
      <c r="N772" t="b">
        <v>0</v>
      </c>
      <c r="O772" t="b">
        <v>0</v>
      </c>
      <c r="P772" t="s">
        <v>33</v>
      </c>
      <c r="Q772" t="str">
        <f xml:space="preserve"> LEFT(P772, SEARCH("/", P772, 1)-1)</f>
        <v>theater</v>
      </c>
      <c r="R772" t="str">
        <f>RIGHT(P772,(LEN(P772)-LEN(Q772)-1))</f>
        <v>plays</v>
      </c>
      <c r="S772">
        <f xml:space="preserve"> (E772/D772)*100</f>
        <v>51.42151162790698</v>
      </c>
      <c r="T772">
        <f xml:space="preserve"> IF(G772=0, 0, (E772/G772))</f>
        <v>78.96875</v>
      </c>
    </row>
    <row r="773" spans="1:20" ht="34" x14ac:dyDescent="0.2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t="s">
        <v>14</v>
      </c>
      <c r="G773">
        <v>49</v>
      </c>
      <c r="H773" t="s">
        <v>21</v>
      </c>
      <c r="I773" t="s">
        <v>22</v>
      </c>
      <c r="J773">
        <v>1456984800</v>
      </c>
      <c r="K773" s="7">
        <f xml:space="preserve"> (((J773/60)/60)/24)+DATE(1970,1,1)</f>
        <v>42432.25</v>
      </c>
      <c r="L773">
        <v>1461819600</v>
      </c>
      <c r="M773" s="7">
        <f>(((L773/60)/60)/24)+DATE(1970, 1, 1)</f>
        <v>42488.208333333328</v>
      </c>
      <c r="N773" t="b">
        <v>0</v>
      </c>
      <c r="O773" t="b">
        <v>0</v>
      </c>
      <c r="P773" t="s">
        <v>17</v>
      </c>
      <c r="Q773" t="str">
        <f xml:space="preserve"> LEFT(P773, SEARCH("/", P773, 1)-1)</f>
        <v>food</v>
      </c>
      <c r="R773" t="str">
        <f>RIGHT(P773,(LEN(P773)-LEN(Q773)-1))</f>
        <v>food trucks</v>
      </c>
      <c r="S773">
        <f xml:space="preserve"> (E773/D773)*100</f>
        <v>51.421052631578945</v>
      </c>
      <c r="T773">
        <f xml:space="preserve"> IF(G773=0, 0, (E773/G773))</f>
        <v>39.877551020408163</v>
      </c>
    </row>
    <row r="774" spans="1:20" ht="17" x14ac:dyDescent="0.2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t="s">
        <v>14</v>
      </c>
      <c r="G774">
        <v>154</v>
      </c>
      <c r="H774" t="s">
        <v>21</v>
      </c>
      <c r="I774" t="s">
        <v>22</v>
      </c>
      <c r="J774">
        <v>1433826000</v>
      </c>
      <c r="K774" s="7">
        <f xml:space="preserve"> (((J774/60)/60)/24)+DATE(1970,1,1)</f>
        <v>42164.208333333328</v>
      </c>
      <c r="L774">
        <v>1435122000</v>
      </c>
      <c r="M774" s="7">
        <f>(((L774/60)/60)/24)+DATE(1970, 1, 1)</f>
        <v>42179.208333333328</v>
      </c>
      <c r="N774" t="b">
        <v>0</v>
      </c>
      <c r="O774" t="b">
        <v>0</v>
      </c>
      <c r="P774" t="s">
        <v>33</v>
      </c>
      <c r="Q774" t="str">
        <f xml:space="preserve"> LEFT(P774, SEARCH("/", P774, 1)-1)</f>
        <v>theater</v>
      </c>
      <c r="R774" t="str">
        <f>RIGHT(P774,(LEN(P774)-LEN(Q774)-1))</f>
        <v>plays</v>
      </c>
      <c r="S774">
        <f xml:space="preserve"> (E774/D774)*100</f>
        <v>51.34375</v>
      </c>
      <c r="T774">
        <f xml:space="preserve"> IF(G774=0, 0, (E774/G774))</f>
        <v>32.006493506493506</v>
      </c>
    </row>
    <row r="775" spans="1:20" ht="34" x14ac:dyDescent="0.2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t="s">
        <v>14</v>
      </c>
      <c r="G775">
        <v>31</v>
      </c>
      <c r="H775" t="s">
        <v>21</v>
      </c>
      <c r="I775" t="s">
        <v>22</v>
      </c>
      <c r="J775">
        <v>1310792400</v>
      </c>
      <c r="K775" s="7">
        <f xml:space="preserve"> (((J775/60)/60)/24)+DATE(1970,1,1)</f>
        <v>40740.208333333336</v>
      </c>
      <c r="L775">
        <v>1311656400</v>
      </c>
      <c r="M775" s="7">
        <f>(((L775/60)/60)/24)+DATE(1970, 1, 1)</f>
        <v>40750.208333333336</v>
      </c>
      <c r="N775" t="b">
        <v>0</v>
      </c>
      <c r="O775" t="b">
        <v>1</v>
      </c>
      <c r="P775" t="s">
        <v>89</v>
      </c>
      <c r="Q775" t="str">
        <f xml:space="preserve"> LEFT(P775, SEARCH("/", P775, 1)-1)</f>
        <v>games</v>
      </c>
      <c r="R775" t="str">
        <f>RIGHT(P775,(LEN(P775)-LEN(Q775)-1))</f>
        <v>video games</v>
      </c>
      <c r="S775">
        <f xml:space="preserve"> (E775/D775)*100</f>
        <v>51.122448979591837</v>
      </c>
      <c r="T775">
        <f xml:space="preserve"> IF(G775=0, 0, (E775/G775))</f>
        <v>80.806451612903231</v>
      </c>
    </row>
    <row r="776" spans="1:20" ht="34" x14ac:dyDescent="0.2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t="s">
        <v>14</v>
      </c>
      <c r="G776">
        <v>67</v>
      </c>
      <c r="H776" t="s">
        <v>26</v>
      </c>
      <c r="I776" t="s">
        <v>27</v>
      </c>
      <c r="J776">
        <v>1416031200</v>
      </c>
      <c r="K776" s="7">
        <f xml:space="preserve"> (((J776/60)/60)/24)+DATE(1970,1,1)</f>
        <v>41958.25</v>
      </c>
      <c r="L776">
        <v>1420437600</v>
      </c>
      <c r="M776" s="7">
        <f>(((L776/60)/60)/24)+DATE(1970, 1, 1)</f>
        <v>42009.25</v>
      </c>
      <c r="N776" t="b">
        <v>0</v>
      </c>
      <c r="O776" t="b">
        <v>0</v>
      </c>
      <c r="P776" t="s">
        <v>42</v>
      </c>
      <c r="Q776" t="str">
        <f xml:space="preserve"> LEFT(P776, SEARCH("/", P776, 1)-1)</f>
        <v>film &amp; video</v>
      </c>
      <c r="R776" t="str">
        <f>RIGHT(P776,(LEN(P776)-LEN(Q776)-1))</f>
        <v>documentary</v>
      </c>
      <c r="S776">
        <f xml:space="preserve"> (E776/D776)*100</f>
        <v>50.845360824742272</v>
      </c>
      <c r="T776">
        <f xml:space="preserve"> IF(G776=0, 0, (E776/G776))</f>
        <v>73.611940298507463</v>
      </c>
    </row>
    <row r="777" spans="1:20" ht="17" x14ac:dyDescent="0.2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t="s">
        <v>14</v>
      </c>
      <c r="G777">
        <v>88</v>
      </c>
      <c r="H777" t="s">
        <v>36</v>
      </c>
      <c r="I777" t="s">
        <v>37</v>
      </c>
      <c r="J777">
        <v>1361772000</v>
      </c>
      <c r="K777" s="7">
        <f xml:space="preserve"> (((J777/60)/60)/24)+DATE(1970,1,1)</f>
        <v>41330.25</v>
      </c>
      <c r="L777">
        <v>1362978000</v>
      </c>
      <c r="M777" s="7">
        <f>(((L777/60)/60)/24)+DATE(1970, 1, 1)</f>
        <v>41344.208333333336</v>
      </c>
      <c r="N777" t="b">
        <v>0</v>
      </c>
      <c r="O777" t="b">
        <v>0</v>
      </c>
      <c r="P777" t="s">
        <v>33</v>
      </c>
      <c r="Q777" t="str">
        <f xml:space="preserve"> LEFT(P777, SEARCH("/", P777, 1)-1)</f>
        <v>theater</v>
      </c>
      <c r="R777" t="str">
        <f>RIGHT(P777,(LEN(P777)-LEN(Q777)-1))</f>
        <v>plays</v>
      </c>
      <c r="S777">
        <f xml:space="preserve"> (E777/D777)*100</f>
        <v>50.777777777777779</v>
      </c>
      <c r="T777">
        <f xml:space="preserve"> IF(G777=0, 0, (E777/G777))</f>
        <v>57.125</v>
      </c>
    </row>
    <row r="778" spans="1:20" ht="17" x14ac:dyDescent="0.2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t="s">
        <v>74</v>
      </c>
      <c r="G778">
        <v>56</v>
      </c>
      <c r="H778" t="s">
        <v>98</v>
      </c>
      <c r="I778" t="s">
        <v>99</v>
      </c>
      <c r="J778">
        <v>1288501200</v>
      </c>
      <c r="K778" s="7">
        <f xml:space="preserve"> (((J778/60)/60)/24)+DATE(1970,1,1)</f>
        <v>40482.208333333336</v>
      </c>
      <c r="L778">
        <v>1292911200</v>
      </c>
      <c r="M778" s="7">
        <f>(((L778/60)/60)/24)+DATE(1970, 1, 1)</f>
        <v>40533.25</v>
      </c>
      <c r="N778" t="b">
        <v>0</v>
      </c>
      <c r="O778" t="b">
        <v>0</v>
      </c>
      <c r="P778" t="s">
        <v>33</v>
      </c>
      <c r="Q778" t="str">
        <f xml:space="preserve"> LEFT(P778, SEARCH("/", P778, 1)-1)</f>
        <v>theater</v>
      </c>
      <c r="R778" t="str">
        <f>RIGHT(P778,(LEN(P778)-LEN(Q778)-1))</f>
        <v>plays</v>
      </c>
      <c r="S778">
        <f xml:space="preserve"> (E778/D778)*100</f>
        <v>50.735632183908038</v>
      </c>
      <c r="T778">
        <f xml:space="preserve"> IF(G778=0, 0, (E778/G778))</f>
        <v>78.821428571428569</v>
      </c>
    </row>
    <row r="779" spans="1:20" ht="34" x14ac:dyDescent="0.2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t="s">
        <v>14</v>
      </c>
      <c r="G779">
        <v>47</v>
      </c>
      <c r="H779" t="s">
        <v>21</v>
      </c>
      <c r="I779" t="s">
        <v>22</v>
      </c>
      <c r="J779">
        <v>1353736800</v>
      </c>
      <c r="K779" s="7">
        <f xml:space="preserve"> (((J779/60)/60)/24)+DATE(1970,1,1)</f>
        <v>41237.25</v>
      </c>
      <c r="L779">
        <v>1355032800</v>
      </c>
      <c r="M779" s="7">
        <f>(((L779/60)/60)/24)+DATE(1970, 1, 1)</f>
        <v>41252.25</v>
      </c>
      <c r="N779" t="b">
        <v>1</v>
      </c>
      <c r="O779" t="b">
        <v>0</v>
      </c>
      <c r="P779" t="s">
        <v>89</v>
      </c>
      <c r="Q779" t="str">
        <f xml:space="preserve"> LEFT(P779, SEARCH("/", P779, 1)-1)</f>
        <v>games</v>
      </c>
      <c r="R779" t="str">
        <f>RIGHT(P779,(LEN(P779)-LEN(Q779)-1))</f>
        <v>video games</v>
      </c>
      <c r="S779">
        <f xml:space="preserve"> (E779/D779)*100</f>
        <v>50.662921348314605</v>
      </c>
      <c r="T779">
        <f xml:space="preserve"> IF(G779=0, 0, (E779/G779))</f>
        <v>95.936170212765958</v>
      </c>
    </row>
    <row r="780" spans="1:20" ht="17" x14ac:dyDescent="0.2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t="s">
        <v>14</v>
      </c>
      <c r="G780">
        <v>523</v>
      </c>
      <c r="H780" t="s">
        <v>26</v>
      </c>
      <c r="I780" t="s">
        <v>27</v>
      </c>
      <c r="J780">
        <v>1557637200</v>
      </c>
      <c r="K780" s="7">
        <f xml:space="preserve"> (((J780/60)/60)/24)+DATE(1970,1,1)</f>
        <v>43597.208333333328</v>
      </c>
      <c r="L780">
        <v>1558760400</v>
      </c>
      <c r="M780" s="7">
        <f>(((L780/60)/60)/24)+DATE(1970, 1, 1)</f>
        <v>43610.208333333328</v>
      </c>
      <c r="N780" t="b">
        <v>0</v>
      </c>
      <c r="O780" t="b">
        <v>0</v>
      </c>
      <c r="P780" t="s">
        <v>53</v>
      </c>
      <c r="Q780" t="str">
        <f xml:space="preserve"> LEFT(P780, SEARCH("/", P780, 1)-1)</f>
        <v>film &amp; video</v>
      </c>
      <c r="R780" t="str">
        <f>RIGHT(P780,(LEN(P780)-LEN(Q780)-1))</f>
        <v>drama</v>
      </c>
      <c r="S780">
        <f xml:space="preserve"> (E780/D780)*100</f>
        <v>50.621082621082621</v>
      </c>
      <c r="T780">
        <f xml:space="preserve"> IF(G780=0, 0, (E780/G780))</f>
        <v>67.946462715105156</v>
      </c>
    </row>
    <row r="781" spans="1:20" ht="17" x14ac:dyDescent="0.2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t="s">
        <v>14</v>
      </c>
      <c r="G781">
        <v>605</v>
      </c>
      <c r="H781" t="s">
        <v>21</v>
      </c>
      <c r="I781" t="s">
        <v>22</v>
      </c>
      <c r="J781">
        <v>1365915600</v>
      </c>
      <c r="K781" s="7">
        <f xml:space="preserve"> (((J781/60)/60)/24)+DATE(1970,1,1)</f>
        <v>41378.208333333336</v>
      </c>
      <c r="L781">
        <v>1366088400</v>
      </c>
      <c r="M781" s="7">
        <f>(((L781/60)/60)/24)+DATE(1970, 1, 1)</f>
        <v>41380.208333333336</v>
      </c>
      <c r="N781" t="b">
        <v>0</v>
      </c>
      <c r="O781" t="b">
        <v>1</v>
      </c>
      <c r="P781" t="s">
        <v>89</v>
      </c>
      <c r="Q781" t="str">
        <f xml:space="preserve"> LEFT(P781, SEARCH("/", P781, 1)-1)</f>
        <v>games</v>
      </c>
      <c r="R781" t="str">
        <f>RIGHT(P781,(LEN(P781)-LEN(Q781)-1))</f>
        <v>video games</v>
      </c>
      <c r="S781">
        <f xml:space="preserve"> (E781/D781)*100</f>
        <v>50.482758620689658</v>
      </c>
      <c r="T781">
        <f xml:space="preserve"> IF(G781=0, 0, (E781/G781))</f>
        <v>75.014876033057845</v>
      </c>
    </row>
    <row r="782" spans="1:20" ht="17" x14ac:dyDescent="0.2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t="s">
        <v>14</v>
      </c>
      <c r="G782">
        <v>1596</v>
      </c>
      <c r="H782" t="s">
        <v>21</v>
      </c>
      <c r="I782" t="s">
        <v>22</v>
      </c>
      <c r="J782">
        <v>1416031200</v>
      </c>
      <c r="K782" s="7">
        <f xml:space="preserve"> (((J782/60)/60)/24)+DATE(1970,1,1)</f>
        <v>41958.25</v>
      </c>
      <c r="L782">
        <v>1416204000</v>
      </c>
      <c r="M782" s="7">
        <f>(((L782/60)/60)/24)+DATE(1970, 1, 1)</f>
        <v>41960.25</v>
      </c>
      <c r="N782" t="b">
        <v>0</v>
      </c>
      <c r="O782" t="b">
        <v>0</v>
      </c>
      <c r="P782" t="s">
        <v>292</v>
      </c>
      <c r="Q782" t="str">
        <f xml:space="preserve"> LEFT(P782, SEARCH("/", P782, 1)-1)</f>
        <v>games</v>
      </c>
      <c r="R782" t="str">
        <f>RIGHT(P782,(LEN(P782)-LEN(Q782)-1))</f>
        <v>mobile games</v>
      </c>
      <c r="S782">
        <f xml:space="preserve"> (E782/D782)*100</f>
        <v>50.398033126293996</v>
      </c>
      <c r="T782">
        <f xml:space="preserve"> IF(G782=0, 0, (E782/G782))</f>
        <v>61.008145363408524</v>
      </c>
    </row>
    <row r="783" spans="1:20" ht="17" x14ac:dyDescent="0.2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t="s">
        <v>74</v>
      </c>
      <c r="G783">
        <v>976</v>
      </c>
      <c r="H783" t="s">
        <v>21</v>
      </c>
      <c r="I783" t="s">
        <v>22</v>
      </c>
      <c r="J783">
        <v>1448517600</v>
      </c>
      <c r="K783" s="7">
        <f xml:space="preserve"> (((J783/60)/60)/24)+DATE(1970,1,1)</f>
        <v>42334.25</v>
      </c>
      <c r="L783">
        <v>1449295200</v>
      </c>
      <c r="M783" s="7">
        <f>(((L783/60)/60)/24)+DATE(1970, 1, 1)</f>
        <v>42343.25</v>
      </c>
      <c r="N783" t="b">
        <v>0</v>
      </c>
      <c r="O783" t="b">
        <v>0</v>
      </c>
      <c r="P783" t="s">
        <v>42</v>
      </c>
      <c r="Q783" t="str">
        <f xml:space="preserve"> LEFT(P783, SEARCH("/", P783, 1)-1)</f>
        <v>film &amp; video</v>
      </c>
      <c r="R783" t="str">
        <f>RIGHT(P783,(LEN(P783)-LEN(Q783)-1))</f>
        <v>documentary</v>
      </c>
      <c r="S783">
        <f xml:space="preserve"> (E783/D783)*100</f>
        <v>49.64385964912281</v>
      </c>
      <c r="T783">
        <f xml:space="preserve"> IF(G783=0, 0, (E783/G783))</f>
        <v>86.978483606557376</v>
      </c>
    </row>
    <row r="784" spans="1:20" ht="17" x14ac:dyDescent="0.2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t="s">
        <v>74</v>
      </c>
      <c r="G784">
        <v>26</v>
      </c>
      <c r="H784" t="s">
        <v>21</v>
      </c>
      <c r="I784" t="s">
        <v>22</v>
      </c>
      <c r="J784">
        <v>1548482400</v>
      </c>
      <c r="K784" s="7">
        <f xml:space="preserve"> (((J784/60)/60)/24)+DATE(1970,1,1)</f>
        <v>43491.25</v>
      </c>
      <c r="L784">
        <v>1550815200</v>
      </c>
      <c r="M784" s="7">
        <f>(((L784/60)/60)/24)+DATE(1970, 1, 1)</f>
        <v>43518.25</v>
      </c>
      <c r="N784" t="b">
        <v>0</v>
      </c>
      <c r="O784" t="b">
        <v>0</v>
      </c>
      <c r="P784" t="s">
        <v>33</v>
      </c>
      <c r="Q784" t="str">
        <f xml:space="preserve"> LEFT(P784, SEARCH("/", P784, 1)-1)</f>
        <v>theater</v>
      </c>
      <c r="R784" t="str">
        <f>RIGHT(P784,(LEN(P784)-LEN(Q784)-1))</f>
        <v>plays</v>
      </c>
      <c r="S784">
        <f xml:space="preserve"> (E784/D784)*100</f>
        <v>49.446428571428569</v>
      </c>
      <c r="T784">
        <f xml:space="preserve"> IF(G784=0, 0, (E784/G784))</f>
        <v>106.5</v>
      </c>
    </row>
    <row r="785" spans="1:20" ht="34" x14ac:dyDescent="0.2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t="s">
        <v>14</v>
      </c>
      <c r="G785">
        <v>67</v>
      </c>
      <c r="H785" t="s">
        <v>21</v>
      </c>
      <c r="I785" t="s">
        <v>22</v>
      </c>
      <c r="J785">
        <v>1304744400</v>
      </c>
      <c r="K785" s="7">
        <f xml:space="preserve"> (((J785/60)/60)/24)+DATE(1970,1,1)</f>
        <v>40670.208333333336</v>
      </c>
      <c r="L785">
        <v>1306213200</v>
      </c>
      <c r="M785" s="7">
        <f>(((L785/60)/60)/24)+DATE(1970, 1, 1)</f>
        <v>40687.208333333336</v>
      </c>
      <c r="N785" t="b">
        <v>0</v>
      </c>
      <c r="O785" t="b">
        <v>1</v>
      </c>
      <c r="P785" t="s">
        <v>89</v>
      </c>
      <c r="Q785" t="str">
        <f xml:space="preserve"> LEFT(P785, SEARCH("/", P785, 1)-1)</f>
        <v>games</v>
      </c>
      <c r="R785" t="str">
        <f>RIGHT(P785,(LEN(P785)-LEN(Q785)-1))</f>
        <v>video games</v>
      </c>
      <c r="S785">
        <f xml:space="preserve"> (E785/D785)*100</f>
        <v>49.217948717948715</v>
      </c>
      <c r="T785">
        <f xml:space="preserve"> IF(G785=0, 0, (E785/G785))</f>
        <v>57.298507462686565</v>
      </c>
    </row>
    <row r="786" spans="1:20" ht="17" x14ac:dyDescent="0.2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t="s">
        <v>14</v>
      </c>
      <c r="G786">
        <v>676</v>
      </c>
      <c r="H786" t="s">
        <v>21</v>
      </c>
      <c r="I786" t="s">
        <v>22</v>
      </c>
      <c r="J786">
        <v>1316754000</v>
      </c>
      <c r="K786" s="7">
        <f xml:space="preserve"> (((J786/60)/60)/24)+DATE(1970,1,1)</f>
        <v>40809.208333333336</v>
      </c>
      <c r="L786">
        <v>1319259600</v>
      </c>
      <c r="M786" s="7">
        <f>(((L786/60)/60)/24)+DATE(1970, 1, 1)</f>
        <v>40838.208333333336</v>
      </c>
      <c r="N786" t="b">
        <v>0</v>
      </c>
      <c r="O786" t="b">
        <v>0</v>
      </c>
      <c r="P786" t="s">
        <v>33</v>
      </c>
      <c r="Q786" t="str">
        <f xml:space="preserve"> LEFT(P786, SEARCH("/", P786, 1)-1)</f>
        <v>theater</v>
      </c>
      <c r="R786" t="str">
        <f>RIGHT(P786,(LEN(P786)-LEN(Q786)-1))</f>
        <v>plays</v>
      </c>
      <c r="S786">
        <f xml:space="preserve"> (E786/D786)*100</f>
        <v>49.026652452025587</v>
      </c>
      <c r="T786">
        <f xml:space="preserve"> IF(G786=0, 0, (E786/G786))</f>
        <v>68.028106508875737</v>
      </c>
    </row>
    <row r="787" spans="1:20" ht="17" x14ac:dyDescent="0.2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t="s">
        <v>14</v>
      </c>
      <c r="G787">
        <v>1198</v>
      </c>
      <c r="H787" t="s">
        <v>21</v>
      </c>
      <c r="I787" t="s">
        <v>22</v>
      </c>
      <c r="J787">
        <v>1367470800</v>
      </c>
      <c r="K787" s="7">
        <f xml:space="preserve"> (((J787/60)/60)/24)+DATE(1970,1,1)</f>
        <v>41396.208333333336</v>
      </c>
      <c r="L787">
        <v>1369285200</v>
      </c>
      <c r="M787" s="7">
        <f>(((L787/60)/60)/24)+DATE(1970, 1, 1)</f>
        <v>41417.208333333336</v>
      </c>
      <c r="N787" t="b">
        <v>0</v>
      </c>
      <c r="O787" t="b">
        <v>0</v>
      </c>
      <c r="P787" t="s">
        <v>68</v>
      </c>
      <c r="Q787" t="str">
        <f xml:space="preserve"> LEFT(P787, SEARCH("/", P787, 1)-1)</f>
        <v>publishing</v>
      </c>
      <c r="R787" t="str">
        <f>RIGHT(P787,(LEN(P787)-LEN(Q787)-1))</f>
        <v>nonfiction</v>
      </c>
      <c r="S787">
        <f xml:space="preserve"> (E787/D787)*100</f>
        <v>48.860523665659613</v>
      </c>
      <c r="T787">
        <f xml:space="preserve"> IF(G787=0, 0, (E787/G787))</f>
        <v>80.999165275459092</v>
      </c>
    </row>
    <row r="788" spans="1:20" ht="17" x14ac:dyDescent="0.2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t="s">
        <v>14</v>
      </c>
      <c r="G788">
        <v>674</v>
      </c>
      <c r="H788" t="s">
        <v>21</v>
      </c>
      <c r="I788" t="s">
        <v>22</v>
      </c>
      <c r="J788">
        <v>1551679200</v>
      </c>
      <c r="K788" s="7">
        <f xml:space="preserve"> (((J788/60)/60)/24)+DATE(1970,1,1)</f>
        <v>43528.25</v>
      </c>
      <c r="L788">
        <v>1553490000</v>
      </c>
      <c r="M788" s="7">
        <f>(((L788/60)/60)/24)+DATE(1970, 1, 1)</f>
        <v>43549.208333333328</v>
      </c>
      <c r="N788" t="b">
        <v>0</v>
      </c>
      <c r="O788" t="b">
        <v>1</v>
      </c>
      <c r="P788" t="s">
        <v>33</v>
      </c>
      <c r="Q788" t="str">
        <f xml:space="preserve"> LEFT(P788, SEARCH("/", P788, 1)-1)</f>
        <v>theater</v>
      </c>
      <c r="R788" t="str">
        <f>RIGHT(P788,(LEN(P788)-LEN(Q788)-1))</f>
        <v>plays</v>
      </c>
      <c r="S788">
        <f xml:space="preserve"> (E788/D788)*100</f>
        <v>48.529600000000002</v>
      </c>
      <c r="T788">
        <f xml:space="preserve"> IF(G788=0, 0, (E788/G788))</f>
        <v>45.001483679525222</v>
      </c>
    </row>
    <row r="789" spans="1:20" ht="17" x14ac:dyDescent="0.2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t="s">
        <v>14</v>
      </c>
      <c r="G789">
        <v>602</v>
      </c>
      <c r="H789" t="s">
        <v>98</v>
      </c>
      <c r="I789" t="s">
        <v>99</v>
      </c>
      <c r="J789">
        <v>1287550800</v>
      </c>
      <c r="K789" s="7">
        <f xml:space="preserve"> (((J789/60)/60)/24)+DATE(1970,1,1)</f>
        <v>40471.208333333336</v>
      </c>
      <c r="L789">
        <v>1288501200</v>
      </c>
      <c r="M789" s="7">
        <f>(((L789/60)/60)/24)+DATE(1970, 1, 1)</f>
        <v>40482.208333333336</v>
      </c>
      <c r="N789" t="b">
        <v>1</v>
      </c>
      <c r="O789" t="b">
        <v>1</v>
      </c>
      <c r="P789" t="s">
        <v>33</v>
      </c>
      <c r="Q789" t="str">
        <f xml:space="preserve"> LEFT(P789, SEARCH("/", P789, 1)-1)</f>
        <v>theater</v>
      </c>
      <c r="R789" t="str">
        <f>RIGHT(P789,(LEN(P789)-LEN(Q789)-1))</f>
        <v>plays</v>
      </c>
      <c r="S789">
        <f xml:space="preserve"> (E789/D789)*100</f>
        <v>48.482333607230892</v>
      </c>
      <c r="T789">
        <f xml:space="preserve"> IF(G789=0, 0, (E789/G789))</f>
        <v>98.011627906976742</v>
      </c>
    </row>
    <row r="790" spans="1:20" ht="17" x14ac:dyDescent="0.2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t="s">
        <v>14</v>
      </c>
      <c r="G790">
        <v>679</v>
      </c>
      <c r="H790" t="s">
        <v>107</v>
      </c>
      <c r="I790" t="s">
        <v>108</v>
      </c>
      <c r="J790">
        <v>1470459600</v>
      </c>
      <c r="K790" s="7">
        <f xml:space="preserve"> (((J790/60)/60)/24)+DATE(1970,1,1)</f>
        <v>42588.208333333328</v>
      </c>
      <c r="L790">
        <v>1472878800</v>
      </c>
      <c r="M790" s="7">
        <f>(((L790/60)/60)/24)+DATE(1970, 1, 1)</f>
        <v>42616.208333333328</v>
      </c>
      <c r="N790" t="b">
        <v>0</v>
      </c>
      <c r="O790" t="b">
        <v>0</v>
      </c>
      <c r="P790" t="s">
        <v>206</v>
      </c>
      <c r="Q790" t="str">
        <f xml:space="preserve"> LEFT(P790, SEARCH("/", P790, 1)-1)</f>
        <v>publishing</v>
      </c>
      <c r="R790" t="str">
        <f>RIGHT(P790,(LEN(P790)-LEN(Q790)-1))</f>
        <v>translations</v>
      </c>
      <c r="S790">
        <f xml:space="preserve"> (E790/D790)*100</f>
        <v>48.404406999351913</v>
      </c>
      <c r="T790">
        <f xml:space="preserve"> IF(G790=0, 0, (E790/G790))</f>
        <v>109.99705449189985</v>
      </c>
    </row>
    <row r="791" spans="1:20" ht="17" x14ac:dyDescent="0.2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t="s">
        <v>14</v>
      </c>
      <c r="G791">
        <v>2928</v>
      </c>
      <c r="H791" t="s">
        <v>15</v>
      </c>
      <c r="I791" t="s">
        <v>16</v>
      </c>
      <c r="J791">
        <v>1545112800</v>
      </c>
      <c r="K791" s="7">
        <f xml:space="preserve"> (((J791/60)/60)/24)+DATE(1970,1,1)</f>
        <v>43452.25</v>
      </c>
      <c r="L791">
        <v>1546495200</v>
      </c>
      <c r="M791" s="7">
        <f>(((L791/60)/60)/24)+DATE(1970, 1, 1)</f>
        <v>43468.25</v>
      </c>
      <c r="N791" t="b">
        <v>0</v>
      </c>
      <c r="O791" t="b">
        <v>0</v>
      </c>
      <c r="P791" t="s">
        <v>33</v>
      </c>
      <c r="Q791" t="str">
        <f xml:space="preserve"> LEFT(P791, SEARCH("/", P791, 1)-1)</f>
        <v>theater</v>
      </c>
      <c r="R791" t="str">
        <f>RIGHT(P791,(LEN(P791)-LEN(Q791)-1))</f>
        <v>plays</v>
      </c>
      <c r="S791">
        <f xml:space="preserve"> (E791/D791)*100</f>
        <v>48.396694214876035</v>
      </c>
      <c r="T791">
        <f xml:space="preserve"> IF(G791=0, 0, (E791/G791))</f>
        <v>28</v>
      </c>
    </row>
    <row r="792" spans="1:20" ht="17" x14ac:dyDescent="0.2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t="s">
        <v>74</v>
      </c>
      <c r="G792">
        <v>1480</v>
      </c>
      <c r="H792" t="s">
        <v>21</v>
      </c>
      <c r="I792" t="s">
        <v>22</v>
      </c>
      <c r="J792">
        <v>1533013200</v>
      </c>
      <c r="K792" s="7">
        <f xml:space="preserve"> (((J792/60)/60)/24)+DATE(1970,1,1)</f>
        <v>43312.208333333328</v>
      </c>
      <c r="L792">
        <v>1535346000</v>
      </c>
      <c r="M792" s="7">
        <f>(((L792/60)/60)/24)+DATE(1970, 1, 1)</f>
        <v>43339.208333333328</v>
      </c>
      <c r="N792" t="b">
        <v>0</v>
      </c>
      <c r="O792" t="b">
        <v>0</v>
      </c>
      <c r="P792" t="s">
        <v>33</v>
      </c>
      <c r="Q792" t="str">
        <f xml:space="preserve"> LEFT(P792, SEARCH("/", P792, 1)-1)</f>
        <v>theater</v>
      </c>
      <c r="R792" t="str">
        <f>RIGHT(P792,(LEN(P792)-LEN(Q792)-1))</f>
        <v>plays</v>
      </c>
      <c r="S792">
        <f xml:space="preserve"> (E792/D792)*100</f>
        <v>48.199069767441863</v>
      </c>
      <c r="T792">
        <f xml:space="preserve"> IF(G792=0, 0, (E792/G792))</f>
        <v>35.009459459459457</v>
      </c>
    </row>
    <row r="793" spans="1:20" ht="34" x14ac:dyDescent="0.2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t="s">
        <v>14</v>
      </c>
      <c r="G793">
        <v>27</v>
      </c>
      <c r="H793" t="s">
        <v>21</v>
      </c>
      <c r="I793" t="s">
        <v>22</v>
      </c>
      <c r="J793">
        <v>1285045200</v>
      </c>
      <c r="K793" s="7">
        <f xml:space="preserve"> (((J793/60)/60)/24)+DATE(1970,1,1)</f>
        <v>40442.208333333336</v>
      </c>
      <c r="L793">
        <v>1285563600</v>
      </c>
      <c r="M793" s="7">
        <f>(((L793/60)/60)/24)+DATE(1970, 1, 1)</f>
        <v>40448.208333333336</v>
      </c>
      <c r="N793" t="b">
        <v>0</v>
      </c>
      <c r="O793" t="b">
        <v>1</v>
      </c>
      <c r="P793" t="s">
        <v>33</v>
      </c>
      <c r="Q793" t="str">
        <f xml:space="preserve"> LEFT(P793, SEARCH("/", P793, 1)-1)</f>
        <v>theater</v>
      </c>
      <c r="R793" t="str">
        <f>RIGHT(P793,(LEN(P793)-LEN(Q793)-1))</f>
        <v>plays</v>
      </c>
      <c r="S793">
        <f xml:space="preserve"> (E793/D793)*100</f>
        <v>48.095238095238095</v>
      </c>
      <c r="T793">
        <f xml:space="preserve"> IF(G793=0, 0, (E793/G793))</f>
        <v>112.22222222222223</v>
      </c>
    </row>
    <row r="794" spans="1:20" ht="34" x14ac:dyDescent="0.2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t="s">
        <v>14</v>
      </c>
      <c r="G794">
        <v>2072</v>
      </c>
      <c r="H794" t="s">
        <v>21</v>
      </c>
      <c r="I794" t="s">
        <v>22</v>
      </c>
      <c r="J794">
        <v>1458018000</v>
      </c>
      <c r="K794" s="7">
        <f xml:space="preserve"> (((J794/60)/60)/24)+DATE(1970,1,1)</f>
        <v>42444.208333333328</v>
      </c>
      <c r="L794">
        <v>1458450000</v>
      </c>
      <c r="M794" s="7">
        <f>(((L794/60)/60)/24)+DATE(1970, 1, 1)</f>
        <v>42449.208333333328</v>
      </c>
      <c r="N794" t="b">
        <v>0</v>
      </c>
      <c r="O794" t="b">
        <v>1</v>
      </c>
      <c r="P794" t="s">
        <v>42</v>
      </c>
      <c r="Q794" t="str">
        <f xml:space="preserve"> LEFT(P794, SEARCH("/", P794, 1)-1)</f>
        <v>film &amp; video</v>
      </c>
      <c r="R794" t="str">
        <f>RIGHT(P794,(LEN(P794)-LEN(Q794)-1))</f>
        <v>documentary</v>
      </c>
      <c r="S794">
        <f xml:space="preserve"> (E794/D794)*100</f>
        <v>48.072649572649574</v>
      </c>
      <c r="T794">
        <f xml:space="preserve"> IF(G794=0, 0, (E794/G794))</f>
        <v>38.003378378378379</v>
      </c>
    </row>
    <row r="795" spans="1:20" ht="34" x14ac:dyDescent="0.2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t="s">
        <v>14</v>
      </c>
      <c r="G795">
        <v>48</v>
      </c>
      <c r="H795" t="s">
        <v>21</v>
      </c>
      <c r="I795" t="s">
        <v>22</v>
      </c>
      <c r="J795">
        <v>1478062800</v>
      </c>
      <c r="K795" s="7">
        <f xml:space="preserve"> (((J795/60)/60)/24)+DATE(1970,1,1)</f>
        <v>42676.208333333328</v>
      </c>
      <c r="L795">
        <v>1479362400</v>
      </c>
      <c r="M795" s="7">
        <f>(((L795/60)/60)/24)+DATE(1970, 1, 1)</f>
        <v>42691.25</v>
      </c>
      <c r="N795" t="b">
        <v>0</v>
      </c>
      <c r="O795" t="b">
        <v>1</v>
      </c>
      <c r="P795" t="s">
        <v>33</v>
      </c>
      <c r="Q795" t="str">
        <f xml:space="preserve"> LEFT(P795, SEARCH("/", P795, 1)-1)</f>
        <v>theater</v>
      </c>
      <c r="R795" t="str">
        <f>RIGHT(P795,(LEN(P795)-LEN(Q795)-1))</f>
        <v>plays</v>
      </c>
      <c r="S795">
        <f xml:space="preserve"> (E795/D795)*100</f>
        <v>47.684210526315788</v>
      </c>
      <c r="T795">
        <f xml:space="preserve"> IF(G795=0, 0, (E795/G795))</f>
        <v>94.375</v>
      </c>
    </row>
    <row r="796" spans="1:20" ht="17" x14ac:dyDescent="0.2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t="s">
        <v>14</v>
      </c>
      <c r="G796">
        <v>452</v>
      </c>
      <c r="H796" t="s">
        <v>21</v>
      </c>
      <c r="I796" t="s">
        <v>22</v>
      </c>
      <c r="J796">
        <v>1575957600</v>
      </c>
      <c r="K796" s="7">
        <f xml:space="preserve"> (((J796/60)/60)/24)+DATE(1970,1,1)</f>
        <v>43809.25</v>
      </c>
      <c r="L796">
        <v>1576303200</v>
      </c>
      <c r="M796" s="7">
        <f>(((L796/60)/60)/24)+DATE(1970, 1, 1)</f>
        <v>43813.25</v>
      </c>
      <c r="N796" t="b">
        <v>0</v>
      </c>
      <c r="O796" t="b">
        <v>0</v>
      </c>
      <c r="P796" t="s">
        <v>65</v>
      </c>
      <c r="Q796" t="str">
        <f xml:space="preserve"> LEFT(P796, SEARCH("/", P796, 1)-1)</f>
        <v>technology</v>
      </c>
      <c r="R796" t="str">
        <f>RIGHT(P796,(LEN(P796)-LEN(Q796)-1))</f>
        <v>wearables</v>
      </c>
      <c r="S796">
        <f xml:space="preserve"> (E796/D796)*100</f>
        <v>47.307881773399011</v>
      </c>
      <c r="T796">
        <f xml:space="preserve"> IF(G796=0, 0, (E796/G796))</f>
        <v>84.986725663716811</v>
      </c>
    </row>
    <row r="797" spans="1:20" ht="17" x14ac:dyDescent="0.2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t="s">
        <v>14</v>
      </c>
      <c r="G797">
        <v>750</v>
      </c>
      <c r="H797" t="s">
        <v>40</v>
      </c>
      <c r="I797" t="s">
        <v>41</v>
      </c>
      <c r="J797">
        <v>1296108000</v>
      </c>
      <c r="K797" s="7">
        <f xml:space="preserve"> (((J797/60)/60)/24)+DATE(1970,1,1)</f>
        <v>40570.25</v>
      </c>
      <c r="L797">
        <v>1296194400</v>
      </c>
      <c r="M797" s="7">
        <f>(((L797/60)/60)/24)+DATE(1970, 1, 1)</f>
        <v>40571.25</v>
      </c>
      <c r="N797" t="b">
        <v>0</v>
      </c>
      <c r="O797" t="b">
        <v>0</v>
      </c>
      <c r="P797" t="s">
        <v>42</v>
      </c>
      <c r="Q797" t="str">
        <f xml:space="preserve"> LEFT(P797, SEARCH("/", P797, 1)-1)</f>
        <v>film &amp; video</v>
      </c>
      <c r="R797" t="str">
        <f>RIGHT(P797,(LEN(P797)-LEN(Q797)-1))</f>
        <v>documentary</v>
      </c>
      <c r="S797">
        <f xml:space="preserve"> (E797/D797)*100</f>
        <v>47.232808616404313</v>
      </c>
      <c r="T797">
        <f xml:space="preserve"> IF(G797=0, 0, (E797/G797))</f>
        <v>76.013333333333335</v>
      </c>
    </row>
    <row r="798" spans="1:20" ht="17" x14ac:dyDescent="0.2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t="s">
        <v>14</v>
      </c>
      <c r="G798">
        <v>56</v>
      </c>
      <c r="H798" t="s">
        <v>21</v>
      </c>
      <c r="I798" t="s">
        <v>22</v>
      </c>
      <c r="J798">
        <v>1285563600</v>
      </c>
      <c r="K798" s="7">
        <f xml:space="preserve"> (((J798/60)/60)/24)+DATE(1970,1,1)</f>
        <v>40448.208333333336</v>
      </c>
      <c r="L798">
        <v>1286773200</v>
      </c>
      <c r="M798" s="7">
        <f>(((L798/60)/60)/24)+DATE(1970, 1, 1)</f>
        <v>40462.208333333336</v>
      </c>
      <c r="N798" t="b">
        <v>0</v>
      </c>
      <c r="O798" t="b">
        <v>1</v>
      </c>
      <c r="P798" t="s">
        <v>71</v>
      </c>
      <c r="Q798" t="str">
        <f xml:space="preserve"> LEFT(P798, SEARCH("/", P798, 1)-1)</f>
        <v>film &amp; video</v>
      </c>
      <c r="R798" t="str">
        <f>RIGHT(P798,(LEN(P798)-LEN(Q798)-1))</f>
        <v>animation</v>
      </c>
      <c r="S798">
        <f xml:space="preserve"> (E798/D798)*100</f>
        <v>46.94736842105263</v>
      </c>
      <c r="T798">
        <f xml:space="preserve"> IF(G798=0, 0, (E798/G798))</f>
        <v>79.642857142857139</v>
      </c>
    </row>
    <row r="799" spans="1:20" ht="17" x14ac:dyDescent="0.2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t="s">
        <v>14</v>
      </c>
      <c r="G799">
        <v>747</v>
      </c>
      <c r="H799" t="s">
        <v>21</v>
      </c>
      <c r="I799" t="s">
        <v>22</v>
      </c>
      <c r="J799">
        <v>1297404000</v>
      </c>
      <c r="K799" s="7">
        <f xml:space="preserve"> (((J799/60)/60)/24)+DATE(1970,1,1)</f>
        <v>40585.25</v>
      </c>
      <c r="L799">
        <v>1298008800</v>
      </c>
      <c r="M799" s="7">
        <f>(((L799/60)/60)/24)+DATE(1970, 1, 1)</f>
        <v>40592.25</v>
      </c>
      <c r="N799" t="b">
        <v>0</v>
      </c>
      <c r="O799" t="b">
        <v>0</v>
      </c>
      <c r="P799" t="s">
        <v>71</v>
      </c>
      <c r="Q799" t="str">
        <f xml:space="preserve"> LEFT(P799, SEARCH("/", P799, 1)-1)</f>
        <v>film &amp; video</v>
      </c>
      <c r="R799" t="str">
        <f>RIGHT(P799,(LEN(P799)-LEN(Q799)-1))</f>
        <v>animation</v>
      </c>
      <c r="S799">
        <f xml:space="preserve"> (E799/D799)*100</f>
        <v>46.387573964497044</v>
      </c>
      <c r="T799">
        <f xml:space="preserve"> IF(G799=0, 0, (E799/G799))</f>
        <v>62.967871485943775</v>
      </c>
    </row>
    <row r="800" spans="1:20" ht="17" x14ac:dyDescent="0.2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t="s">
        <v>14</v>
      </c>
      <c r="G800">
        <v>714</v>
      </c>
      <c r="H800" t="s">
        <v>21</v>
      </c>
      <c r="I800" t="s">
        <v>22</v>
      </c>
      <c r="J800">
        <v>1492491600</v>
      </c>
      <c r="K800" s="7">
        <f xml:space="preserve"> (((J800/60)/60)/24)+DATE(1970,1,1)</f>
        <v>42843.208333333328</v>
      </c>
      <c r="L800">
        <v>1492837200</v>
      </c>
      <c r="M800" s="7">
        <f>(((L800/60)/60)/24)+DATE(1970, 1, 1)</f>
        <v>42847.208333333328</v>
      </c>
      <c r="N800" t="b">
        <v>0</v>
      </c>
      <c r="O800" t="b">
        <v>0</v>
      </c>
      <c r="P800" t="s">
        <v>23</v>
      </c>
      <c r="Q800" t="str">
        <f xml:space="preserve"> LEFT(P800, SEARCH("/", P800, 1)-1)</f>
        <v>music</v>
      </c>
      <c r="R800" t="str">
        <f>RIGHT(P800,(LEN(P800)-LEN(Q800)-1))</f>
        <v>rock</v>
      </c>
      <c r="S800">
        <f xml:space="preserve"> (E800/D800)*100</f>
        <v>46.315634218289084</v>
      </c>
      <c r="T800">
        <f xml:space="preserve"> IF(G800=0, 0, (E800/G800))</f>
        <v>87.960784313725483</v>
      </c>
    </row>
    <row r="801" spans="1:20" ht="34" x14ac:dyDescent="0.2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t="s">
        <v>14</v>
      </c>
      <c r="G801">
        <v>128</v>
      </c>
      <c r="H801" t="s">
        <v>21</v>
      </c>
      <c r="I801" t="s">
        <v>22</v>
      </c>
      <c r="J801">
        <v>1451109600</v>
      </c>
      <c r="K801" s="7">
        <f xml:space="preserve"> (((J801/60)/60)/24)+DATE(1970,1,1)</f>
        <v>42364.25</v>
      </c>
      <c r="L801">
        <v>1451628000</v>
      </c>
      <c r="M801" s="7">
        <f>(((L801/60)/60)/24)+DATE(1970, 1, 1)</f>
        <v>42370.25</v>
      </c>
      <c r="N801" t="b">
        <v>0</v>
      </c>
      <c r="O801" t="b">
        <v>0</v>
      </c>
      <c r="P801" t="s">
        <v>71</v>
      </c>
      <c r="Q801" t="str">
        <f xml:space="preserve"> LEFT(P801, SEARCH("/", P801, 1)-1)</f>
        <v>film &amp; video</v>
      </c>
      <c r="R801" t="str">
        <f>RIGHT(P801,(LEN(P801)-LEN(Q801)-1))</f>
        <v>animation</v>
      </c>
      <c r="S801">
        <f xml:space="preserve"> (E801/D801)*100</f>
        <v>46.194444444444443</v>
      </c>
      <c r="T801">
        <f xml:space="preserve"> IF(G801=0, 0, (E801/G801))</f>
        <v>25.984375</v>
      </c>
    </row>
    <row r="802" spans="1:20" ht="17" x14ac:dyDescent="0.2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t="s">
        <v>14</v>
      </c>
      <c r="G802">
        <v>37</v>
      </c>
      <c r="H802" t="s">
        <v>21</v>
      </c>
      <c r="I802" t="s">
        <v>22</v>
      </c>
      <c r="J802">
        <v>1342069200</v>
      </c>
      <c r="K802" s="7">
        <f xml:space="preserve"> (((J802/60)/60)/24)+DATE(1970,1,1)</f>
        <v>41102.208333333336</v>
      </c>
      <c r="L802">
        <v>1344574800</v>
      </c>
      <c r="M802" s="7">
        <f>(((L802/60)/60)/24)+DATE(1970, 1, 1)</f>
        <v>41131.208333333336</v>
      </c>
      <c r="N802" t="b">
        <v>0</v>
      </c>
      <c r="O802" t="b">
        <v>0</v>
      </c>
      <c r="P802" t="s">
        <v>33</v>
      </c>
      <c r="Q802" t="str">
        <f xml:space="preserve"> LEFT(P802, SEARCH("/", P802, 1)-1)</f>
        <v>theater</v>
      </c>
      <c r="R802" t="str">
        <f>RIGHT(P802,(LEN(P802)-LEN(Q802)-1))</f>
        <v>plays</v>
      </c>
      <c r="S802">
        <f xml:space="preserve"> (E802/D802)*100</f>
        <v>45.847222222222221</v>
      </c>
      <c r="T802">
        <f xml:space="preserve"> IF(G802=0, 0, (E802/G802))</f>
        <v>89.21621621621621</v>
      </c>
    </row>
    <row r="803" spans="1:20" ht="17" x14ac:dyDescent="0.2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t="s">
        <v>14</v>
      </c>
      <c r="G803">
        <v>65</v>
      </c>
      <c r="H803" t="s">
        <v>21</v>
      </c>
      <c r="I803" t="s">
        <v>22</v>
      </c>
      <c r="J803">
        <v>1523163600</v>
      </c>
      <c r="K803" s="7">
        <f xml:space="preserve"> (((J803/60)/60)/24)+DATE(1970,1,1)</f>
        <v>43198.208333333328</v>
      </c>
      <c r="L803">
        <v>1523509200</v>
      </c>
      <c r="M803" s="7">
        <f>(((L803/60)/60)/24)+DATE(1970, 1, 1)</f>
        <v>43202.208333333328</v>
      </c>
      <c r="N803" t="b">
        <v>1</v>
      </c>
      <c r="O803" t="b">
        <v>0</v>
      </c>
      <c r="P803" t="s">
        <v>60</v>
      </c>
      <c r="Q803" t="str">
        <f xml:space="preserve"> LEFT(P803, SEARCH("/", P803, 1)-1)</f>
        <v>music</v>
      </c>
      <c r="R803" t="str">
        <f>RIGHT(P803,(LEN(P803)-LEN(Q803)-1))</f>
        <v>indie rock</v>
      </c>
      <c r="S803">
        <f xml:space="preserve"> (E803/D803)*100</f>
        <v>45.636363636363633</v>
      </c>
      <c r="T803">
        <f xml:space="preserve"> IF(G803=0, 0, (E803/G803))</f>
        <v>46.338461538461537</v>
      </c>
    </row>
    <row r="804" spans="1:20" ht="17" x14ac:dyDescent="0.2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t="s">
        <v>14</v>
      </c>
      <c r="G804">
        <v>12</v>
      </c>
      <c r="H804" t="s">
        <v>21</v>
      </c>
      <c r="I804" t="s">
        <v>22</v>
      </c>
      <c r="J804">
        <v>1428469200</v>
      </c>
      <c r="K804" s="7">
        <f xml:space="preserve"> (((J804/60)/60)/24)+DATE(1970,1,1)</f>
        <v>42102.208333333328</v>
      </c>
      <c r="L804">
        <v>1428901200</v>
      </c>
      <c r="M804" s="7">
        <f>(((L804/60)/60)/24)+DATE(1970, 1, 1)</f>
        <v>42107.208333333328</v>
      </c>
      <c r="N804" t="b">
        <v>0</v>
      </c>
      <c r="O804" t="b">
        <v>1</v>
      </c>
      <c r="P804" t="s">
        <v>33</v>
      </c>
      <c r="Q804" t="str">
        <f xml:space="preserve"> LEFT(P804, SEARCH("/", P804, 1)-1)</f>
        <v>theater</v>
      </c>
      <c r="R804" t="str">
        <f>RIGHT(P804,(LEN(P804)-LEN(Q804)-1))</f>
        <v>plays</v>
      </c>
      <c r="S804">
        <f xml:space="preserve"> (E804/D804)*100</f>
        <v>45.068965517241381</v>
      </c>
      <c r="T804">
        <f xml:space="preserve"> IF(G804=0, 0, (E804/G804))</f>
        <v>108.91666666666667</v>
      </c>
    </row>
    <row r="805" spans="1:20" ht="17" x14ac:dyDescent="0.2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t="s">
        <v>14</v>
      </c>
      <c r="G805">
        <v>934</v>
      </c>
      <c r="H805" t="s">
        <v>21</v>
      </c>
      <c r="I805" t="s">
        <v>22</v>
      </c>
      <c r="J805">
        <v>1556427600</v>
      </c>
      <c r="K805" s="7">
        <f xml:space="preserve"> (((J805/60)/60)/24)+DATE(1970,1,1)</f>
        <v>43583.208333333328</v>
      </c>
      <c r="L805">
        <v>1557205200</v>
      </c>
      <c r="M805" s="7">
        <f>(((L805/60)/60)/24)+DATE(1970, 1, 1)</f>
        <v>43592.208333333328</v>
      </c>
      <c r="N805" t="b">
        <v>0</v>
      </c>
      <c r="O805" t="b">
        <v>0</v>
      </c>
      <c r="P805" t="s">
        <v>474</v>
      </c>
      <c r="Q805" t="str">
        <f xml:space="preserve"> LEFT(P805, SEARCH("/", P805, 1)-1)</f>
        <v>film &amp; video</v>
      </c>
      <c r="R805" t="str">
        <f>RIGHT(P805,(LEN(P805)-LEN(Q805)-1))</f>
        <v>science fiction</v>
      </c>
      <c r="S805">
        <f xml:space="preserve"> (E805/D805)*100</f>
        <v>44.753477588871718</v>
      </c>
      <c r="T805">
        <f xml:space="preserve"> IF(G805=0, 0, (E805/G805))</f>
        <v>62.003211991434689</v>
      </c>
    </row>
    <row r="806" spans="1:20" ht="17" x14ac:dyDescent="0.2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t="s">
        <v>14</v>
      </c>
      <c r="G806">
        <v>37</v>
      </c>
      <c r="H806" t="s">
        <v>21</v>
      </c>
      <c r="I806" t="s">
        <v>22</v>
      </c>
      <c r="J806">
        <v>1456293600</v>
      </c>
      <c r="K806" s="7">
        <f xml:space="preserve"> (((J806/60)/60)/24)+DATE(1970,1,1)</f>
        <v>42424.25</v>
      </c>
      <c r="L806">
        <v>1458277200</v>
      </c>
      <c r="M806" s="7">
        <f>(((L806/60)/60)/24)+DATE(1970, 1, 1)</f>
        <v>42447.208333333328</v>
      </c>
      <c r="N806" t="b">
        <v>0</v>
      </c>
      <c r="O806" t="b">
        <v>1</v>
      </c>
      <c r="P806" t="s">
        <v>50</v>
      </c>
      <c r="Q806" t="str">
        <f xml:space="preserve"> LEFT(P806, SEARCH("/", P806, 1)-1)</f>
        <v>music</v>
      </c>
      <c r="R806" t="str">
        <f>RIGHT(P806,(LEN(P806)-LEN(Q806)-1))</f>
        <v>electric music</v>
      </c>
      <c r="S806">
        <f xml:space="preserve"> (E806/D806)*100</f>
        <v>44.344086021505376</v>
      </c>
      <c r="T806">
        <f xml:space="preserve"> IF(G806=0, 0, (E806/G806))</f>
        <v>111.45945945945945</v>
      </c>
    </row>
    <row r="807" spans="1:20" ht="17" x14ac:dyDescent="0.2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t="s">
        <v>14</v>
      </c>
      <c r="G807">
        <v>39</v>
      </c>
      <c r="H807" t="s">
        <v>21</v>
      </c>
      <c r="I807" t="s">
        <v>22</v>
      </c>
      <c r="J807">
        <v>1382331600</v>
      </c>
      <c r="K807" s="7">
        <f xml:space="preserve"> (((J807/60)/60)/24)+DATE(1970,1,1)</f>
        <v>41568.208333333336</v>
      </c>
      <c r="L807">
        <v>1385445600</v>
      </c>
      <c r="M807" s="7">
        <f>(((L807/60)/60)/24)+DATE(1970, 1, 1)</f>
        <v>41604.25</v>
      </c>
      <c r="N807" t="b">
        <v>0</v>
      </c>
      <c r="O807" t="b">
        <v>1</v>
      </c>
      <c r="P807" t="s">
        <v>53</v>
      </c>
      <c r="Q807" t="str">
        <f xml:space="preserve"> LEFT(P807, SEARCH("/", P807, 1)-1)</f>
        <v>film &amp; video</v>
      </c>
      <c r="R807" t="str">
        <f>RIGHT(P807,(LEN(P807)-LEN(Q807)-1))</f>
        <v>drama</v>
      </c>
      <c r="S807">
        <f xml:space="preserve"> (E807/D807)*100</f>
        <v>44.074999999999996</v>
      </c>
      <c r="T807">
        <f xml:space="preserve"> IF(G807=0, 0, (E807/G807))</f>
        <v>45.205128205128204</v>
      </c>
    </row>
    <row r="808" spans="1:20" ht="34" x14ac:dyDescent="0.2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t="s">
        <v>14</v>
      </c>
      <c r="G808">
        <v>1028</v>
      </c>
      <c r="H808" t="s">
        <v>21</v>
      </c>
      <c r="I808" t="s">
        <v>22</v>
      </c>
      <c r="J808">
        <v>1293948000</v>
      </c>
      <c r="K808" s="7">
        <f xml:space="preserve"> (((J808/60)/60)/24)+DATE(1970,1,1)</f>
        <v>40545.25</v>
      </c>
      <c r="L808">
        <v>1294034400</v>
      </c>
      <c r="M808" s="7">
        <f>(((L808/60)/60)/24)+DATE(1970, 1, 1)</f>
        <v>40546.25</v>
      </c>
      <c r="N808" t="b">
        <v>0</v>
      </c>
      <c r="O808" t="b">
        <v>0</v>
      </c>
      <c r="P808" t="s">
        <v>23</v>
      </c>
      <c r="Q808" t="str">
        <f xml:space="preserve"> LEFT(P808, SEARCH("/", P808, 1)-1)</f>
        <v>music</v>
      </c>
      <c r="R808" t="str">
        <f>RIGHT(P808,(LEN(P808)-LEN(Q808)-1))</f>
        <v>rock</v>
      </c>
      <c r="S808">
        <f xml:space="preserve"> (E808/D808)*100</f>
        <v>43.975381008206334</v>
      </c>
      <c r="T808">
        <f xml:space="preserve"> IF(G808=0, 0, (E808/G808))</f>
        <v>72.978599221789878</v>
      </c>
    </row>
    <row r="809" spans="1:20" ht="34" x14ac:dyDescent="0.2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t="s">
        <v>14</v>
      </c>
      <c r="G809">
        <v>1439</v>
      </c>
      <c r="H809" t="s">
        <v>21</v>
      </c>
      <c r="I809" t="s">
        <v>22</v>
      </c>
      <c r="J809">
        <v>1295244000</v>
      </c>
      <c r="K809" s="7">
        <f xml:space="preserve"> (((J809/60)/60)/24)+DATE(1970,1,1)</f>
        <v>40560.25</v>
      </c>
      <c r="L809">
        <v>1296021600</v>
      </c>
      <c r="M809" s="7">
        <f>(((L809/60)/60)/24)+DATE(1970, 1, 1)</f>
        <v>40569.25</v>
      </c>
      <c r="N809" t="b">
        <v>0</v>
      </c>
      <c r="O809" t="b">
        <v>1</v>
      </c>
      <c r="P809" t="s">
        <v>42</v>
      </c>
      <c r="Q809" t="str">
        <f xml:space="preserve"> LEFT(P809, SEARCH("/", P809, 1)-1)</f>
        <v>film &amp; video</v>
      </c>
      <c r="R809" t="str">
        <f>RIGHT(P809,(LEN(P809)-LEN(Q809)-1))</f>
        <v>documentary</v>
      </c>
      <c r="S809">
        <f xml:space="preserve"> (E809/D809)*100</f>
        <v>43.838781575037146</v>
      </c>
      <c r="T809">
        <f xml:space="preserve"> IF(G809=0, 0, (E809/G809))</f>
        <v>41.005559416261292</v>
      </c>
    </row>
    <row r="810" spans="1:20" ht="17" x14ac:dyDescent="0.2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t="s">
        <v>14</v>
      </c>
      <c r="G810">
        <v>58</v>
      </c>
      <c r="H810" t="s">
        <v>107</v>
      </c>
      <c r="I810" t="s">
        <v>108</v>
      </c>
      <c r="J810">
        <v>1460696400</v>
      </c>
      <c r="K810" s="7">
        <f xml:space="preserve"> (((J810/60)/60)/24)+DATE(1970,1,1)</f>
        <v>42475.208333333328</v>
      </c>
      <c r="L810">
        <v>1462510800</v>
      </c>
      <c r="M810" s="7">
        <f>(((L810/60)/60)/24)+DATE(1970, 1, 1)</f>
        <v>42496.208333333328</v>
      </c>
      <c r="N810" t="b">
        <v>0</v>
      </c>
      <c r="O810" t="b">
        <v>0</v>
      </c>
      <c r="P810" t="s">
        <v>60</v>
      </c>
      <c r="Q810" t="str">
        <f xml:space="preserve"> LEFT(P810, SEARCH("/", P810, 1)-1)</f>
        <v>music</v>
      </c>
      <c r="R810" t="str">
        <f>RIGHT(P810,(LEN(P810)-LEN(Q810)-1))</f>
        <v>indie rock</v>
      </c>
      <c r="S810">
        <f xml:space="preserve"> (E810/D810)*100</f>
        <v>43.660714285714285</v>
      </c>
      <c r="T810">
        <f xml:space="preserve"> IF(G810=0, 0, (E810/G810))</f>
        <v>42.155172413793103</v>
      </c>
    </row>
    <row r="811" spans="1:20" ht="17" x14ac:dyDescent="0.2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t="s">
        <v>74</v>
      </c>
      <c r="G811">
        <v>898</v>
      </c>
      <c r="H811" t="s">
        <v>21</v>
      </c>
      <c r="I811" t="s">
        <v>22</v>
      </c>
      <c r="J811">
        <v>1304830800</v>
      </c>
      <c r="K811" s="7">
        <f xml:space="preserve"> (((J811/60)/60)/24)+DATE(1970,1,1)</f>
        <v>40671.208333333336</v>
      </c>
      <c r="L811">
        <v>1304917200</v>
      </c>
      <c r="M811" s="7">
        <f>(((L811/60)/60)/24)+DATE(1970, 1, 1)</f>
        <v>40672.208333333336</v>
      </c>
      <c r="N811" t="b">
        <v>0</v>
      </c>
      <c r="O811" t="b">
        <v>0</v>
      </c>
      <c r="P811" t="s">
        <v>122</v>
      </c>
      <c r="Q811" t="str">
        <f xml:space="preserve"> LEFT(P811, SEARCH("/", P811, 1)-1)</f>
        <v>photography</v>
      </c>
      <c r="R811" t="str">
        <f>RIGHT(P811,(LEN(P811)-LEN(Q811)-1))</f>
        <v>photography books</v>
      </c>
      <c r="S811">
        <f xml:space="preserve"> (E811/D811)*100</f>
        <v>43.241247264770237</v>
      </c>
      <c r="T811">
        <f xml:space="preserve"> IF(G811=0, 0, (E811/G811))</f>
        <v>88.023385300668153</v>
      </c>
    </row>
    <row r="812" spans="1:20" ht="17" x14ac:dyDescent="0.2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t="s">
        <v>47</v>
      </c>
      <c r="G812">
        <v>278</v>
      </c>
      <c r="H812" t="s">
        <v>21</v>
      </c>
      <c r="I812" t="s">
        <v>22</v>
      </c>
      <c r="J812">
        <v>1414904400</v>
      </c>
      <c r="K812" s="7">
        <f xml:space="preserve"> (((J812/60)/60)/24)+DATE(1970,1,1)</f>
        <v>41945.208333333336</v>
      </c>
      <c r="L812">
        <v>1416463200</v>
      </c>
      <c r="M812" s="7">
        <f>(((L812/60)/60)/24)+DATE(1970, 1, 1)</f>
        <v>41963.25</v>
      </c>
      <c r="N812" t="b">
        <v>0</v>
      </c>
      <c r="O812" t="b">
        <v>0</v>
      </c>
      <c r="P812" t="s">
        <v>33</v>
      </c>
      <c r="Q812" t="str">
        <f xml:space="preserve"> LEFT(P812, SEARCH("/", P812, 1)-1)</f>
        <v>theater</v>
      </c>
      <c r="R812" t="str">
        <f>RIGHT(P812,(LEN(P812)-LEN(Q812)-1))</f>
        <v>plays</v>
      </c>
      <c r="S812">
        <f xml:space="preserve"> (E812/D812)*100</f>
        <v>42.859916782246884</v>
      </c>
      <c r="T812">
        <f xml:space="preserve"> IF(G812=0, 0, (E812/G812))</f>
        <v>111.15827338129496</v>
      </c>
    </row>
    <row r="813" spans="1:20" ht="17" x14ac:dyDescent="0.2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t="s">
        <v>14</v>
      </c>
      <c r="G813">
        <v>846</v>
      </c>
      <c r="H813" t="s">
        <v>21</v>
      </c>
      <c r="I813" t="s">
        <v>22</v>
      </c>
      <c r="J813">
        <v>1281070800</v>
      </c>
      <c r="K813" s="7">
        <f xml:space="preserve"> (((J813/60)/60)/24)+DATE(1970,1,1)</f>
        <v>40396.208333333336</v>
      </c>
      <c r="L813">
        <v>1284354000</v>
      </c>
      <c r="M813" s="7">
        <f>(((L813/60)/60)/24)+DATE(1970, 1, 1)</f>
        <v>40434.208333333336</v>
      </c>
      <c r="N813" t="b">
        <v>0</v>
      </c>
      <c r="O813" t="b">
        <v>0</v>
      </c>
      <c r="P813" t="s">
        <v>68</v>
      </c>
      <c r="Q813" t="str">
        <f xml:space="preserve"> LEFT(P813, SEARCH("/", P813, 1)-1)</f>
        <v>publishing</v>
      </c>
      <c r="R813" t="str">
        <f>RIGHT(P813,(LEN(P813)-LEN(Q813)-1))</f>
        <v>nonfiction</v>
      </c>
      <c r="S813">
        <f xml:space="preserve"> (E813/D813)*100</f>
        <v>42.523125996810208</v>
      </c>
      <c r="T813">
        <f xml:space="preserve"> IF(G813=0, 0, (E813/G813))</f>
        <v>63.030732860520096</v>
      </c>
    </row>
    <row r="814" spans="1:20" ht="34" x14ac:dyDescent="0.2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t="s">
        <v>14</v>
      </c>
      <c r="G814">
        <v>504</v>
      </c>
      <c r="H814" t="s">
        <v>26</v>
      </c>
      <c r="I814" t="s">
        <v>27</v>
      </c>
      <c r="J814">
        <v>1514440800</v>
      </c>
      <c r="K814" s="7">
        <f xml:space="preserve"> (((J814/60)/60)/24)+DATE(1970,1,1)</f>
        <v>43097.25</v>
      </c>
      <c r="L814">
        <v>1514872800</v>
      </c>
      <c r="M814" s="7">
        <f>(((L814/60)/60)/24)+DATE(1970, 1, 1)</f>
        <v>43102.25</v>
      </c>
      <c r="N814" t="b">
        <v>0</v>
      </c>
      <c r="O814" t="b">
        <v>0</v>
      </c>
      <c r="P814" t="s">
        <v>17</v>
      </c>
      <c r="Q814" t="str">
        <f xml:space="preserve"> LEFT(P814, SEARCH("/", P814, 1)-1)</f>
        <v>food</v>
      </c>
      <c r="R814" t="str">
        <f>RIGHT(P814,(LEN(P814)-LEN(Q814)-1))</f>
        <v>food trucks</v>
      </c>
      <c r="S814">
        <f xml:space="preserve"> (E814/D814)*100</f>
        <v>42.127533783783782</v>
      </c>
      <c r="T814">
        <f xml:space="preserve"> IF(G814=0, 0, (E814/G814))</f>
        <v>98.966269841269835</v>
      </c>
    </row>
    <row r="815" spans="1:20" ht="17" x14ac:dyDescent="0.2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t="s">
        <v>14</v>
      </c>
      <c r="G815">
        <v>830</v>
      </c>
      <c r="H815" t="s">
        <v>21</v>
      </c>
      <c r="I815" t="s">
        <v>22</v>
      </c>
      <c r="J815">
        <v>1516600800</v>
      </c>
      <c r="K815" s="7">
        <f xml:space="preserve"> (((J815/60)/60)/24)+DATE(1970,1,1)</f>
        <v>43122.25</v>
      </c>
      <c r="L815">
        <v>1520056800</v>
      </c>
      <c r="M815" s="7">
        <f>(((L815/60)/60)/24)+DATE(1970, 1, 1)</f>
        <v>43162.25</v>
      </c>
      <c r="N815" t="b">
        <v>0</v>
      </c>
      <c r="O815" t="b">
        <v>0</v>
      </c>
      <c r="P815" t="s">
        <v>89</v>
      </c>
      <c r="Q815" t="str">
        <f xml:space="preserve"> LEFT(P815, SEARCH("/", P815, 1)-1)</f>
        <v>games</v>
      </c>
      <c r="R815" t="str">
        <f>RIGHT(P815,(LEN(P815)-LEN(Q815)-1))</f>
        <v>video games</v>
      </c>
      <c r="S815">
        <f xml:space="preserve"> (E815/D815)*100</f>
        <v>41.983299595141702</v>
      </c>
      <c r="T815">
        <f xml:space="preserve"> IF(G815=0, 0, (E815/G815))</f>
        <v>99.950602409638549</v>
      </c>
    </row>
    <row r="816" spans="1:20" ht="34" x14ac:dyDescent="0.2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t="s">
        <v>14</v>
      </c>
      <c r="G816">
        <v>92</v>
      </c>
      <c r="H816" t="s">
        <v>21</v>
      </c>
      <c r="I816" t="s">
        <v>22</v>
      </c>
      <c r="J816">
        <v>1486965600</v>
      </c>
      <c r="K816" s="7">
        <f xml:space="preserve"> (((J816/60)/60)/24)+DATE(1970,1,1)</f>
        <v>42779.25</v>
      </c>
      <c r="L816">
        <v>1487397600</v>
      </c>
      <c r="M816" s="7">
        <f>(((L816/60)/60)/24)+DATE(1970, 1, 1)</f>
        <v>42784.25</v>
      </c>
      <c r="N816" t="b">
        <v>0</v>
      </c>
      <c r="O816" t="b">
        <v>0</v>
      </c>
      <c r="P816" t="s">
        <v>71</v>
      </c>
      <c r="Q816" t="str">
        <f xml:space="preserve"> LEFT(P816, SEARCH("/", P816, 1)-1)</f>
        <v>film &amp; video</v>
      </c>
      <c r="R816" t="str">
        <f>RIGHT(P816,(LEN(P816)-LEN(Q816)-1))</f>
        <v>animation</v>
      </c>
      <c r="S816">
        <f xml:space="preserve"> (E816/D816)*100</f>
        <v>41.732558139534881</v>
      </c>
      <c r="T816">
        <f xml:space="preserve"> IF(G816=0, 0, (E816/G816))</f>
        <v>39.010869565217391</v>
      </c>
    </row>
    <row r="817" spans="1:20" ht="17" x14ac:dyDescent="0.2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t="s">
        <v>14</v>
      </c>
      <c r="G817">
        <v>18</v>
      </c>
      <c r="H817" t="s">
        <v>21</v>
      </c>
      <c r="I817" t="s">
        <v>22</v>
      </c>
      <c r="J817">
        <v>1523250000</v>
      </c>
      <c r="K817" s="7">
        <f xml:space="preserve"> (((J817/60)/60)/24)+DATE(1970,1,1)</f>
        <v>43199.208333333328</v>
      </c>
      <c r="L817">
        <v>1525323600</v>
      </c>
      <c r="M817" s="7">
        <f>(((L817/60)/60)/24)+DATE(1970, 1, 1)</f>
        <v>43223.208333333328</v>
      </c>
      <c r="N817" t="b">
        <v>0</v>
      </c>
      <c r="O817" t="b">
        <v>0</v>
      </c>
      <c r="P817" t="s">
        <v>206</v>
      </c>
      <c r="Q817" t="str">
        <f xml:space="preserve"> LEFT(P817, SEARCH("/", P817, 1)-1)</f>
        <v>publishing</v>
      </c>
      <c r="R817" t="str">
        <f>RIGHT(P817,(LEN(P817)-LEN(Q817)-1))</f>
        <v>translations</v>
      </c>
      <c r="S817">
        <f xml:space="preserve"> (E817/D817)*100</f>
        <v>41.4</v>
      </c>
      <c r="T817">
        <f xml:space="preserve"> IF(G817=0, 0, (E817/G817))</f>
        <v>103.5</v>
      </c>
    </row>
    <row r="818" spans="1:20" ht="17" x14ac:dyDescent="0.2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t="s">
        <v>14</v>
      </c>
      <c r="G818">
        <v>558</v>
      </c>
      <c r="H818" t="s">
        <v>21</v>
      </c>
      <c r="I818" t="s">
        <v>22</v>
      </c>
      <c r="J818">
        <v>1313384400</v>
      </c>
      <c r="K818" s="7">
        <f xml:space="preserve"> (((J818/60)/60)/24)+DATE(1970,1,1)</f>
        <v>40770.208333333336</v>
      </c>
      <c r="L818">
        <v>1316322000</v>
      </c>
      <c r="M818" s="7">
        <f>(((L818/60)/60)/24)+DATE(1970, 1, 1)</f>
        <v>40804.208333333336</v>
      </c>
      <c r="N818" t="b">
        <v>0</v>
      </c>
      <c r="O818" t="b">
        <v>0</v>
      </c>
      <c r="P818" t="s">
        <v>33</v>
      </c>
      <c r="Q818" t="str">
        <f xml:space="preserve"> LEFT(P818, SEARCH("/", P818, 1)-1)</f>
        <v>theater</v>
      </c>
      <c r="R818" t="str">
        <f>RIGHT(P818,(LEN(P818)-LEN(Q818)-1))</f>
        <v>plays</v>
      </c>
      <c r="S818">
        <f xml:space="preserve"> (E818/D818)*100</f>
        <v>40.992553191489364</v>
      </c>
      <c r="T818">
        <f xml:space="preserve"> IF(G818=0, 0, (E818/G818))</f>
        <v>69.055555555555557</v>
      </c>
    </row>
    <row r="819" spans="1:20" ht="17" x14ac:dyDescent="0.2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t="s">
        <v>14</v>
      </c>
      <c r="G819">
        <v>16</v>
      </c>
      <c r="H819" t="s">
        <v>21</v>
      </c>
      <c r="I819" t="s">
        <v>22</v>
      </c>
      <c r="J819">
        <v>1555218000</v>
      </c>
      <c r="K819" s="7">
        <f xml:space="preserve"> (((J819/60)/60)/24)+DATE(1970,1,1)</f>
        <v>43569.208333333328</v>
      </c>
      <c r="L819">
        <v>1556600400</v>
      </c>
      <c r="M819" s="7">
        <f>(((L819/60)/60)/24)+DATE(1970, 1, 1)</f>
        <v>43585.208333333328</v>
      </c>
      <c r="N819" t="b">
        <v>0</v>
      </c>
      <c r="O819" t="b">
        <v>0</v>
      </c>
      <c r="P819" t="s">
        <v>33</v>
      </c>
      <c r="Q819" t="str">
        <f xml:space="preserve"> LEFT(P819, SEARCH("/", P819, 1)-1)</f>
        <v>theater</v>
      </c>
      <c r="R819" t="str">
        <f>RIGHT(P819,(LEN(P819)-LEN(Q819)-1))</f>
        <v>plays</v>
      </c>
      <c r="S819">
        <f xml:space="preserve"> (E819/D819)*100</f>
        <v>40.5</v>
      </c>
      <c r="T819">
        <f xml:space="preserve"> IF(G819=0, 0, (E819/G819))</f>
        <v>101.25</v>
      </c>
    </row>
    <row r="820" spans="1:20" ht="17" x14ac:dyDescent="0.2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t="s">
        <v>14</v>
      </c>
      <c r="G820">
        <v>83</v>
      </c>
      <c r="H820" t="s">
        <v>21</v>
      </c>
      <c r="I820" t="s">
        <v>22</v>
      </c>
      <c r="J820">
        <v>1524027600</v>
      </c>
      <c r="K820" s="7">
        <f xml:space="preserve"> (((J820/60)/60)/24)+DATE(1970,1,1)</f>
        <v>43208.208333333328</v>
      </c>
      <c r="L820">
        <v>1524546000</v>
      </c>
      <c r="M820" s="7">
        <f>(((L820/60)/60)/24)+DATE(1970, 1, 1)</f>
        <v>43214.208333333328</v>
      </c>
      <c r="N820" t="b">
        <v>0</v>
      </c>
      <c r="O820" t="b">
        <v>0</v>
      </c>
      <c r="P820" t="s">
        <v>60</v>
      </c>
      <c r="Q820" t="str">
        <f xml:space="preserve"> LEFT(P820, SEARCH("/", P820, 1)-1)</f>
        <v>music</v>
      </c>
      <c r="R820" t="str">
        <f>RIGHT(P820,(LEN(P820)-LEN(Q820)-1))</f>
        <v>indie rock</v>
      </c>
      <c r="S820">
        <f xml:space="preserve"> (E820/D820)*100</f>
        <v>40.470588235294116</v>
      </c>
      <c r="T820">
        <f xml:space="preserve"> IF(G820=0, 0, (E820/G820))</f>
        <v>24.867469879518072</v>
      </c>
    </row>
    <row r="821" spans="1:20" ht="17" x14ac:dyDescent="0.2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t="s">
        <v>14</v>
      </c>
      <c r="G821">
        <v>44</v>
      </c>
      <c r="H821" t="s">
        <v>40</v>
      </c>
      <c r="I821" t="s">
        <v>41</v>
      </c>
      <c r="J821">
        <v>1319691600</v>
      </c>
      <c r="K821" s="7">
        <f xml:space="preserve"> (((J821/60)/60)/24)+DATE(1970,1,1)</f>
        <v>40843.208333333336</v>
      </c>
      <c r="L821">
        <v>1320904800</v>
      </c>
      <c r="M821" s="7">
        <f>(((L821/60)/60)/24)+DATE(1970, 1, 1)</f>
        <v>40857.25</v>
      </c>
      <c r="N821" t="b">
        <v>0</v>
      </c>
      <c r="O821" t="b">
        <v>0</v>
      </c>
      <c r="P821" t="s">
        <v>33</v>
      </c>
      <c r="Q821" t="str">
        <f xml:space="preserve"> LEFT(P821, SEARCH("/", P821, 1)-1)</f>
        <v>theater</v>
      </c>
      <c r="R821" t="str">
        <f>RIGHT(P821,(LEN(P821)-LEN(Q821)-1))</f>
        <v>plays</v>
      </c>
      <c r="S821">
        <f xml:space="preserve"> (E821/D821)*100</f>
        <v>40.444444444444443</v>
      </c>
      <c r="T821">
        <f xml:space="preserve"> IF(G821=0, 0, (E821/G821))</f>
        <v>66.181818181818187</v>
      </c>
    </row>
    <row r="822" spans="1:20" ht="17" x14ac:dyDescent="0.2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t="s">
        <v>14</v>
      </c>
      <c r="G822">
        <v>40</v>
      </c>
      <c r="H822" t="s">
        <v>21</v>
      </c>
      <c r="I822" t="s">
        <v>22</v>
      </c>
      <c r="J822">
        <v>1325829600</v>
      </c>
      <c r="K822" s="7">
        <f xml:space="preserve"> (((J822/60)/60)/24)+DATE(1970,1,1)</f>
        <v>40914.25</v>
      </c>
      <c r="L822">
        <v>1329890400</v>
      </c>
      <c r="M822" s="7">
        <f>(((L822/60)/60)/24)+DATE(1970, 1, 1)</f>
        <v>40961.25</v>
      </c>
      <c r="N822" t="b">
        <v>0</v>
      </c>
      <c r="O822" t="b">
        <v>1</v>
      </c>
      <c r="P822" t="s">
        <v>100</v>
      </c>
      <c r="Q822" t="str">
        <f xml:space="preserve"> LEFT(P822, SEARCH("/", P822, 1)-1)</f>
        <v>film &amp; video</v>
      </c>
      <c r="R822" t="str">
        <f>RIGHT(P822,(LEN(P822)-LEN(Q822)-1))</f>
        <v>shorts</v>
      </c>
      <c r="S822">
        <f xml:space="preserve"> (E822/D822)*100</f>
        <v>40.356164383561641</v>
      </c>
      <c r="T822">
        <f xml:space="preserve"> IF(G822=0, 0, (E822/G822))</f>
        <v>73.650000000000006</v>
      </c>
    </row>
    <row r="823" spans="1:20" ht="34" x14ac:dyDescent="0.2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t="s">
        <v>14</v>
      </c>
      <c r="G823">
        <v>92</v>
      </c>
      <c r="H823" t="s">
        <v>21</v>
      </c>
      <c r="I823" t="s">
        <v>22</v>
      </c>
      <c r="J823">
        <v>1301979600</v>
      </c>
      <c r="K823" s="7">
        <f xml:space="preserve"> (((J823/60)/60)/24)+DATE(1970,1,1)</f>
        <v>40638.208333333336</v>
      </c>
      <c r="L823">
        <v>1303189200</v>
      </c>
      <c r="M823" s="7">
        <f>(((L823/60)/60)/24)+DATE(1970, 1, 1)</f>
        <v>40652.208333333336</v>
      </c>
      <c r="N823" t="b">
        <v>0</v>
      </c>
      <c r="O823" t="b">
        <v>0</v>
      </c>
      <c r="P823" t="s">
        <v>23</v>
      </c>
      <c r="Q823" t="str">
        <f xml:space="preserve"> LEFT(P823, SEARCH("/", P823, 1)-1)</f>
        <v>music</v>
      </c>
      <c r="R823" t="str">
        <f>RIGHT(P823,(LEN(P823)-LEN(Q823)-1))</f>
        <v>rock</v>
      </c>
      <c r="S823">
        <f xml:space="preserve"> (E823/D823)*100</f>
        <v>40.307692307692307</v>
      </c>
      <c r="T823">
        <f xml:space="preserve"> IF(G823=0, 0, (E823/G823))</f>
        <v>34.173913043478258</v>
      </c>
    </row>
    <row r="824" spans="1:20" ht="17" x14ac:dyDescent="0.2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t="s">
        <v>14</v>
      </c>
      <c r="G824">
        <v>742</v>
      </c>
      <c r="H824" t="s">
        <v>21</v>
      </c>
      <c r="I824" t="s">
        <v>22</v>
      </c>
      <c r="J824">
        <v>1446181200</v>
      </c>
      <c r="K824" s="7">
        <f xml:space="preserve"> (((J824/60)/60)/24)+DATE(1970,1,1)</f>
        <v>42307.208333333328</v>
      </c>
      <c r="L824">
        <v>1446616800</v>
      </c>
      <c r="M824" s="7">
        <f>(((L824/60)/60)/24)+DATE(1970, 1, 1)</f>
        <v>42312.25</v>
      </c>
      <c r="N824" t="b">
        <v>1</v>
      </c>
      <c r="O824" t="b">
        <v>0</v>
      </c>
      <c r="P824" t="s">
        <v>68</v>
      </c>
      <c r="Q824" t="str">
        <f xml:space="preserve"> LEFT(P824, SEARCH("/", P824, 1)-1)</f>
        <v>publishing</v>
      </c>
      <c r="R824" t="str">
        <f>RIGHT(P824,(LEN(P824)-LEN(Q824)-1))</f>
        <v>nonfiction</v>
      </c>
      <c r="S824">
        <f xml:space="preserve"> (E824/D824)*100</f>
        <v>40.281762295081968</v>
      </c>
      <c r="T824">
        <f xml:space="preserve"> IF(G824=0, 0, (E824/G824))</f>
        <v>105.97035040431267</v>
      </c>
    </row>
    <row r="825" spans="1:20" ht="34" x14ac:dyDescent="0.2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t="s">
        <v>14</v>
      </c>
      <c r="G825">
        <v>19</v>
      </c>
      <c r="H825" t="s">
        <v>21</v>
      </c>
      <c r="I825" t="s">
        <v>22</v>
      </c>
      <c r="J825">
        <v>1365483600</v>
      </c>
      <c r="K825" s="7">
        <f xml:space="preserve"> (((J825/60)/60)/24)+DATE(1970,1,1)</f>
        <v>41373.208333333336</v>
      </c>
      <c r="L825">
        <v>1369717200</v>
      </c>
      <c r="M825" s="7">
        <f>(((L825/60)/60)/24)+DATE(1970, 1, 1)</f>
        <v>41422.208333333336</v>
      </c>
      <c r="N825" t="b">
        <v>0</v>
      </c>
      <c r="O825" t="b">
        <v>1</v>
      </c>
      <c r="P825" t="s">
        <v>28</v>
      </c>
      <c r="Q825" t="str">
        <f xml:space="preserve"> LEFT(P825, SEARCH("/", P825, 1)-1)</f>
        <v>technology</v>
      </c>
      <c r="R825" t="str">
        <f>RIGHT(P825,(LEN(P825)-LEN(Q825)-1))</f>
        <v>web</v>
      </c>
      <c r="S825">
        <f xml:space="preserve"> (E825/D825)*100</f>
        <v>39.857142857142861</v>
      </c>
      <c r="T825">
        <f xml:space="preserve"> IF(G825=0, 0, (E825/G825))</f>
        <v>44.05263157894737</v>
      </c>
    </row>
    <row r="826" spans="1:20" ht="17" x14ac:dyDescent="0.2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t="s">
        <v>74</v>
      </c>
      <c r="G826">
        <v>35</v>
      </c>
      <c r="H826" t="s">
        <v>21</v>
      </c>
      <c r="I826" t="s">
        <v>22</v>
      </c>
      <c r="J826">
        <v>1284008400</v>
      </c>
      <c r="K826" s="7">
        <f xml:space="preserve"> (((J826/60)/60)/24)+DATE(1970,1,1)</f>
        <v>40430.208333333336</v>
      </c>
      <c r="L826">
        <v>1284181200</v>
      </c>
      <c r="M826" s="7">
        <f>(((L826/60)/60)/24)+DATE(1970, 1, 1)</f>
        <v>40432.208333333336</v>
      </c>
      <c r="N826" t="b">
        <v>0</v>
      </c>
      <c r="O826" t="b">
        <v>0</v>
      </c>
      <c r="P826" t="s">
        <v>269</v>
      </c>
      <c r="Q826" t="str">
        <f xml:space="preserve"> LEFT(P826, SEARCH("/", P826, 1)-1)</f>
        <v>film &amp; video</v>
      </c>
      <c r="R826" t="str">
        <f>RIGHT(P826,(LEN(P826)-LEN(Q826)-1))</f>
        <v>television</v>
      </c>
      <c r="S826">
        <f xml:space="preserve"> (E826/D826)*100</f>
        <v>39.277108433734945</v>
      </c>
      <c r="T826">
        <f xml:space="preserve"> IF(G826=0, 0, (E826/G826))</f>
        <v>93.142857142857139</v>
      </c>
    </row>
    <row r="827" spans="1:20" ht="17" x14ac:dyDescent="0.2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 s="7">
        <f xml:space="preserve"> (((J827/60)/60)/24)+DATE(1970,1,1)</f>
        <v>41072.208333333336</v>
      </c>
      <c r="L827">
        <v>1339909200</v>
      </c>
      <c r="M827" s="7">
        <f>(((L827/60)/60)/24)+DATE(1970, 1, 1)</f>
        <v>41077.208333333336</v>
      </c>
      <c r="N827" t="b">
        <v>0</v>
      </c>
      <c r="O827" t="b">
        <v>0</v>
      </c>
      <c r="P827" t="s">
        <v>65</v>
      </c>
      <c r="Q827" t="str">
        <f xml:space="preserve"> LEFT(P827, SEARCH("/", P827, 1)-1)</f>
        <v>technology</v>
      </c>
      <c r="R827" t="str">
        <f>RIGHT(P827,(LEN(P827)-LEN(Q827)-1))</f>
        <v>wearables</v>
      </c>
      <c r="S827">
        <f xml:space="preserve"> (E827/D827)*100</f>
        <v>39.261467889908261</v>
      </c>
      <c r="T827">
        <f xml:space="preserve"> IF(G827=0, 0, (E827/G827))</f>
        <v>100.93160377358491</v>
      </c>
    </row>
    <row r="828" spans="1:20" ht="34" x14ac:dyDescent="0.2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t="s">
        <v>14</v>
      </c>
      <c r="G828">
        <v>575</v>
      </c>
      <c r="H828" t="s">
        <v>21</v>
      </c>
      <c r="I828" t="s">
        <v>22</v>
      </c>
      <c r="J828">
        <v>1552280400</v>
      </c>
      <c r="K828" s="7">
        <f xml:space="preserve"> (((J828/60)/60)/24)+DATE(1970,1,1)</f>
        <v>43535.208333333328</v>
      </c>
      <c r="L828">
        <v>1556946000</v>
      </c>
      <c r="M828" s="7">
        <f>(((L828/60)/60)/24)+DATE(1970, 1, 1)</f>
        <v>43589.208333333328</v>
      </c>
      <c r="N828" t="b">
        <v>0</v>
      </c>
      <c r="O828" t="b">
        <v>0</v>
      </c>
      <c r="P828" t="s">
        <v>23</v>
      </c>
      <c r="Q828" t="str">
        <f xml:space="preserve"> LEFT(P828, SEARCH("/", P828, 1)-1)</f>
        <v>music</v>
      </c>
      <c r="R828" t="str">
        <f>RIGHT(P828,(LEN(P828)-LEN(Q828)-1))</f>
        <v>rock</v>
      </c>
      <c r="S828">
        <f xml:space="preserve"> (E828/D828)*100</f>
        <v>39.234070221066318</v>
      </c>
      <c r="T828">
        <f xml:space="preserve"> IF(G828=0, 0, (E828/G828))</f>
        <v>104.94260869565217</v>
      </c>
    </row>
    <row r="829" spans="1:20" ht="17" x14ac:dyDescent="0.2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t="s">
        <v>14</v>
      </c>
      <c r="G829">
        <v>452</v>
      </c>
      <c r="H829" t="s">
        <v>21</v>
      </c>
      <c r="I829" t="s">
        <v>22</v>
      </c>
      <c r="J829">
        <v>1436418000</v>
      </c>
      <c r="K829" s="7">
        <f xml:space="preserve"> (((J829/60)/60)/24)+DATE(1970,1,1)</f>
        <v>42194.208333333328</v>
      </c>
      <c r="L829">
        <v>1438923600</v>
      </c>
      <c r="M829" s="7">
        <f>(((L829/60)/60)/24)+DATE(1970, 1, 1)</f>
        <v>42223.208333333328</v>
      </c>
      <c r="N829" t="b">
        <v>0</v>
      </c>
      <c r="O829" t="b">
        <v>1</v>
      </c>
      <c r="P829" t="s">
        <v>33</v>
      </c>
      <c r="Q829" t="str">
        <f xml:space="preserve"> LEFT(P829, SEARCH("/", P829, 1)-1)</f>
        <v>theater</v>
      </c>
      <c r="R829" t="str">
        <f>RIGHT(P829,(LEN(P829)-LEN(Q829)-1))</f>
        <v>plays</v>
      </c>
      <c r="S829">
        <f xml:space="preserve"> (E829/D829)*100</f>
        <v>38.948339483394832</v>
      </c>
      <c r="T829">
        <f xml:space="preserve"> IF(G829=0, 0, (E829/G829))</f>
        <v>70.055309734513273</v>
      </c>
    </row>
    <row r="830" spans="1:20" ht="17" x14ac:dyDescent="0.2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t="s">
        <v>74</v>
      </c>
      <c r="G830">
        <v>57</v>
      </c>
      <c r="H830" t="s">
        <v>21</v>
      </c>
      <c r="I830" t="s">
        <v>22</v>
      </c>
      <c r="J830">
        <v>1267250400</v>
      </c>
      <c r="K830" s="7">
        <f xml:space="preserve"> (((J830/60)/60)/24)+DATE(1970,1,1)</f>
        <v>40236.25</v>
      </c>
      <c r="L830">
        <v>1268028000</v>
      </c>
      <c r="M830" s="7">
        <f>(((L830/60)/60)/24)+DATE(1970, 1, 1)</f>
        <v>40245.25</v>
      </c>
      <c r="N830" t="b">
        <v>0</v>
      </c>
      <c r="O830" t="b">
        <v>0</v>
      </c>
      <c r="P830" t="s">
        <v>119</v>
      </c>
      <c r="Q830" t="str">
        <f xml:space="preserve"> LEFT(P830, SEARCH("/", P830, 1)-1)</f>
        <v>publishing</v>
      </c>
      <c r="R830" t="str">
        <f>RIGHT(P830,(LEN(P830)-LEN(Q830)-1))</f>
        <v>fiction</v>
      </c>
      <c r="S830">
        <f xml:space="preserve"> (E830/D830)*100</f>
        <v>38.844444444444441</v>
      </c>
      <c r="T830">
        <f xml:space="preserve"> IF(G830=0, 0, (E830/G830))</f>
        <v>61.333333333333336</v>
      </c>
    </row>
    <row r="831" spans="1:20" ht="17" x14ac:dyDescent="0.2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t="s">
        <v>74</v>
      </c>
      <c r="G831">
        <v>64</v>
      </c>
      <c r="H831" t="s">
        <v>21</v>
      </c>
      <c r="I831" t="s">
        <v>22</v>
      </c>
      <c r="J831">
        <v>1281589200</v>
      </c>
      <c r="K831" s="7">
        <f xml:space="preserve"> (((J831/60)/60)/24)+DATE(1970,1,1)</f>
        <v>40402.208333333336</v>
      </c>
      <c r="L831">
        <v>1283662800</v>
      </c>
      <c r="M831" s="7">
        <f>(((L831/60)/60)/24)+DATE(1970, 1, 1)</f>
        <v>40426.208333333336</v>
      </c>
      <c r="N831" t="b">
        <v>0</v>
      </c>
      <c r="O831" t="b">
        <v>0</v>
      </c>
      <c r="P831" t="s">
        <v>28</v>
      </c>
      <c r="Q831" t="str">
        <f xml:space="preserve"> LEFT(P831, SEARCH("/", P831, 1)-1)</f>
        <v>technology</v>
      </c>
      <c r="R831" t="str">
        <f>RIGHT(P831,(LEN(P831)-LEN(Q831)-1))</f>
        <v>web</v>
      </c>
      <c r="S831">
        <f xml:space="preserve"> (E831/D831)*100</f>
        <v>38.702380952380956</v>
      </c>
      <c r="T831">
        <f xml:space="preserve"> IF(G831=0, 0, (E831/G831))</f>
        <v>50.796875</v>
      </c>
    </row>
    <row r="832" spans="1:20" ht="17" x14ac:dyDescent="0.2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t="s">
        <v>14</v>
      </c>
      <c r="G832">
        <v>774</v>
      </c>
      <c r="H832" t="s">
        <v>21</v>
      </c>
      <c r="I832" t="s">
        <v>22</v>
      </c>
      <c r="J832">
        <v>1471150800</v>
      </c>
      <c r="K832" s="7">
        <f xml:space="preserve"> (((J832/60)/60)/24)+DATE(1970,1,1)</f>
        <v>42596.208333333328</v>
      </c>
      <c r="L832">
        <v>1473570000</v>
      </c>
      <c r="M832" s="7">
        <f>(((L832/60)/60)/24)+DATE(1970, 1, 1)</f>
        <v>42624.208333333328</v>
      </c>
      <c r="N832" t="b">
        <v>0</v>
      </c>
      <c r="O832" t="b">
        <v>1</v>
      </c>
      <c r="P832" t="s">
        <v>33</v>
      </c>
      <c r="Q832" t="str">
        <f xml:space="preserve"> LEFT(P832, SEARCH("/", P832, 1)-1)</f>
        <v>theater</v>
      </c>
      <c r="R832" t="str">
        <f>RIGHT(P832,(LEN(P832)-LEN(Q832)-1))</f>
        <v>plays</v>
      </c>
      <c r="S832">
        <f xml:space="preserve"> (E832/D832)*100</f>
        <v>38.633185349611544</v>
      </c>
      <c r="T832">
        <f xml:space="preserve"> IF(G832=0, 0, (E832/G832))</f>
        <v>89.944444444444443</v>
      </c>
    </row>
    <row r="833" spans="1:20" ht="17" x14ac:dyDescent="0.2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t="s">
        <v>14</v>
      </c>
      <c r="G833">
        <v>33</v>
      </c>
      <c r="H833" t="s">
        <v>21</v>
      </c>
      <c r="I833" t="s">
        <v>22</v>
      </c>
      <c r="J833">
        <v>1566968400</v>
      </c>
      <c r="K833" s="7">
        <f xml:space="preserve"> (((J833/60)/60)/24)+DATE(1970,1,1)</f>
        <v>43705.208333333328</v>
      </c>
      <c r="L833">
        <v>1567314000</v>
      </c>
      <c r="M833" s="7">
        <f>(((L833/60)/60)/24)+DATE(1970, 1, 1)</f>
        <v>43709.208333333328</v>
      </c>
      <c r="N833" t="b">
        <v>0</v>
      </c>
      <c r="O833" t="b">
        <v>1</v>
      </c>
      <c r="P833" t="s">
        <v>33</v>
      </c>
      <c r="Q833" t="str">
        <f xml:space="preserve"> LEFT(P833, SEARCH("/", P833, 1)-1)</f>
        <v>theater</v>
      </c>
      <c r="R833" t="str">
        <f>RIGHT(P833,(LEN(P833)-LEN(Q833)-1))</f>
        <v>plays</v>
      </c>
      <c r="S833">
        <f xml:space="preserve"> (E833/D833)*100</f>
        <v>38.53846153846154</v>
      </c>
      <c r="T833">
        <f xml:space="preserve"> IF(G833=0, 0, (E833/G833))</f>
        <v>30.363636363636363</v>
      </c>
    </row>
    <row r="834" spans="1:20" ht="17" x14ac:dyDescent="0.2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t="s">
        <v>14</v>
      </c>
      <c r="G834">
        <v>86</v>
      </c>
      <c r="H834" t="s">
        <v>107</v>
      </c>
      <c r="I834" t="s">
        <v>108</v>
      </c>
      <c r="J834">
        <v>1552366800</v>
      </c>
      <c r="K834" s="7">
        <f xml:space="preserve"> (((J834/60)/60)/24)+DATE(1970,1,1)</f>
        <v>43536.208333333328</v>
      </c>
      <c r="L834">
        <v>1552626000</v>
      </c>
      <c r="M834" s="7">
        <f>(((L834/60)/60)/24)+DATE(1970, 1, 1)</f>
        <v>43539.208333333328</v>
      </c>
      <c r="N834" t="b">
        <v>0</v>
      </c>
      <c r="O834" t="b">
        <v>0</v>
      </c>
      <c r="P834" t="s">
        <v>33</v>
      </c>
      <c r="Q834" t="str">
        <f xml:space="preserve"> LEFT(P834, SEARCH("/", P834, 1)-1)</f>
        <v>theater</v>
      </c>
      <c r="R834" t="str">
        <f>RIGHT(P834,(LEN(P834)-LEN(Q834)-1))</f>
        <v>plays</v>
      </c>
      <c r="S834">
        <f xml:space="preserve"> (E834/D834)*100</f>
        <v>37.952380952380956</v>
      </c>
      <c r="T834">
        <f xml:space="preserve"> IF(G834=0, 0, (E834/G834))</f>
        <v>37.069767441860463</v>
      </c>
    </row>
    <row r="835" spans="1:20" ht="17" x14ac:dyDescent="0.2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t="s">
        <v>14</v>
      </c>
      <c r="G835">
        <v>1296</v>
      </c>
      <c r="H835" t="s">
        <v>21</v>
      </c>
      <c r="I835" t="s">
        <v>22</v>
      </c>
      <c r="J835">
        <v>1379826000</v>
      </c>
      <c r="K835" s="7">
        <f xml:space="preserve"> (((J835/60)/60)/24)+DATE(1970,1,1)</f>
        <v>41539.208333333336</v>
      </c>
      <c r="L835">
        <v>1381208400</v>
      </c>
      <c r="M835" s="7">
        <f>(((L835/60)/60)/24)+DATE(1970, 1, 1)</f>
        <v>41555.208333333336</v>
      </c>
      <c r="N835" t="b">
        <v>0</v>
      </c>
      <c r="O835" t="b">
        <v>0</v>
      </c>
      <c r="P835" t="s">
        <v>292</v>
      </c>
      <c r="Q835" t="str">
        <f xml:space="preserve"> LEFT(P835, SEARCH("/", P835, 1)-1)</f>
        <v>games</v>
      </c>
      <c r="R835" t="str">
        <f>RIGHT(P835,(LEN(P835)-LEN(Q835)-1))</f>
        <v>mobile games</v>
      </c>
      <c r="S835">
        <f xml:space="preserve"> (E835/D835)*100</f>
        <v>37.695968274950431</v>
      </c>
      <c r="T835">
        <f xml:space="preserve"> IF(G835=0, 0, (E835/G835))</f>
        <v>44.007716049382715</v>
      </c>
    </row>
    <row r="836" spans="1:20" ht="17" x14ac:dyDescent="0.2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t="s">
        <v>14</v>
      </c>
      <c r="G836">
        <v>1000</v>
      </c>
      <c r="H836" t="s">
        <v>21</v>
      </c>
      <c r="I836" t="s">
        <v>22</v>
      </c>
      <c r="J836">
        <v>1469682000</v>
      </c>
      <c r="K836" s="7">
        <f xml:space="preserve"> (((J836/60)/60)/24)+DATE(1970,1,1)</f>
        <v>42579.208333333328</v>
      </c>
      <c r="L836">
        <v>1471582800</v>
      </c>
      <c r="M836" s="7">
        <f>(((L836/60)/60)/24)+DATE(1970, 1, 1)</f>
        <v>42601.208333333328</v>
      </c>
      <c r="N836" t="b">
        <v>0</v>
      </c>
      <c r="O836" t="b">
        <v>0</v>
      </c>
      <c r="P836" t="s">
        <v>50</v>
      </c>
      <c r="Q836" t="str">
        <f xml:space="preserve"> LEFT(P836, SEARCH("/", P836, 1)-1)</f>
        <v>music</v>
      </c>
      <c r="R836" t="str">
        <f>RIGHT(P836,(LEN(P836)-LEN(Q836)-1))</f>
        <v>electric music</v>
      </c>
      <c r="S836">
        <f xml:space="preserve"> (E836/D836)*100</f>
        <v>37.590225563909776</v>
      </c>
      <c r="T836">
        <f xml:space="preserve"> IF(G836=0, 0, (E836/G836))</f>
        <v>39.996000000000002</v>
      </c>
    </row>
    <row r="837" spans="1:20" ht="17" x14ac:dyDescent="0.2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t="s">
        <v>14</v>
      </c>
      <c r="G837">
        <v>12</v>
      </c>
      <c r="H837" t="s">
        <v>107</v>
      </c>
      <c r="I837" t="s">
        <v>108</v>
      </c>
      <c r="J837">
        <v>1579068000</v>
      </c>
      <c r="K837" s="7">
        <f xml:space="preserve"> (((J837/60)/60)/24)+DATE(1970,1,1)</f>
        <v>43845.25</v>
      </c>
      <c r="L837">
        <v>1581141600</v>
      </c>
      <c r="M837" s="7">
        <f>(((L837/60)/60)/24)+DATE(1970, 1, 1)</f>
        <v>43869.25</v>
      </c>
      <c r="N837" t="b">
        <v>0</v>
      </c>
      <c r="O837" t="b">
        <v>0</v>
      </c>
      <c r="P837" t="s">
        <v>148</v>
      </c>
      <c r="Q837" t="str">
        <f xml:space="preserve"> LEFT(P837, SEARCH("/", P837, 1)-1)</f>
        <v>music</v>
      </c>
      <c r="R837" t="str">
        <f>RIGHT(P837,(LEN(P837)-LEN(Q837)-1))</f>
        <v>metal</v>
      </c>
      <c r="S837">
        <f xml:space="preserve"> (E837/D837)*100</f>
        <v>37.481481481481481</v>
      </c>
      <c r="T837">
        <f xml:space="preserve"> IF(G837=0, 0, (E837/G837))</f>
        <v>84.333333333333329</v>
      </c>
    </row>
    <row r="838" spans="1:20" ht="17" x14ac:dyDescent="0.2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t="s">
        <v>14</v>
      </c>
      <c r="G838">
        <v>45</v>
      </c>
      <c r="H838" t="s">
        <v>21</v>
      </c>
      <c r="I838" t="s">
        <v>22</v>
      </c>
      <c r="J838">
        <v>1401166800</v>
      </c>
      <c r="K838" s="7">
        <f xml:space="preserve"> (((J838/60)/60)/24)+DATE(1970,1,1)</f>
        <v>41786.208333333336</v>
      </c>
      <c r="L838">
        <v>1404363600</v>
      </c>
      <c r="M838" s="7">
        <f>(((L838/60)/60)/24)+DATE(1970, 1, 1)</f>
        <v>41823.208333333336</v>
      </c>
      <c r="N838" t="b">
        <v>0</v>
      </c>
      <c r="O838" t="b">
        <v>0</v>
      </c>
      <c r="P838" t="s">
        <v>33</v>
      </c>
      <c r="Q838" t="str">
        <f xml:space="preserve"> LEFT(P838, SEARCH("/", P838, 1)-1)</f>
        <v>theater</v>
      </c>
      <c r="R838" t="str">
        <f>RIGHT(P838,(LEN(P838)-LEN(Q838)-1))</f>
        <v>plays</v>
      </c>
      <c r="S838">
        <f xml:space="preserve"> (E838/D838)*100</f>
        <v>37.233333333333334</v>
      </c>
      <c r="T838">
        <f xml:space="preserve"> IF(G838=0, 0, (E838/G838))</f>
        <v>74.466666666666669</v>
      </c>
    </row>
    <row r="839" spans="1:20" ht="34" x14ac:dyDescent="0.2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t="s">
        <v>74</v>
      </c>
      <c r="G839">
        <v>38</v>
      </c>
      <c r="H839" t="s">
        <v>36</v>
      </c>
      <c r="I839" t="s">
        <v>37</v>
      </c>
      <c r="J839">
        <v>1519192800</v>
      </c>
      <c r="K839" s="7">
        <f xml:space="preserve"> (((J839/60)/60)/24)+DATE(1970,1,1)</f>
        <v>43152.25</v>
      </c>
      <c r="L839">
        <v>1520402400</v>
      </c>
      <c r="M839" s="7">
        <f>(((L839/60)/60)/24)+DATE(1970, 1, 1)</f>
        <v>43166.25</v>
      </c>
      <c r="N839" t="b">
        <v>0</v>
      </c>
      <c r="O839" t="b">
        <v>1</v>
      </c>
      <c r="P839" t="s">
        <v>33</v>
      </c>
      <c r="Q839" t="str">
        <f xml:space="preserve"> LEFT(P839, SEARCH("/", P839, 1)-1)</f>
        <v>theater</v>
      </c>
      <c r="R839" t="str">
        <f>RIGHT(P839,(LEN(P839)-LEN(Q839)-1))</f>
        <v>plays</v>
      </c>
      <c r="S839">
        <f xml:space="preserve"> (E839/D839)*100</f>
        <v>37.091954022988503</v>
      </c>
      <c r="T839">
        <f xml:space="preserve"> IF(G839=0, 0, (E839/G839))</f>
        <v>84.921052631578945</v>
      </c>
    </row>
    <row r="840" spans="1:20" ht="17" x14ac:dyDescent="0.2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t="s">
        <v>14</v>
      </c>
      <c r="G840">
        <v>40</v>
      </c>
      <c r="H840" t="s">
        <v>107</v>
      </c>
      <c r="I840" t="s">
        <v>108</v>
      </c>
      <c r="J840">
        <v>1326520800</v>
      </c>
      <c r="K840" s="7">
        <f xml:space="preserve"> (((J840/60)/60)/24)+DATE(1970,1,1)</f>
        <v>40922.25</v>
      </c>
      <c r="L840">
        <v>1327298400</v>
      </c>
      <c r="M840" s="7">
        <f>(((L840/60)/60)/24)+DATE(1970, 1, 1)</f>
        <v>40931.25</v>
      </c>
      <c r="N840" t="b">
        <v>0</v>
      </c>
      <c r="O840" t="b">
        <v>0</v>
      </c>
      <c r="P840" t="s">
        <v>33</v>
      </c>
      <c r="Q840" t="str">
        <f xml:space="preserve"> LEFT(P840, SEARCH("/", P840, 1)-1)</f>
        <v>theater</v>
      </c>
      <c r="R840" t="str">
        <f>RIGHT(P840,(LEN(P840)-LEN(Q840)-1))</f>
        <v>plays</v>
      </c>
      <c r="S840">
        <f xml:space="preserve"> (E840/D840)*100</f>
        <v>36.892473118279568</v>
      </c>
      <c r="T840">
        <f xml:space="preserve"> IF(G840=0, 0, (E840/G840))</f>
        <v>85.775000000000006</v>
      </c>
    </row>
    <row r="841" spans="1:20" ht="34" x14ac:dyDescent="0.2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t="s">
        <v>14</v>
      </c>
      <c r="G841">
        <v>52</v>
      </c>
      <c r="H841" t="s">
        <v>21</v>
      </c>
      <c r="I841" t="s">
        <v>22</v>
      </c>
      <c r="J841">
        <v>1418882400</v>
      </c>
      <c r="K841" s="7">
        <f xml:space="preserve"> (((J841/60)/60)/24)+DATE(1970,1,1)</f>
        <v>41991.25</v>
      </c>
      <c r="L841">
        <v>1419660000</v>
      </c>
      <c r="M841" s="7">
        <f>(((L841/60)/60)/24)+DATE(1970, 1, 1)</f>
        <v>42000.25</v>
      </c>
      <c r="N841" t="b">
        <v>0</v>
      </c>
      <c r="O841" t="b">
        <v>0</v>
      </c>
      <c r="P841" t="s">
        <v>122</v>
      </c>
      <c r="Q841" t="str">
        <f xml:space="preserve"> LEFT(P841, SEARCH("/", P841, 1)-1)</f>
        <v>photography</v>
      </c>
      <c r="R841" t="str">
        <f>RIGHT(P841,(LEN(P841)-LEN(Q841)-1))</f>
        <v>photography books</v>
      </c>
      <c r="S841">
        <f xml:space="preserve"> (E841/D841)*100</f>
        <v>36.297297297297298</v>
      </c>
      <c r="T841">
        <f xml:space="preserve"> IF(G841=0, 0, (E841/G841))</f>
        <v>25.826923076923077</v>
      </c>
    </row>
    <row r="842" spans="1:20" ht="17" x14ac:dyDescent="0.2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t="s">
        <v>47</v>
      </c>
      <c r="G842">
        <v>1111</v>
      </c>
      <c r="H842" t="s">
        <v>21</v>
      </c>
      <c r="I842" t="s">
        <v>22</v>
      </c>
      <c r="J842">
        <v>1430197200</v>
      </c>
      <c r="K842" s="7">
        <f xml:space="preserve"> (((J842/60)/60)/24)+DATE(1970,1,1)</f>
        <v>42122.208333333328</v>
      </c>
      <c r="L842">
        <v>1430197200</v>
      </c>
      <c r="M842" s="7">
        <f>(((L842/60)/60)/24)+DATE(1970, 1, 1)</f>
        <v>42122.208333333328</v>
      </c>
      <c r="N842" t="b">
        <v>0</v>
      </c>
      <c r="O842" t="b">
        <v>0</v>
      </c>
      <c r="P842" t="s">
        <v>292</v>
      </c>
      <c r="Q842" t="str">
        <f xml:space="preserve"> LEFT(P842, SEARCH("/", P842, 1)-1)</f>
        <v>games</v>
      </c>
      <c r="R842" t="str">
        <f>RIGHT(P842,(LEN(P842)-LEN(Q842)-1))</f>
        <v>mobile games</v>
      </c>
      <c r="S842">
        <f xml:space="preserve"> (E842/D842)*100</f>
        <v>36.132726089785294</v>
      </c>
      <c r="T842">
        <f xml:space="preserve"> IF(G842=0, 0, (E842/G842))</f>
        <v>49.987398739873989</v>
      </c>
    </row>
    <row r="843" spans="1:20" ht="34" x14ac:dyDescent="0.2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t="s">
        <v>14</v>
      </c>
      <c r="G843">
        <v>1910</v>
      </c>
      <c r="H843" t="s">
        <v>98</v>
      </c>
      <c r="I843" t="s">
        <v>99</v>
      </c>
      <c r="J843">
        <v>1381813200</v>
      </c>
      <c r="K843" s="7">
        <f xml:space="preserve"> (((J843/60)/60)/24)+DATE(1970,1,1)</f>
        <v>41562.208333333336</v>
      </c>
      <c r="L843">
        <v>1383976800</v>
      </c>
      <c r="M843" s="7">
        <f>(((L843/60)/60)/24)+DATE(1970, 1, 1)</f>
        <v>41587.25</v>
      </c>
      <c r="N843" t="b">
        <v>0</v>
      </c>
      <c r="O843" t="b">
        <v>0</v>
      </c>
      <c r="P843" t="s">
        <v>33</v>
      </c>
      <c r="Q843" t="str">
        <f xml:space="preserve"> LEFT(P843, SEARCH("/", P843, 1)-1)</f>
        <v>theater</v>
      </c>
      <c r="R843" t="str">
        <f>RIGHT(P843,(LEN(P843)-LEN(Q843)-1))</f>
        <v>plays</v>
      </c>
      <c r="S843">
        <f xml:space="preserve"> (E843/D843)*100</f>
        <v>35.650077760497666</v>
      </c>
      <c r="T843">
        <f xml:space="preserve"> IF(G843=0, 0, (E843/G843))</f>
        <v>36.004712041884815</v>
      </c>
    </row>
    <row r="844" spans="1:20" ht="34" x14ac:dyDescent="0.2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t="s">
        <v>14</v>
      </c>
      <c r="G844">
        <v>63</v>
      </c>
      <c r="H844" t="s">
        <v>21</v>
      </c>
      <c r="I844" t="s">
        <v>22</v>
      </c>
      <c r="J844">
        <v>1362117600</v>
      </c>
      <c r="K844" s="7">
        <f xml:space="preserve"> (((J844/60)/60)/24)+DATE(1970,1,1)</f>
        <v>41334.25</v>
      </c>
      <c r="L844">
        <v>1363669200</v>
      </c>
      <c r="M844" s="7">
        <f>(((L844/60)/60)/24)+DATE(1970, 1, 1)</f>
        <v>41352.208333333336</v>
      </c>
      <c r="N844" t="b">
        <v>0</v>
      </c>
      <c r="O844" t="b">
        <v>1</v>
      </c>
      <c r="P844" t="s">
        <v>33</v>
      </c>
      <c r="Q844" t="str">
        <f xml:space="preserve"> LEFT(P844, SEARCH("/", P844, 1)-1)</f>
        <v>theater</v>
      </c>
      <c r="R844" t="str">
        <f>RIGHT(P844,(LEN(P844)-LEN(Q844)-1))</f>
        <v>plays</v>
      </c>
      <c r="S844">
        <f xml:space="preserve"> (E844/D844)*100</f>
        <v>35.534246575342465</v>
      </c>
      <c r="T844">
        <f xml:space="preserve"> IF(G844=0, 0, (E844/G844))</f>
        <v>41.174603174603178</v>
      </c>
    </row>
    <row r="845" spans="1:20" ht="17" x14ac:dyDescent="0.2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t="s">
        <v>74</v>
      </c>
      <c r="G845">
        <v>614</v>
      </c>
      <c r="H845" t="s">
        <v>21</v>
      </c>
      <c r="I845" t="s">
        <v>22</v>
      </c>
      <c r="J845">
        <v>1267423200</v>
      </c>
      <c r="K845" s="7">
        <f xml:space="preserve"> (((J845/60)/60)/24)+DATE(1970,1,1)</f>
        <v>40238.25</v>
      </c>
      <c r="L845">
        <v>1269579600</v>
      </c>
      <c r="M845" s="7">
        <f>(((L845/60)/60)/24)+DATE(1970, 1, 1)</f>
        <v>40263.208333333336</v>
      </c>
      <c r="N845" t="b">
        <v>0</v>
      </c>
      <c r="O845" t="b">
        <v>1</v>
      </c>
      <c r="P845" t="s">
        <v>71</v>
      </c>
      <c r="Q845" t="str">
        <f xml:space="preserve"> LEFT(P845, SEARCH("/", P845, 1)-1)</f>
        <v>film &amp; video</v>
      </c>
      <c r="R845" t="str">
        <f>RIGHT(P845,(LEN(P845)-LEN(Q845)-1))</f>
        <v>animation</v>
      </c>
      <c r="S845">
        <f xml:space="preserve"> (E845/D845)*100</f>
        <v>34.959979476654695</v>
      </c>
      <c r="T845">
        <f xml:space="preserve"> IF(G845=0, 0, (E845/G845))</f>
        <v>110.97231270358306</v>
      </c>
    </row>
    <row r="846" spans="1:20" ht="17" x14ac:dyDescent="0.2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t="s">
        <v>14</v>
      </c>
      <c r="G846">
        <v>33</v>
      </c>
      <c r="H846" t="s">
        <v>15</v>
      </c>
      <c r="I846" t="s">
        <v>16</v>
      </c>
      <c r="J846">
        <v>1446876000</v>
      </c>
      <c r="K846" s="7">
        <f xml:space="preserve"> (((J846/60)/60)/24)+DATE(1970,1,1)</f>
        <v>42315.25</v>
      </c>
      <c r="L846">
        <v>1447567200</v>
      </c>
      <c r="M846" s="7">
        <f>(((L846/60)/60)/24)+DATE(1970, 1, 1)</f>
        <v>42323.25</v>
      </c>
      <c r="N846" t="b">
        <v>0</v>
      </c>
      <c r="O846" t="b">
        <v>0</v>
      </c>
      <c r="P846" t="s">
        <v>33</v>
      </c>
      <c r="Q846" t="str">
        <f xml:space="preserve"> LEFT(P846, SEARCH("/", P846, 1)-1)</f>
        <v>theater</v>
      </c>
      <c r="R846" t="str">
        <f>RIGHT(P846,(LEN(P846)-LEN(Q846)-1))</f>
        <v>plays</v>
      </c>
      <c r="S846">
        <f xml:space="preserve"> (E846/D846)*100</f>
        <v>34.892857142857139</v>
      </c>
      <c r="T846">
        <f xml:space="preserve"> IF(G846=0, 0, (E846/G846))</f>
        <v>29.606060606060606</v>
      </c>
    </row>
    <row r="847" spans="1:20" ht="17" x14ac:dyDescent="0.2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t="s">
        <v>74</v>
      </c>
      <c r="G847">
        <v>90</v>
      </c>
      <c r="H847" t="s">
        <v>21</v>
      </c>
      <c r="I847" t="s">
        <v>22</v>
      </c>
      <c r="J847">
        <v>1285822800</v>
      </c>
      <c r="K847" s="7">
        <f xml:space="preserve"> (((J847/60)/60)/24)+DATE(1970,1,1)</f>
        <v>40451.208333333336</v>
      </c>
      <c r="L847">
        <v>1287464400</v>
      </c>
      <c r="M847" s="7">
        <f>(((L847/60)/60)/24)+DATE(1970, 1, 1)</f>
        <v>40470.208333333336</v>
      </c>
      <c r="N847" t="b">
        <v>0</v>
      </c>
      <c r="O847" t="b">
        <v>0</v>
      </c>
      <c r="P847" t="s">
        <v>33</v>
      </c>
      <c r="Q847" t="str">
        <f xml:space="preserve"> LEFT(P847, SEARCH("/", P847, 1)-1)</f>
        <v>theater</v>
      </c>
      <c r="R847" t="str">
        <f>RIGHT(P847,(LEN(P847)-LEN(Q847)-1))</f>
        <v>plays</v>
      </c>
      <c r="S847">
        <f xml:space="preserve"> (E847/D847)*100</f>
        <v>34.752688172043008</v>
      </c>
      <c r="T847">
        <f xml:space="preserve"> IF(G847=0, 0, (E847/G847))</f>
        <v>35.911111111111111</v>
      </c>
    </row>
    <row r="848" spans="1:20" ht="17" x14ac:dyDescent="0.2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t="s">
        <v>14</v>
      </c>
      <c r="G848">
        <v>25</v>
      </c>
      <c r="H848" t="s">
        <v>21</v>
      </c>
      <c r="I848" t="s">
        <v>22</v>
      </c>
      <c r="J848">
        <v>1503550800</v>
      </c>
      <c r="K848" s="7">
        <f xml:space="preserve"> (((J848/60)/60)/24)+DATE(1970,1,1)</f>
        <v>42971.208333333328</v>
      </c>
      <c r="L848">
        <v>1508302800</v>
      </c>
      <c r="M848" s="7">
        <f>(((L848/60)/60)/24)+DATE(1970, 1, 1)</f>
        <v>43026.208333333328</v>
      </c>
      <c r="N848" t="b">
        <v>0</v>
      </c>
      <c r="O848" t="b">
        <v>1</v>
      </c>
      <c r="P848" t="s">
        <v>60</v>
      </c>
      <c r="Q848" t="str">
        <f xml:space="preserve"> LEFT(P848, SEARCH("/", P848, 1)-1)</f>
        <v>music</v>
      </c>
      <c r="R848" t="str">
        <f>RIGHT(P848,(LEN(P848)-LEN(Q848)-1))</f>
        <v>indie rock</v>
      </c>
      <c r="S848">
        <f xml:space="preserve"> (E848/D848)*100</f>
        <v>34.475000000000001</v>
      </c>
      <c r="T848">
        <f xml:space="preserve"> IF(G848=0, 0, (E848/G848))</f>
        <v>110.32</v>
      </c>
    </row>
    <row r="849" spans="1:20" ht="17" x14ac:dyDescent="0.2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t="s">
        <v>14</v>
      </c>
      <c r="G849">
        <v>210</v>
      </c>
      <c r="H849" t="s">
        <v>107</v>
      </c>
      <c r="I849" t="s">
        <v>108</v>
      </c>
      <c r="J849">
        <v>1564635600</v>
      </c>
      <c r="K849" s="7">
        <f xml:space="preserve"> (((J849/60)/60)/24)+DATE(1970,1,1)</f>
        <v>43678.208333333328</v>
      </c>
      <c r="L849">
        <v>1567141200</v>
      </c>
      <c r="M849" s="7">
        <f>(((L849/60)/60)/24)+DATE(1970, 1, 1)</f>
        <v>43707.208333333328</v>
      </c>
      <c r="N849" t="b">
        <v>0</v>
      </c>
      <c r="O849" t="b">
        <v>1</v>
      </c>
      <c r="P849" t="s">
        <v>89</v>
      </c>
      <c r="Q849" t="str">
        <f xml:space="preserve"> LEFT(P849, SEARCH("/", P849, 1)-1)</f>
        <v>games</v>
      </c>
      <c r="R849" t="str">
        <f>RIGHT(P849,(LEN(P849)-LEN(Q849)-1))</f>
        <v>video games</v>
      </c>
      <c r="S849">
        <f xml:space="preserve"> (E849/D849)*100</f>
        <v>34.351966873706004</v>
      </c>
      <c r="T849">
        <f xml:space="preserve"> IF(G849=0, 0, (E849/G849))</f>
        <v>79.009523809523813</v>
      </c>
    </row>
    <row r="850" spans="1:20" ht="17" x14ac:dyDescent="0.2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t="s">
        <v>14</v>
      </c>
      <c r="G850">
        <v>120</v>
      </c>
      <c r="H850" t="s">
        <v>21</v>
      </c>
      <c r="I850" t="s">
        <v>22</v>
      </c>
      <c r="J850">
        <v>1482213600</v>
      </c>
      <c r="K850" s="7">
        <f xml:space="preserve"> (((J850/60)/60)/24)+DATE(1970,1,1)</f>
        <v>42724.25</v>
      </c>
      <c r="L850">
        <v>1482213600</v>
      </c>
      <c r="M850" s="7">
        <f>(((L850/60)/60)/24)+DATE(1970, 1, 1)</f>
        <v>42724.25</v>
      </c>
      <c r="N850" t="b">
        <v>0</v>
      </c>
      <c r="O850" t="b">
        <v>1</v>
      </c>
      <c r="P850" t="s">
        <v>65</v>
      </c>
      <c r="Q850" t="str">
        <f xml:space="preserve"> LEFT(P850, SEARCH("/", P850, 1)-1)</f>
        <v>technology</v>
      </c>
      <c r="R850" t="str">
        <f>RIGHT(P850,(LEN(P850)-LEN(Q850)-1))</f>
        <v>wearables</v>
      </c>
      <c r="S850">
        <f xml:space="preserve"> (E850/D850)*100</f>
        <v>34.173469387755098</v>
      </c>
      <c r="T850">
        <f xml:space="preserve"> IF(G850=0, 0, (E850/G850))</f>
        <v>27.908333333333335</v>
      </c>
    </row>
    <row r="851" spans="1:20" ht="17" x14ac:dyDescent="0.2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t="s">
        <v>14</v>
      </c>
      <c r="G851">
        <v>75</v>
      </c>
      <c r="H851" t="s">
        <v>21</v>
      </c>
      <c r="I851" t="s">
        <v>22</v>
      </c>
      <c r="J851">
        <v>1284526800</v>
      </c>
      <c r="K851" s="7">
        <f xml:space="preserve"> (((J851/60)/60)/24)+DATE(1970,1,1)</f>
        <v>40436.208333333336</v>
      </c>
      <c r="L851">
        <v>1284872400</v>
      </c>
      <c r="M851" s="7">
        <f>(((L851/60)/60)/24)+DATE(1970, 1, 1)</f>
        <v>40440.208333333336</v>
      </c>
      <c r="N851" t="b">
        <v>0</v>
      </c>
      <c r="O851" t="b">
        <v>0</v>
      </c>
      <c r="P851" t="s">
        <v>33</v>
      </c>
      <c r="Q851" t="str">
        <f xml:space="preserve"> LEFT(P851, SEARCH("/", P851, 1)-1)</f>
        <v>theater</v>
      </c>
      <c r="R851" t="str">
        <f>RIGHT(P851,(LEN(P851)-LEN(Q851)-1))</f>
        <v>plays</v>
      </c>
      <c r="S851">
        <f xml:space="preserve"> (E851/D851)*100</f>
        <v>34.152777777777779</v>
      </c>
      <c r="T851">
        <f xml:space="preserve"> IF(G851=0, 0, (E851/G851))</f>
        <v>32.786666666666669</v>
      </c>
    </row>
    <row r="852" spans="1:20" ht="17" x14ac:dyDescent="0.2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t="s">
        <v>14</v>
      </c>
      <c r="G852">
        <v>7</v>
      </c>
      <c r="H852" t="s">
        <v>21</v>
      </c>
      <c r="I852" t="s">
        <v>22</v>
      </c>
      <c r="J852">
        <v>1372222800</v>
      </c>
      <c r="K852" s="7">
        <f xml:space="preserve"> (((J852/60)/60)/24)+DATE(1970,1,1)</f>
        <v>41451.208333333336</v>
      </c>
      <c r="L852">
        <v>1374642000</v>
      </c>
      <c r="M852" s="7">
        <f>(((L852/60)/60)/24)+DATE(1970, 1, 1)</f>
        <v>41479.208333333336</v>
      </c>
      <c r="N852" t="b">
        <v>0</v>
      </c>
      <c r="O852" t="b">
        <v>1</v>
      </c>
      <c r="P852" t="s">
        <v>33</v>
      </c>
      <c r="Q852" t="str">
        <f xml:space="preserve"> LEFT(P852, SEARCH("/", P852, 1)-1)</f>
        <v>theater</v>
      </c>
      <c r="R852" t="str">
        <f>RIGHT(P852,(LEN(P852)-LEN(Q852)-1))</f>
        <v>plays</v>
      </c>
      <c r="S852">
        <f xml:space="preserve"> (E852/D852)*100</f>
        <v>34</v>
      </c>
      <c r="T852">
        <f xml:space="preserve"> IF(G852=0, 0, (E852/G852))</f>
        <v>97.142857142857139</v>
      </c>
    </row>
    <row r="853" spans="1:20" ht="34" x14ac:dyDescent="0.2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t="s">
        <v>14</v>
      </c>
      <c r="G853">
        <v>31</v>
      </c>
      <c r="H853" t="s">
        <v>21</v>
      </c>
      <c r="I853" t="s">
        <v>22</v>
      </c>
      <c r="J853">
        <v>1400907600</v>
      </c>
      <c r="K853" s="7">
        <f xml:space="preserve"> (((J853/60)/60)/24)+DATE(1970,1,1)</f>
        <v>41783.208333333336</v>
      </c>
      <c r="L853">
        <v>1403413200</v>
      </c>
      <c r="M853" s="7">
        <f>(((L853/60)/60)/24)+DATE(1970, 1, 1)</f>
        <v>41812.208333333336</v>
      </c>
      <c r="N853" t="b">
        <v>0</v>
      </c>
      <c r="O853" t="b">
        <v>0</v>
      </c>
      <c r="P853" t="s">
        <v>33</v>
      </c>
      <c r="Q853" t="str">
        <f xml:space="preserve"> LEFT(P853, SEARCH("/", P853, 1)-1)</f>
        <v>theater</v>
      </c>
      <c r="R853" t="str">
        <f>RIGHT(P853,(LEN(P853)-LEN(Q853)-1))</f>
        <v>plays</v>
      </c>
      <c r="S853">
        <f xml:space="preserve"> (E853/D853)*100</f>
        <v>33.89473684210526</v>
      </c>
      <c r="T853">
        <f xml:space="preserve"> IF(G853=0, 0, (E853/G853))</f>
        <v>103.87096774193549</v>
      </c>
    </row>
    <row r="854" spans="1:20" ht="17" x14ac:dyDescent="0.2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t="s">
        <v>14</v>
      </c>
      <c r="G854">
        <v>1220</v>
      </c>
      <c r="H854" t="s">
        <v>26</v>
      </c>
      <c r="I854" t="s">
        <v>27</v>
      </c>
      <c r="J854">
        <v>1437973200</v>
      </c>
      <c r="K854" s="7">
        <f xml:space="preserve"> (((J854/60)/60)/24)+DATE(1970,1,1)</f>
        <v>42212.208333333328</v>
      </c>
      <c r="L854">
        <v>1438318800</v>
      </c>
      <c r="M854" s="7">
        <f>(((L854/60)/60)/24)+DATE(1970, 1, 1)</f>
        <v>42216.208333333328</v>
      </c>
      <c r="N854" t="b">
        <v>0</v>
      </c>
      <c r="O854" t="b">
        <v>0</v>
      </c>
      <c r="P854" t="s">
        <v>89</v>
      </c>
      <c r="Q854" t="str">
        <f xml:space="preserve"> LEFT(P854, SEARCH("/", P854, 1)-1)</f>
        <v>games</v>
      </c>
      <c r="R854" t="str">
        <f>RIGHT(P854,(LEN(P854)-LEN(Q854)-1))</f>
        <v>video games</v>
      </c>
      <c r="S854">
        <f xml:space="preserve"> (E854/D854)*100</f>
        <v>33.692229038854805</v>
      </c>
      <c r="T854">
        <f xml:space="preserve"> IF(G854=0, 0, (E854/G854))</f>
        <v>27.009016393442622</v>
      </c>
    </row>
    <row r="855" spans="1:20" ht="17" x14ac:dyDescent="0.2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t="s">
        <v>74</v>
      </c>
      <c r="G855">
        <v>1218</v>
      </c>
      <c r="H855" t="s">
        <v>21</v>
      </c>
      <c r="I855" t="s">
        <v>22</v>
      </c>
      <c r="J855">
        <v>1313730000</v>
      </c>
      <c r="K855" s="7">
        <f xml:space="preserve"> (((J855/60)/60)/24)+DATE(1970,1,1)</f>
        <v>40774.208333333336</v>
      </c>
      <c r="L855">
        <v>1317790800</v>
      </c>
      <c r="M855" s="7">
        <f>(((L855/60)/60)/24)+DATE(1970, 1, 1)</f>
        <v>40821.208333333336</v>
      </c>
      <c r="N855" t="b">
        <v>0</v>
      </c>
      <c r="O855" t="b">
        <v>0</v>
      </c>
      <c r="P855" t="s">
        <v>122</v>
      </c>
      <c r="Q855" t="str">
        <f xml:space="preserve"> LEFT(P855, SEARCH("/", P855, 1)-1)</f>
        <v>photography</v>
      </c>
      <c r="R855" t="str">
        <f>RIGHT(P855,(LEN(P855)-LEN(Q855)-1))</f>
        <v>photography books</v>
      </c>
      <c r="S855">
        <f xml:space="preserve"> (E855/D855)*100</f>
        <v>33.53837141183363</v>
      </c>
      <c r="T855">
        <f xml:space="preserve"> IF(G855=0, 0, (E855/G855))</f>
        <v>47.003284072249592</v>
      </c>
    </row>
    <row r="856" spans="1:20" ht="17" x14ac:dyDescent="0.2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t="s">
        <v>14</v>
      </c>
      <c r="G856">
        <v>1063</v>
      </c>
      <c r="H856" t="s">
        <v>21</v>
      </c>
      <c r="I856" t="s">
        <v>22</v>
      </c>
      <c r="J856">
        <v>1329717600</v>
      </c>
      <c r="K856" s="7">
        <f xml:space="preserve"> (((J856/60)/60)/24)+DATE(1970,1,1)</f>
        <v>40959.25</v>
      </c>
      <c r="L856">
        <v>1330581600</v>
      </c>
      <c r="M856" s="7">
        <f>(((L856/60)/60)/24)+DATE(1970, 1, 1)</f>
        <v>40969.25</v>
      </c>
      <c r="N856" t="b">
        <v>0</v>
      </c>
      <c r="O856" t="b">
        <v>0</v>
      </c>
      <c r="P856" t="s">
        <v>159</v>
      </c>
      <c r="Q856" t="str">
        <f xml:space="preserve"> LEFT(P856, SEARCH("/", P856, 1)-1)</f>
        <v>music</v>
      </c>
      <c r="R856" t="str">
        <f>RIGHT(P856,(LEN(P856)-LEN(Q856)-1))</f>
        <v>jazz</v>
      </c>
      <c r="S856">
        <f xml:space="preserve"> (E856/D856)*100</f>
        <v>33.464735516372798</v>
      </c>
      <c r="T856">
        <f xml:space="preserve"> IF(G856=0, 0, (E856/G856))</f>
        <v>24.99623706491063</v>
      </c>
    </row>
    <row r="857" spans="1:20" ht="17" x14ac:dyDescent="0.2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t="s">
        <v>74</v>
      </c>
      <c r="G857">
        <v>29</v>
      </c>
      <c r="H857" t="s">
        <v>21</v>
      </c>
      <c r="I857" t="s">
        <v>22</v>
      </c>
      <c r="J857">
        <v>1424412000</v>
      </c>
      <c r="K857" s="7">
        <f xml:space="preserve"> (((J857/60)/60)/24)+DATE(1970,1,1)</f>
        <v>42055.25</v>
      </c>
      <c r="L857">
        <v>1424757600</v>
      </c>
      <c r="M857" s="7">
        <f>(((L857/60)/60)/24)+DATE(1970, 1, 1)</f>
        <v>42059.25</v>
      </c>
      <c r="N857" t="b">
        <v>0</v>
      </c>
      <c r="O857" t="b">
        <v>0</v>
      </c>
      <c r="P857" t="s">
        <v>68</v>
      </c>
      <c r="Q857" t="str">
        <f xml:space="preserve"> LEFT(P857, SEARCH("/", P857, 1)-1)</f>
        <v>publishing</v>
      </c>
      <c r="R857" t="str">
        <f>RIGHT(P857,(LEN(P857)-LEN(Q857)-1))</f>
        <v>nonfiction</v>
      </c>
      <c r="S857">
        <f xml:space="preserve"> (E857/D857)*100</f>
        <v>32.896103896103895</v>
      </c>
      <c r="T857">
        <f xml:space="preserve"> IF(G857=0, 0, (E857/G857))</f>
        <v>87.34482758620689</v>
      </c>
    </row>
    <row r="858" spans="1:20" ht="34" x14ac:dyDescent="0.2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t="s">
        <v>14</v>
      </c>
      <c r="G858">
        <v>191</v>
      </c>
      <c r="H858" t="s">
        <v>21</v>
      </c>
      <c r="I858" t="s">
        <v>22</v>
      </c>
      <c r="J858">
        <v>1341291600</v>
      </c>
      <c r="K858" s="7">
        <f xml:space="preserve"> (((J858/60)/60)/24)+DATE(1970,1,1)</f>
        <v>41093.208333333336</v>
      </c>
      <c r="L858">
        <v>1342328400</v>
      </c>
      <c r="M858" s="7">
        <f>(((L858/60)/60)/24)+DATE(1970, 1, 1)</f>
        <v>41105.208333333336</v>
      </c>
      <c r="N858" t="b">
        <v>0</v>
      </c>
      <c r="O858" t="b">
        <v>0</v>
      </c>
      <c r="P858" t="s">
        <v>100</v>
      </c>
      <c r="Q858" t="str">
        <f xml:space="preserve"> LEFT(P858, SEARCH("/", P858, 1)-1)</f>
        <v>film &amp; video</v>
      </c>
      <c r="R858" t="str">
        <f>RIGHT(P858,(LEN(P858)-LEN(Q858)-1))</f>
        <v>shorts</v>
      </c>
      <c r="S858">
        <f xml:space="preserve"> (E858/D858)*100</f>
        <v>32.453465346534657</v>
      </c>
      <c r="T858">
        <f xml:space="preserve"> IF(G858=0, 0, (E858/G858))</f>
        <v>85.806282722513089</v>
      </c>
    </row>
    <row r="859" spans="1:20" ht="17" x14ac:dyDescent="0.2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t="s">
        <v>14</v>
      </c>
      <c r="G859">
        <v>1691</v>
      </c>
      <c r="H859" t="s">
        <v>21</v>
      </c>
      <c r="I859" t="s">
        <v>22</v>
      </c>
      <c r="J859">
        <v>1333602000</v>
      </c>
      <c r="K859" s="7">
        <f xml:space="preserve"> (((J859/60)/60)/24)+DATE(1970,1,1)</f>
        <v>41004.208333333336</v>
      </c>
      <c r="L859">
        <v>1334898000</v>
      </c>
      <c r="M859" s="7">
        <f>(((L859/60)/60)/24)+DATE(1970, 1, 1)</f>
        <v>41019.208333333336</v>
      </c>
      <c r="N859" t="b">
        <v>1</v>
      </c>
      <c r="O859" t="b">
        <v>0</v>
      </c>
      <c r="P859" t="s">
        <v>122</v>
      </c>
      <c r="Q859" t="str">
        <f xml:space="preserve"> LEFT(P859, SEARCH("/", P859, 1)-1)</f>
        <v>photography</v>
      </c>
      <c r="R859" t="str">
        <f>RIGHT(P859,(LEN(P859)-LEN(Q859)-1))</f>
        <v>photography books</v>
      </c>
      <c r="S859">
        <f xml:space="preserve"> (E859/D859)*100</f>
        <v>32.444767441860463</v>
      </c>
      <c r="T859">
        <f xml:space="preserve"> IF(G859=0, 0, (E859/G859))</f>
        <v>33.001182732111175</v>
      </c>
    </row>
    <row r="860" spans="1:20" ht="34" x14ac:dyDescent="0.2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t="s">
        <v>14</v>
      </c>
      <c r="G860">
        <v>15</v>
      </c>
      <c r="H860" t="s">
        <v>21</v>
      </c>
      <c r="I860" t="s">
        <v>22</v>
      </c>
      <c r="J860">
        <v>1509948000</v>
      </c>
      <c r="K860" s="7">
        <f xml:space="preserve"> (((J860/60)/60)/24)+DATE(1970,1,1)</f>
        <v>43045.25</v>
      </c>
      <c r="L860">
        <v>1510380000</v>
      </c>
      <c r="M860" s="7">
        <f>(((L860/60)/60)/24)+DATE(1970, 1, 1)</f>
        <v>43050.25</v>
      </c>
      <c r="N860" t="b">
        <v>0</v>
      </c>
      <c r="O860" t="b">
        <v>0</v>
      </c>
      <c r="P860" t="s">
        <v>33</v>
      </c>
      <c r="Q860" t="str">
        <f xml:space="preserve"> LEFT(P860, SEARCH("/", P860, 1)-1)</f>
        <v>theater</v>
      </c>
      <c r="R860" t="str">
        <f>RIGHT(P860,(LEN(P860)-LEN(Q860)-1))</f>
        <v>plays</v>
      </c>
      <c r="S860">
        <f xml:space="preserve"> (E860/D860)*100</f>
        <v>32.208333333333336</v>
      </c>
      <c r="T860">
        <f xml:space="preserve"> IF(G860=0, 0, (E860/G860))</f>
        <v>51.533333333333331</v>
      </c>
    </row>
    <row r="861" spans="1:20" ht="17" x14ac:dyDescent="0.2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t="s">
        <v>14</v>
      </c>
      <c r="G861">
        <v>35</v>
      </c>
      <c r="H861" t="s">
        <v>107</v>
      </c>
      <c r="I861" t="s">
        <v>108</v>
      </c>
      <c r="J861">
        <v>1417500000</v>
      </c>
      <c r="K861" s="7">
        <f xml:space="preserve"> (((J861/60)/60)/24)+DATE(1970,1,1)</f>
        <v>41975.25</v>
      </c>
      <c r="L861">
        <v>1417586400</v>
      </c>
      <c r="M861" s="7">
        <f>(((L861/60)/60)/24)+DATE(1970, 1, 1)</f>
        <v>41976.25</v>
      </c>
      <c r="N861" t="b">
        <v>0</v>
      </c>
      <c r="O861" t="b">
        <v>0</v>
      </c>
      <c r="P861" t="s">
        <v>33</v>
      </c>
      <c r="Q861" t="str">
        <f xml:space="preserve"> LEFT(P861, SEARCH("/", P861, 1)-1)</f>
        <v>theater</v>
      </c>
      <c r="R861" t="str">
        <f>RIGHT(P861,(LEN(P861)-LEN(Q861)-1))</f>
        <v>plays</v>
      </c>
      <c r="S861">
        <f xml:space="preserve"> (E861/D861)*100</f>
        <v>32.012195121951223</v>
      </c>
      <c r="T861">
        <f xml:space="preserve"> IF(G861=0, 0, (E861/G861))</f>
        <v>75</v>
      </c>
    </row>
    <row r="862" spans="1:20" ht="17" x14ac:dyDescent="0.2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t="s">
        <v>14</v>
      </c>
      <c r="G862">
        <v>886</v>
      </c>
      <c r="H862" t="s">
        <v>21</v>
      </c>
      <c r="I862" t="s">
        <v>22</v>
      </c>
      <c r="J862">
        <v>1400821200</v>
      </c>
      <c r="K862" s="7">
        <f xml:space="preserve"> (((J862/60)/60)/24)+DATE(1970,1,1)</f>
        <v>41782.208333333336</v>
      </c>
      <c r="L862">
        <v>1402117200</v>
      </c>
      <c r="M862" s="7">
        <f>(((L862/60)/60)/24)+DATE(1970, 1, 1)</f>
        <v>41797.208333333336</v>
      </c>
      <c r="N862" t="b">
        <v>0</v>
      </c>
      <c r="O862" t="b">
        <v>0</v>
      </c>
      <c r="P862" t="s">
        <v>33</v>
      </c>
      <c r="Q862" t="str">
        <f xml:space="preserve"> LEFT(P862, SEARCH("/", P862, 1)-1)</f>
        <v>theater</v>
      </c>
      <c r="R862" t="str">
        <f>RIGHT(P862,(LEN(P862)-LEN(Q862)-1))</f>
        <v>plays</v>
      </c>
      <c r="S862">
        <f xml:space="preserve"> (E862/D862)*100</f>
        <v>31.934684684684683</v>
      </c>
      <c r="T862">
        <f xml:space="preserve"> IF(G862=0, 0, (E862/G862))</f>
        <v>32.006772009029348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 s="7">
        <f xml:space="preserve"> (((J863/60)/60)/24)+DATE(1970,1,1)</f>
        <v>43345.208333333328</v>
      </c>
      <c r="L863">
        <v>1537074000</v>
      </c>
      <c r="M863" s="7">
        <f>(((L863/60)/60)/24)+DATE(1970, 1, 1)</f>
        <v>43359.208333333328</v>
      </c>
      <c r="N863" t="b">
        <v>0</v>
      </c>
      <c r="O863" t="b">
        <v>0</v>
      </c>
      <c r="P863" t="s">
        <v>33</v>
      </c>
      <c r="Q863" t="str">
        <f xml:space="preserve"> LEFT(P863, SEARCH("/", P863, 1)-1)</f>
        <v>theater</v>
      </c>
      <c r="R863" t="str">
        <f>RIGHT(P863,(LEN(P863)-LEN(Q863)-1))</f>
        <v>plays</v>
      </c>
      <c r="S863">
        <f xml:space="preserve"> (E863/D863)*100</f>
        <v>31.844940867279899</v>
      </c>
      <c r="T863">
        <f xml:space="preserve"> IF(G863=0, 0, (E863/G863))</f>
        <v>98.914285714285711</v>
      </c>
    </row>
    <row r="864" spans="1:20" ht="17" x14ac:dyDescent="0.2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t="s">
        <v>14</v>
      </c>
      <c r="G864">
        <v>955</v>
      </c>
      <c r="H864" t="s">
        <v>36</v>
      </c>
      <c r="I864" t="s">
        <v>37</v>
      </c>
      <c r="J864">
        <v>1550815200</v>
      </c>
      <c r="K864" s="7">
        <f xml:space="preserve"> (((J864/60)/60)/24)+DATE(1970,1,1)</f>
        <v>43518.25</v>
      </c>
      <c r="L864">
        <v>1552798800</v>
      </c>
      <c r="M864" s="7">
        <f>(((L864/60)/60)/24)+DATE(1970, 1, 1)</f>
        <v>43541.208333333328</v>
      </c>
      <c r="N864" t="b">
        <v>0</v>
      </c>
      <c r="O864" t="b">
        <v>1</v>
      </c>
      <c r="P864" t="s">
        <v>60</v>
      </c>
      <c r="Q864" t="str">
        <f xml:space="preserve"> LEFT(P864, SEARCH("/", P864, 1)-1)</f>
        <v>music</v>
      </c>
      <c r="R864" t="str">
        <f>RIGHT(P864,(LEN(P864)-LEN(Q864)-1))</f>
        <v>indie rock</v>
      </c>
      <c r="S864">
        <f xml:space="preserve"> (E864/D864)*100</f>
        <v>31.30913348946136</v>
      </c>
      <c r="T864">
        <f xml:space="preserve"> IF(G864=0, 0, (E864/G864))</f>
        <v>41.996858638743454</v>
      </c>
    </row>
    <row r="865" spans="1:20" ht="34" x14ac:dyDescent="0.2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t="s">
        <v>14</v>
      </c>
      <c r="G865">
        <v>454</v>
      </c>
      <c r="H865" t="s">
        <v>21</v>
      </c>
      <c r="I865" t="s">
        <v>22</v>
      </c>
      <c r="J865">
        <v>1282712400</v>
      </c>
      <c r="K865" s="7">
        <f xml:space="preserve"> (((J865/60)/60)/24)+DATE(1970,1,1)</f>
        <v>40415.208333333336</v>
      </c>
      <c r="L865">
        <v>1283058000</v>
      </c>
      <c r="M865" s="7">
        <f>(((L865/60)/60)/24)+DATE(1970, 1, 1)</f>
        <v>40419.208333333336</v>
      </c>
      <c r="N865" t="b">
        <v>0</v>
      </c>
      <c r="O865" t="b">
        <v>1</v>
      </c>
      <c r="P865" t="s">
        <v>23</v>
      </c>
      <c r="Q865" t="str">
        <f xml:space="preserve"> LEFT(P865, SEARCH("/", P865, 1)-1)</f>
        <v>music</v>
      </c>
      <c r="R865" t="str">
        <f>RIGHT(P865,(LEN(P865)-LEN(Q865)-1))</f>
        <v>rock</v>
      </c>
      <c r="S865">
        <f xml:space="preserve"> (E865/D865)*100</f>
        <v>31.201660735468568</v>
      </c>
      <c r="T865">
        <f xml:space="preserve"> IF(G865=0, 0, (E865/G865))</f>
        <v>57.936123348017624</v>
      </c>
    </row>
    <row r="866" spans="1:20" ht="34" x14ac:dyDescent="0.2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t="s">
        <v>14</v>
      </c>
      <c r="G866">
        <v>248</v>
      </c>
      <c r="H866" t="s">
        <v>26</v>
      </c>
      <c r="I866" t="s">
        <v>27</v>
      </c>
      <c r="J866">
        <v>1537333200</v>
      </c>
      <c r="K866" s="7">
        <f xml:space="preserve"> (((J866/60)/60)/24)+DATE(1970,1,1)</f>
        <v>43362.208333333328</v>
      </c>
      <c r="L866">
        <v>1537419600</v>
      </c>
      <c r="M866" s="7">
        <f>(((L866/60)/60)/24)+DATE(1970, 1, 1)</f>
        <v>43363.208333333328</v>
      </c>
      <c r="N866" t="b">
        <v>0</v>
      </c>
      <c r="O866" t="b">
        <v>0</v>
      </c>
      <c r="P866" t="s">
        <v>474</v>
      </c>
      <c r="Q866" t="str">
        <f xml:space="preserve"> LEFT(P866, SEARCH("/", P866, 1)-1)</f>
        <v>film &amp; video</v>
      </c>
      <c r="R866" t="str">
        <f>RIGHT(P866,(LEN(P866)-LEN(Q866)-1))</f>
        <v>science fiction</v>
      </c>
      <c r="S866">
        <f xml:space="preserve"> (E866/D866)*100</f>
        <v>31.171232876712331</v>
      </c>
      <c r="T866">
        <f xml:space="preserve"> IF(G866=0, 0, (E866/G866))</f>
        <v>55.052419354838712</v>
      </c>
    </row>
    <row r="867" spans="1:20" ht="34" x14ac:dyDescent="0.2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t="s">
        <v>14</v>
      </c>
      <c r="G867">
        <v>648</v>
      </c>
      <c r="H867" t="s">
        <v>40</v>
      </c>
      <c r="I867" t="s">
        <v>41</v>
      </c>
      <c r="J867">
        <v>1560142800</v>
      </c>
      <c r="K867" s="7">
        <f xml:space="preserve"> (((J867/60)/60)/24)+DATE(1970,1,1)</f>
        <v>43626.208333333328</v>
      </c>
      <c r="L867">
        <v>1563685200</v>
      </c>
      <c r="M867" s="7">
        <f>(((L867/60)/60)/24)+DATE(1970, 1, 1)</f>
        <v>43667.208333333328</v>
      </c>
      <c r="N867" t="b">
        <v>0</v>
      </c>
      <c r="O867" t="b">
        <v>0</v>
      </c>
      <c r="P867" t="s">
        <v>33</v>
      </c>
      <c r="Q867" t="str">
        <f xml:space="preserve"> LEFT(P867, SEARCH("/", P867, 1)-1)</f>
        <v>theater</v>
      </c>
      <c r="R867" t="str">
        <f>RIGHT(P867,(LEN(P867)-LEN(Q867)-1))</f>
        <v>plays</v>
      </c>
      <c r="S867">
        <f xml:space="preserve"> (E867/D867)*100</f>
        <v>30.73289183222958</v>
      </c>
      <c r="T867">
        <f xml:space="preserve"> IF(G867=0, 0, (E867/G867))</f>
        <v>42.969135802469133</v>
      </c>
    </row>
    <row r="868" spans="1:20" ht="34" x14ac:dyDescent="0.2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t="s">
        <v>14</v>
      </c>
      <c r="G868">
        <v>33</v>
      </c>
      <c r="H868" t="s">
        <v>21</v>
      </c>
      <c r="I868" t="s">
        <v>22</v>
      </c>
      <c r="J868">
        <v>1535259600</v>
      </c>
      <c r="K868" s="7">
        <f xml:space="preserve"> (((J868/60)/60)/24)+DATE(1970,1,1)</f>
        <v>43338.208333333328</v>
      </c>
      <c r="L868">
        <v>1535778000</v>
      </c>
      <c r="M868" s="7">
        <f>(((L868/60)/60)/24)+DATE(1970, 1, 1)</f>
        <v>43344.208333333328</v>
      </c>
      <c r="N868" t="b">
        <v>0</v>
      </c>
      <c r="O868" t="b">
        <v>0</v>
      </c>
      <c r="P868" t="s">
        <v>122</v>
      </c>
      <c r="Q868" t="str">
        <f xml:space="preserve"> LEFT(P868, SEARCH("/", P868, 1)-1)</f>
        <v>photography</v>
      </c>
      <c r="R868" t="str">
        <f>RIGHT(P868,(LEN(P868)-LEN(Q868)-1))</f>
        <v>photography books</v>
      </c>
      <c r="S868">
        <f xml:space="preserve"> (E868/D868)*100</f>
        <v>30.715909090909086</v>
      </c>
      <c r="T868">
        <f xml:space="preserve"> IF(G868=0, 0, (E868/G868))</f>
        <v>81.909090909090907</v>
      </c>
    </row>
    <row r="869" spans="1:20" ht="17" x14ac:dyDescent="0.2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t="s">
        <v>14</v>
      </c>
      <c r="G869">
        <v>535</v>
      </c>
      <c r="H869" t="s">
        <v>21</v>
      </c>
      <c r="I869" t="s">
        <v>22</v>
      </c>
      <c r="J869">
        <v>1359525600</v>
      </c>
      <c r="K869" s="7">
        <f xml:space="preserve"> (((J869/60)/60)/24)+DATE(1970,1,1)</f>
        <v>41304.25</v>
      </c>
      <c r="L869">
        <v>1362808800</v>
      </c>
      <c r="M869" s="7">
        <f>(((L869/60)/60)/24)+DATE(1970, 1, 1)</f>
        <v>41342.25</v>
      </c>
      <c r="N869" t="b">
        <v>0</v>
      </c>
      <c r="O869" t="b">
        <v>0</v>
      </c>
      <c r="P869" t="s">
        <v>292</v>
      </c>
      <c r="Q869" t="str">
        <f xml:space="preserve"> LEFT(P869, SEARCH("/", P869, 1)-1)</f>
        <v>games</v>
      </c>
      <c r="R869" t="str">
        <f>RIGHT(P869,(LEN(P869)-LEN(Q869)-1))</f>
        <v>mobile games</v>
      </c>
      <c r="S869">
        <f xml:space="preserve"> (E869/D869)*100</f>
        <v>30.57944915254237</v>
      </c>
      <c r="T869">
        <f xml:space="preserve"> IF(G869=0, 0, (E869/G869))</f>
        <v>107.91401869158878</v>
      </c>
    </row>
    <row r="870" spans="1:20" ht="17" x14ac:dyDescent="0.2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t="s">
        <v>74</v>
      </c>
      <c r="G870">
        <v>1113</v>
      </c>
      <c r="H870" t="s">
        <v>21</v>
      </c>
      <c r="I870" t="s">
        <v>22</v>
      </c>
      <c r="J870">
        <v>1266127200</v>
      </c>
      <c r="K870" s="7">
        <f xml:space="preserve"> (((J870/60)/60)/24)+DATE(1970,1,1)</f>
        <v>40223.25</v>
      </c>
      <c r="L870">
        <v>1266645600</v>
      </c>
      <c r="M870" s="7">
        <f>(((L870/60)/60)/24)+DATE(1970, 1, 1)</f>
        <v>40229.25</v>
      </c>
      <c r="N870" t="b">
        <v>0</v>
      </c>
      <c r="O870" t="b">
        <v>0</v>
      </c>
      <c r="P870" t="s">
        <v>33</v>
      </c>
      <c r="Q870" t="str">
        <f xml:space="preserve"> LEFT(P870, SEARCH("/", P870, 1)-1)</f>
        <v>theater</v>
      </c>
      <c r="R870" t="str">
        <f>RIGHT(P870,(LEN(P870)-LEN(Q870)-1))</f>
        <v>plays</v>
      </c>
      <c r="S870">
        <f xml:space="preserve"> (E870/D870)*100</f>
        <v>30.540075309306079</v>
      </c>
      <c r="T870">
        <f xml:space="preserve"> IF(G870=0, 0, (E870/G870))</f>
        <v>51.009883198562441</v>
      </c>
    </row>
    <row r="871" spans="1:20" ht="17" x14ac:dyDescent="0.2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t="s">
        <v>14</v>
      </c>
      <c r="G871">
        <v>19</v>
      </c>
      <c r="H871" t="s">
        <v>21</v>
      </c>
      <c r="I871" t="s">
        <v>22</v>
      </c>
      <c r="J871">
        <v>1463461200</v>
      </c>
      <c r="K871" s="7">
        <f xml:space="preserve"> (((J871/60)/60)/24)+DATE(1970,1,1)</f>
        <v>42507.208333333328</v>
      </c>
      <c r="L871">
        <v>1464930000</v>
      </c>
      <c r="M871" s="7">
        <f>(((L871/60)/60)/24)+DATE(1970, 1, 1)</f>
        <v>42524.208333333328</v>
      </c>
      <c r="N871" t="b">
        <v>0</v>
      </c>
      <c r="O871" t="b">
        <v>0</v>
      </c>
      <c r="P871" t="s">
        <v>17</v>
      </c>
      <c r="Q871" t="str">
        <f xml:space="preserve"> LEFT(P871, SEARCH("/", P871, 1)-1)</f>
        <v>food</v>
      </c>
      <c r="R871" t="str">
        <f>RIGHT(P871,(LEN(P871)-LEN(Q871)-1))</f>
        <v>food trucks</v>
      </c>
      <c r="S871">
        <f xml:space="preserve"> (E871/D871)*100</f>
        <v>30.44230769230769</v>
      </c>
      <c r="T871">
        <f xml:space="preserve"> IF(G871=0, 0, (E871/G871))</f>
        <v>83.315789473684205</v>
      </c>
    </row>
    <row r="872" spans="1:20" ht="34" x14ac:dyDescent="0.2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t="s">
        <v>14</v>
      </c>
      <c r="G872">
        <v>34</v>
      </c>
      <c r="H872" t="s">
        <v>21</v>
      </c>
      <c r="I872" t="s">
        <v>22</v>
      </c>
      <c r="J872">
        <v>1275195600</v>
      </c>
      <c r="K872" s="7">
        <f xml:space="preserve"> (((J872/60)/60)/24)+DATE(1970,1,1)</f>
        <v>40328.208333333336</v>
      </c>
      <c r="L872">
        <v>1277528400</v>
      </c>
      <c r="M872" s="7">
        <f>(((L872/60)/60)/24)+DATE(1970, 1, 1)</f>
        <v>40355.208333333336</v>
      </c>
      <c r="N872" t="b">
        <v>0</v>
      </c>
      <c r="O872" t="b">
        <v>0</v>
      </c>
      <c r="P872" t="s">
        <v>65</v>
      </c>
      <c r="Q872" t="str">
        <f xml:space="preserve"> LEFT(P872, SEARCH("/", P872, 1)-1)</f>
        <v>technology</v>
      </c>
      <c r="R872" t="str">
        <f>RIGHT(P872,(LEN(P872)-LEN(Q872)-1))</f>
        <v>wearables</v>
      </c>
      <c r="S872">
        <f xml:space="preserve"> (E872/D872)*100</f>
        <v>30.304347826086957</v>
      </c>
      <c r="T872">
        <f xml:space="preserve"> IF(G872=0, 0, (E872/G872))</f>
        <v>61.5</v>
      </c>
    </row>
    <row r="873" spans="1:20" ht="34" x14ac:dyDescent="0.2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t="s">
        <v>14</v>
      </c>
      <c r="G873">
        <v>16</v>
      </c>
      <c r="H873" t="s">
        <v>21</v>
      </c>
      <c r="I873" t="s">
        <v>22</v>
      </c>
      <c r="J873">
        <v>1486101600</v>
      </c>
      <c r="K873" s="7">
        <f xml:space="preserve"> (((J873/60)/60)/24)+DATE(1970,1,1)</f>
        <v>42769.25</v>
      </c>
      <c r="L873">
        <v>1486360800</v>
      </c>
      <c r="M873" s="7">
        <f>(((L873/60)/60)/24)+DATE(1970, 1, 1)</f>
        <v>42772.25</v>
      </c>
      <c r="N873" t="b">
        <v>0</v>
      </c>
      <c r="O873" t="b">
        <v>0</v>
      </c>
      <c r="P873" t="s">
        <v>33</v>
      </c>
      <c r="Q873" t="str">
        <f xml:space="preserve"> LEFT(P873, SEARCH("/", P873, 1)-1)</f>
        <v>theater</v>
      </c>
      <c r="R873" t="str">
        <f>RIGHT(P873,(LEN(P873)-LEN(Q873)-1))</f>
        <v>plays</v>
      </c>
      <c r="S873">
        <f xml:space="preserve"> (E873/D873)*100</f>
        <v>30.037735849056602</v>
      </c>
      <c r="T873">
        <f xml:space="preserve"> IF(G873=0, 0, (E873/G873))</f>
        <v>99.5</v>
      </c>
    </row>
    <row r="874" spans="1:20" ht="34" x14ac:dyDescent="0.2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t="s">
        <v>14</v>
      </c>
      <c r="G874">
        <v>1120</v>
      </c>
      <c r="H874" t="s">
        <v>21</v>
      </c>
      <c r="I874" t="s">
        <v>22</v>
      </c>
      <c r="J874">
        <v>1533877200</v>
      </c>
      <c r="K874" s="7">
        <f xml:space="preserve"> (((J874/60)/60)/24)+DATE(1970,1,1)</f>
        <v>43322.208333333328</v>
      </c>
      <c r="L874">
        <v>1534395600</v>
      </c>
      <c r="M874" s="7">
        <f>(((L874/60)/60)/24)+DATE(1970, 1, 1)</f>
        <v>43328.208333333328</v>
      </c>
      <c r="N874" t="b">
        <v>0</v>
      </c>
      <c r="O874" t="b">
        <v>0</v>
      </c>
      <c r="P874" t="s">
        <v>119</v>
      </c>
      <c r="Q874" t="str">
        <f xml:space="preserve"> LEFT(P874, SEARCH("/", P874, 1)-1)</f>
        <v>publishing</v>
      </c>
      <c r="R874" t="str">
        <f>RIGHT(P874,(LEN(P874)-LEN(Q874)-1))</f>
        <v>fiction</v>
      </c>
      <c r="S874">
        <f xml:space="preserve"> (E874/D874)*100</f>
        <v>29.828720626631856</v>
      </c>
      <c r="T874">
        <f xml:space="preserve"> IF(G874=0, 0, (E874/G874))</f>
        <v>51.001785714285717</v>
      </c>
    </row>
    <row r="875" spans="1:20" ht="34" x14ac:dyDescent="0.2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t="s">
        <v>14</v>
      </c>
      <c r="G875">
        <v>31</v>
      </c>
      <c r="H875" t="s">
        <v>21</v>
      </c>
      <c r="I875" t="s">
        <v>22</v>
      </c>
      <c r="J875">
        <v>1437109200</v>
      </c>
      <c r="K875" s="7">
        <f xml:space="preserve"> (((J875/60)/60)/24)+DATE(1970,1,1)</f>
        <v>42202.208333333328</v>
      </c>
      <c r="L875">
        <v>1441170000</v>
      </c>
      <c r="M875" s="7">
        <f>(((L875/60)/60)/24)+DATE(1970, 1, 1)</f>
        <v>42249.208333333328</v>
      </c>
      <c r="N875" t="b">
        <v>0</v>
      </c>
      <c r="O875" t="b">
        <v>1</v>
      </c>
      <c r="P875" t="s">
        <v>33</v>
      </c>
      <c r="Q875" t="str">
        <f xml:space="preserve"> LEFT(P875, SEARCH("/", P875, 1)-1)</f>
        <v>theater</v>
      </c>
      <c r="R875" t="str">
        <f>RIGHT(P875,(LEN(P875)-LEN(Q875)-1))</f>
        <v>plays</v>
      </c>
      <c r="S875">
        <f xml:space="preserve"> (E875/D875)*100</f>
        <v>29.346153846153843</v>
      </c>
      <c r="T875">
        <f xml:space="preserve"> IF(G875=0, 0, (E875/G875))</f>
        <v>73.838709677419359</v>
      </c>
    </row>
    <row r="876" spans="1:20" ht="17" x14ac:dyDescent="0.2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t="s">
        <v>14</v>
      </c>
      <c r="G876">
        <v>648</v>
      </c>
      <c r="H876" t="s">
        <v>21</v>
      </c>
      <c r="I876" t="s">
        <v>22</v>
      </c>
      <c r="J876">
        <v>1304658000</v>
      </c>
      <c r="K876" s="7">
        <f xml:space="preserve"> (((J876/60)/60)/24)+DATE(1970,1,1)</f>
        <v>40669.208333333336</v>
      </c>
      <c r="L876">
        <v>1304744400</v>
      </c>
      <c r="M876" s="7">
        <f>(((L876/60)/60)/24)+DATE(1970, 1, 1)</f>
        <v>40670.208333333336</v>
      </c>
      <c r="N876" t="b">
        <v>1</v>
      </c>
      <c r="O876" t="b">
        <v>1</v>
      </c>
      <c r="P876" t="s">
        <v>33</v>
      </c>
      <c r="Q876" t="str">
        <f xml:space="preserve"> LEFT(P876, SEARCH("/", P876, 1)-1)</f>
        <v>theater</v>
      </c>
      <c r="R876" t="str">
        <f>RIGHT(P876,(LEN(P876)-LEN(Q876)-1))</f>
        <v>plays</v>
      </c>
      <c r="S876">
        <f xml:space="preserve"> (E876/D876)*100</f>
        <v>28.461970393057683</v>
      </c>
      <c r="T876">
        <f xml:space="preserve"> IF(G876=0, 0, (E876/G876))</f>
        <v>86.044753086419746</v>
      </c>
    </row>
    <row r="877" spans="1:20" ht="17" x14ac:dyDescent="0.2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t="s">
        <v>14</v>
      </c>
      <c r="G877">
        <v>24</v>
      </c>
      <c r="H877" t="s">
        <v>21</v>
      </c>
      <c r="I877" t="s">
        <v>22</v>
      </c>
      <c r="J877">
        <v>1381208400</v>
      </c>
      <c r="K877" s="7">
        <f xml:space="preserve"> (((J877/60)/60)/24)+DATE(1970,1,1)</f>
        <v>41555.208333333336</v>
      </c>
      <c r="L877">
        <v>1381726800</v>
      </c>
      <c r="M877" s="7">
        <f>(((L877/60)/60)/24)+DATE(1970, 1, 1)</f>
        <v>41561.208333333336</v>
      </c>
      <c r="N877" t="b">
        <v>0</v>
      </c>
      <c r="O877" t="b">
        <v>0</v>
      </c>
      <c r="P877" t="s">
        <v>269</v>
      </c>
      <c r="Q877" t="str">
        <f xml:space="preserve"> LEFT(P877, SEARCH("/", P877, 1)-1)</f>
        <v>film &amp; video</v>
      </c>
      <c r="R877" t="str">
        <f>RIGHT(P877,(LEN(P877)-LEN(Q877)-1))</f>
        <v>television</v>
      </c>
      <c r="S877">
        <f xml:space="preserve"> (E877/D877)*100</f>
        <v>27.725490196078432</v>
      </c>
      <c r="T877">
        <f xml:space="preserve"> IF(G877=0, 0, (E877/G877))</f>
        <v>58.916666666666664</v>
      </c>
    </row>
    <row r="878" spans="1:20" ht="17" x14ac:dyDescent="0.2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t="s">
        <v>14</v>
      </c>
      <c r="G878">
        <v>27</v>
      </c>
      <c r="H878" t="s">
        <v>21</v>
      </c>
      <c r="I878" t="s">
        <v>22</v>
      </c>
      <c r="J878">
        <v>1556427600</v>
      </c>
      <c r="K878" s="7">
        <f xml:space="preserve"> (((J878/60)/60)/24)+DATE(1970,1,1)</f>
        <v>43583.208333333328</v>
      </c>
      <c r="L878">
        <v>1556600400</v>
      </c>
      <c r="M878" s="7">
        <f>(((L878/60)/60)/24)+DATE(1970, 1, 1)</f>
        <v>43585.208333333328</v>
      </c>
      <c r="N878" t="b">
        <v>0</v>
      </c>
      <c r="O878" t="b">
        <v>0</v>
      </c>
      <c r="P878" t="s">
        <v>33</v>
      </c>
      <c r="Q878" t="str">
        <f xml:space="preserve"> LEFT(P878, SEARCH("/", P878, 1)-1)</f>
        <v>theater</v>
      </c>
      <c r="R878" t="str">
        <f>RIGHT(P878,(LEN(P878)-LEN(Q878)-1))</f>
        <v>plays</v>
      </c>
      <c r="S878">
        <f xml:space="preserve"> (E878/D878)*100</f>
        <v>27.693181818181817</v>
      </c>
      <c r="T878">
        <f xml:space="preserve"> IF(G878=0, 0, (E878/G878))</f>
        <v>90.259259259259252</v>
      </c>
    </row>
    <row r="879" spans="1:20" ht="17" x14ac:dyDescent="0.2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t="s">
        <v>74</v>
      </c>
      <c r="G879">
        <v>1890</v>
      </c>
      <c r="H879" t="s">
        <v>21</v>
      </c>
      <c r="I879" t="s">
        <v>22</v>
      </c>
      <c r="J879">
        <v>1291269600</v>
      </c>
      <c r="K879" s="7">
        <f xml:space="preserve"> (((J879/60)/60)/24)+DATE(1970,1,1)</f>
        <v>40514.25</v>
      </c>
      <c r="L879">
        <v>1291442400</v>
      </c>
      <c r="M879" s="7">
        <f>(((L879/60)/60)/24)+DATE(1970, 1, 1)</f>
        <v>40516.25</v>
      </c>
      <c r="N879" t="b">
        <v>0</v>
      </c>
      <c r="O879" t="b">
        <v>0</v>
      </c>
      <c r="P879" t="s">
        <v>89</v>
      </c>
      <c r="Q879" t="str">
        <f xml:space="preserve"> LEFT(P879, SEARCH("/", P879, 1)-1)</f>
        <v>games</v>
      </c>
      <c r="R879" t="str">
        <f>RIGHT(P879,(LEN(P879)-LEN(Q879)-1))</f>
        <v>video games</v>
      </c>
      <c r="S879">
        <f xml:space="preserve"> (E879/D879)*100</f>
        <v>27.176538240368025</v>
      </c>
      <c r="T879">
        <f xml:space="preserve"> IF(G879=0, 0, (E879/G879))</f>
        <v>25.005291005291006</v>
      </c>
    </row>
    <row r="880" spans="1:20" ht="17" x14ac:dyDescent="0.2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t="s">
        <v>14</v>
      </c>
      <c r="G880">
        <v>13</v>
      </c>
      <c r="H880" t="s">
        <v>21</v>
      </c>
      <c r="I880" t="s">
        <v>22</v>
      </c>
      <c r="J880">
        <v>1411707600</v>
      </c>
      <c r="K880" s="7">
        <f xml:space="preserve"> (((J880/60)/60)/24)+DATE(1970,1,1)</f>
        <v>41908.208333333336</v>
      </c>
      <c r="L880">
        <v>1412312400</v>
      </c>
      <c r="M880" s="7">
        <f>(((L880/60)/60)/24)+DATE(1970, 1, 1)</f>
        <v>41915.208333333336</v>
      </c>
      <c r="N880" t="b">
        <v>0</v>
      </c>
      <c r="O880" t="b">
        <v>0</v>
      </c>
      <c r="P880" t="s">
        <v>33</v>
      </c>
      <c r="Q880" t="str">
        <f xml:space="preserve"> LEFT(P880, SEARCH("/", P880, 1)-1)</f>
        <v>theater</v>
      </c>
      <c r="R880" t="str">
        <f>RIGHT(P880,(LEN(P880)-LEN(Q880)-1))</f>
        <v>plays</v>
      </c>
      <c r="S880">
        <f xml:space="preserve"> (E880/D880)*100</f>
        <v>26.694444444444443</v>
      </c>
      <c r="T880">
        <f xml:space="preserve"> IF(G880=0, 0, (E880/G880))</f>
        <v>73.92307692307692</v>
      </c>
    </row>
    <row r="881" spans="1:20" ht="17" x14ac:dyDescent="0.2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t="s">
        <v>14</v>
      </c>
      <c r="G881">
        <v>46</v>
      </c>
      <c r="H881" t="s">
        <v>21</v>
      </c>
      <c r="I881" t="s">
        <v>22</v>
      </c>
      <c r="J881">
        <v>1476421200</v>
      </c>
      <c r="K881" s="7">
        <f xml:space="preserve"> (((J881/60)/60)/24)+DATE(1970,1,1)</f>
        <v>42657.208333333328</v>
      </c>
      <c r="L881">
        <v>1476594000</v>
      </c>
      <c r="M881" s="7">
        <f>(((L881/60)/60)/24)+DATE(1970, 1, 1)</f>
        <v>42659.208333333328</v>
      </c>
      <c r="N881" t="b">
        <v>0</v>
      </c>
      <c r="O881" t="b">
        <v>0</v>
      </c>
      <c r="P881" t="s">
        <v>33</v>
      </c>
      <c r="Q881" t="str">
        <f xml:space="preserve"> LEFT(P881, SEARCH("/", P881, 1)-1)</f>
        <v>theater</v>
      </c>
      <c r="R881" t="str">
        <f>RIGHT(P881,(LEN(P881)-LEN(Q881)-1))</f>
        <v>plays</v>
      </c>
      <c r="S881">
        <f xml:space="preserve"> (E881/D881)*100</f>
        <v>26.640000000000004</v>
      </c>
      <c r="T881">
        <f xml:space="preserve"> IF(G881=0, 0, (E881/G881))</f>
        <v>28.956521739130434</v>
      </c>
    </row>
    <row r="882" spans="1:20" ht="17" x14ac:dyDescent="0.2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t="s">
        <v>14</v>
      </c>
      <c r="G882">
        <v>1130</v>
      </c>
      <c r="H882" t="s">
        <v>21</v>
      </c>
      <c r="I882" t="s">
        <v>22</v>
      </c>
      <c r="J882">
        <v>1472619600</v>
      </c>
      <c r="K882" s="7">
        <f xml:space="preserve"> (((J882/60)/60)/24)+DATE(1970,1,1)</f>
        <v>42613.208333333328</v>
      </c>
      <c r="L882">
        <v>1474261200</v>
      </c>
      <c r="M882" s="7">
        <f>(((L882/60)/60)/24)+DATE(1970, 1, 1)</f>
        <v>42632.208333333328</v>
      </c>
      <c r="N882" t="b">
        <v>0</v>
      </c>
      <c r="O882" t="b">
        <v>0</v>
      </c>
      <c r="P882" t="s">
        <v>33</v>
      </c>
      <c r="Q882" t="str">
        <f xml:space="preserve"> LEFT(P882, SEARCH("/", P882, 1)-1)</f>
        <v>theater</v>
      </c>
      <c r="R882" t="str">
        <f>RIGHT(P882,(LEN(P882)-LEN(Q882)-1))</f>
        <v>plays</v>
      </c>
      <c r="S882">
        <f xml:space="preserve"> (E882/D882)*100</f>
        <v>26.191501103752756</v>
      </c>
      <c r="T882">
        <f xml:space="preserve"> IF(G882=0, 0, (E882/G882))</f>
        <v>41.999115044247787</v>
      </c>
    </row>
    <row r="883" spans="1:20" ht="17" x14ac:dyDescent="0.2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t="s">
        <v>14</v>
      </c>
      <c r="G883">
        <v>6</v>
      </c>
      <c r="H883" t="s">
        <v>21</v>
      </c>
      <c r="I883" t="s">
        <v>22</v>
      </c>
      <c r="J883">
        <v>1481436000</v>
      </c>
      <c r="K883" s="7">
        <f xml:space="preserve"> (((J883/60)/60)/24)+DATE(1970,1,1)</f>
        <v>42715.25</v>
      </c>
      <c r="L883">
        <v>1482818400</v>
      </c>
      <c r="M883" s="7">
        <f>(((L883/60)/60)/24)+DATE(1970, 1, 1)</f>
        <v>42731.25</v>
      </c>
      <c r="N883" t="b">
        <v>0</v>
      </c>
      <c r="O883" t="b">
        <v>0</v>
      </c>
      <c r="P883" t="s">
        <v>17</v>
      </c>
      <c r="Q883" t="str">
        <f xml:space="preserve"> LEFT(P883, SEARCH("/", P883, 1)-1)</f>
        <v>food</v>
      </c>
      <c r="R883" t="str">
        <f>RIGHT(P883,(LEN(P883)-LEN(Q883)-1))</f>
        <v>food trucks</v>
      </c>
      <c r="S883">
        <f xml:space="preserve"> (E883/D883)*100</f>
        <v>25.714285714285712</v>
      </c>
      <c r="T883">
        <f xml:space="preserve"> IF(G883=0, 0, (E883/G883))</f>
        <v>90</v>
      </c>
    </row>
    <row r="884" spans="1:20" ht="34" x14ac:dyDescent="0.2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t="s">
        <v>14</v>
      </c>
      <c r="G884">
        <v>57</v>
      </c>
      <c r="H884" t="s">
        <v>15</v>
      </c>
      <c r="I884" t="s">
        <v>16</v>
      </c>
      <c r="J884">
        <v>1559970000</v>
      </c>
      <c r="K884" s="7">
        <f xml:space="preserve"> (((J884/60)/60)/24)+DATE(1970,1,1)</f>
        <v>43624.208333333328</v>
      </c>
      <c r="L884">
        <v>1562043600</v>
      </c>
      <c r="M884" s="7">
        <f>(((L884/60)/60)/24)+DATE(1970, 1, 1)</f>
        <v>43648.208333333328</v>
      </c>
      <c r="N884" t="b">
        <v>0</v>
      </c>
      <c r="O884" t="b">
        <v>0</v>
      </c>
      <c r="P884" t="s">
        <v>122</v>
      </c>
      <c r="Q884" t="str">
        <f xml:space="preserve"> LEFT(P884, SEARCH("/", P884, 1)-1)</f>
        <v>photography</v>
      </c>
      <c r="R884" t="str">
        <f>RIGHT(P884,(LEN(P884)-LEN(Q884)-1))</f>
        <v>photography books</v>
      </c>
      <c r="S884">
        <f xml:space="preserve"> (E884/D884)*100</f>
        <v>25.433734939759034</v>
      </c>
      <c r="T884">
        <f xml:space="preserve"> IF(G884=0, 0, (E884/G884))</f>
        <v>37.035087719298247</v>
      </c>
    </row>
    <row r="885" spans="1:20" ht="17" x14ac:dyDescent="0.2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t="s">
        <v>14</v>
      </c>
      <c r="G885">
        <v>32</v>
      </c>
      <c r="H885" t="s">
        <v>21</v>
      </c>
      <c r="I885" t="s">
        <v>22</v>
      </c>
      <c r="J885">
        <v>1335416400</v>
      </c>
      <c r="K885" s="7">
        <f xml:space="preserve"> (((J885/60)/60)/24)+DATE(1970,1,1)</f>
        <v>41025.208333333336</v>
      </c>
      <c r="L885">
        <v>1337835600</v>
      </c>
      <c r="M885" s="7">
        <f>(((L885/60)/60)/24)+DATE(1970, 1, 1)</f>
        <v>41053.208333333336</v>
      </c>
      <c r="N885" t="b">
        <v>0</v>
      </c>
      <c r="O885" t="b">
        <v>0</v>
      </c>
      <c r="P885" t="s">
        <v>65</v>
      </c>
      <c r="Q885" t="str">
        <f xml:space="preserve"> LEFT(P885, SEARCH("/", P885, 1)-1)</f>
        <v>technology</v>
      </c>
      <c r="R885" t="str">
        <f>RIGHT(P885,(LEN(P885)-LEN(Q885)-1))</f>
        <v>wearables</v>
      </c>
      <c r="S885">
        <f xml:space="preserve"> (E885/D885)*100</f>
        <v>24.914285714285715</v>
      </c>
      <c r="T885">
        <f xml:space="preserve"> IF(G885=0, 0, (E885/G885))</f>
        <v>54.5</v>
      </c>
    </row>
    <row r="886" spans="1:20" ht="17" x14ac:dyDescent="0.2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t="s">
        <v>14</v>
      </c>
      <c r="G886">
        <v>37</v>
      </c>
      <c r="H886" t="s">
        <v>107</v>
      </c>
      <c r="I886" t="s">
        <v>108</v>
      </c>
      <c r="J886">
        <v>1287896400</v>
      </c>
      <c r="K886" s="7">
        <f xml:space="preserve"> (((J886/60)/60)/24)+DATE(1970,1,1)</f>
        <v>40475.208333333336</v>
      </c>
      <c r="L886">
        <v>1288674000</v>
      </c>
      <c r="M886" s="7">
        <f>(((L886/60)/60)/24)+DATE(1970, 1, 1)</f>
        <v>40484.208333333336</v>
      </c>
      <c r="N886" t="b">
        <v>0</v>
      </c>
      <c r="O886" t="b">
        <v>0</v>
      </c>
      <c r="P886" t="s">
        <v>50</v>
      </c>
      <c r="Q886" t="str">
        <f xml:space="preserve"> LEFT(P886, SEARCH("/", P886, 1)-1)</f>
        <v>music</v>
      </c>
      <c r="R886" t="str">
        <f>RIGHT(P886,(LEN(P886)-LEN(Q886)-1))</f>
        <v>electric music</v>
      </c>
      <c r="S886">
        <f xml:space="preserve"> (E886/D886)*100</f>
        <v>24.610000000000003</v>
      </c>
      <c r="T886">
        <f xml:space="preserve"> IF(G886=0, 0, (E886/G886))</f>
        <v>66.513513513513516</v>
      </c>
    </row>
    <row r="887" spans="1:20" ht="17" x14ac:dyDescent="0.2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t="s">
        <v>14</v>
      </c>
      <c r="G887">
        <v>656</v>
      </c>
      <c r="H887" t="s">
        <v>21</v>
      </c>
      <c r="I887" t="s">
        <v>22</v>
      </c>
      <c r="J887">
        <v>1281157200</v>
      </c>
      <c r="K887" s="7">
        <f xml:space="preserve"> (((J887/60)/60)/24)+DATE(1970,1,1)</f>
        <v>40397.208333333336</v>
      </c>
      <c r="L887">
        <v>1281589200</v>
      </c>
      <c r="M887" s="7">
        <f>(((L887/60)/60)/24)+DATE(1970, 1, 1)</f>
        <v>40402.208333333336</v>
      </c>
      <c r="N887" t="b">
        <v>0</v>
      </c>
      <c r="O887" t="b">
        <v>0</v>
      </c>
      <c r="P887" t="s">
        <v>292</v>
      </c>
      <c r="Q887" t="str">
        <f xml:space="preserve"> LEFT(P887, SEARCH("/", P887, 1)-1)</f>
        <v>games</v>
      </c>
      <c r="R887" t="str">
        <f>RIGHT(P887,(LEN(P887)-LEN(Q887)-1))</f>
        <v>mobile games</v>
      </c>
      <c r="S887">
        <f xml:space="preserve"> (E887/D887)*100</f>
        <v>24.466101694915253</v>
      </c>
      <c r="T887">
        <f xml:space="preserve"> IF(G887=0, 0, (E887/G887))</f>
        <v>44.009146341463413</v>
      </c>
    </row>
    <row r="888" spans="1:20" ht="34" x14ac:dyDescent="0.2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t="s">
        <v>74</v>
      </c>
      <c r="G888">
        <v>439</v>
      </c>
      <c r="H888" t="s">
        <v>40</v>
      </c>
      <c r="I888" t="s">
        <v>41</v>
      </c>
      <c r="J888">
        <v>1513663200</v>
      </c>
      <c r="K888" s="7">
        <f xml:space="preserve"> (((J888/60)/60)/24)+DATE(1970,1,1)</f>
        <v>43088.25</v>
      </c>
      <c r="L888">
        <v>1515045600</v>
      </c>
      <c r="M888" s="7">
        <f>(((L888/60)/60)/24)+DATE(1970, 1, 1)</f>
        <v>43104.25</v>
      </c>
      <c r="N888" t="b">
        <v>0</v>
      </c>
      <c r="O888" t="b">
        <v>0</v>
      </c>
      <c r="P888" t="s">
        <v>269</v>
      </c>
      <c r="Q888" t="str">
        <f xml:space="preserve"> LEFT(P888, SEARCH("/", P888, 1)-1)</f>
        <v>film &amp; video</v>
      </c>
      <c r="R888" t="str">
        <f>RIGHT(P888,(LEN(P888)-LEN(Q888)-1))</f>
        <v>television</v>
      </c>
      <c r="S888">
        <f xml:space="preserve"> (E888/D888)*100</f>
        <v>24.326030927835053</v>
      </c>
      <c r="T888">
        <f xml:space="preserve"> IF(G888=0, 0, (E888/G888))</f>
        <v>86</v>
      </c>
    </row>
    <row r="889" spans="1:20" ht="17" x14ac:dyDescent="0.2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t="s">
        <v>14</v>
      </c>
      <c r="G889">
        <v>395</v>
      </c>
      <c r="H889" t="s">
        <v>107</v>
      </c>
      <c r="I889" t="s">
        <v>108</v>
      </c>
      <c r="J889">
        <v>1433912400</v>
      </c>
      <c r="K889" s="7">
        <f xml:space="preserve"> (((J889/60)/60)/24)+DATE(1970,1,1)</f>
        <v>42165.208333333328</v>
      </c>
      <c r="L889">
        <v>1436158800</v>
      </c>
      <c r="M889" s="7">
        <f>(((L889/60)/60)/24)+DATE(1970, 1, 1)</f>
        <v>42191.208333333328</v>
      </c>
      <c r="N889" t="b">
        <v>0</v>
      </c>
      <c r="O889" t="b">
        <v>0</v>
      </c>
      <c r="P889" t="s">
        <v>292</v>
      </c>
      <c r="Q889" t="str">
        <f xml:space="preserve"> LEFT(P889, SEARCH("/", P889, 1)-1)</f>
        <v>games</v>
      </c>
      <c r="R889" t="str">
        <f>RIGHT(P889,(LEN(P889)-LEN(Q889)-1))</f>
        <v>mobile games</v>
      </c>
      <c r="S889">
        <f xml:space="preserve"> (E889/D889)*100</f>
        <v>24.205617977528089</v>
      </c>
      <c r="T889">
        <f xml:space="preserve"> IF(G889=0, 0, (E889/G889))</f>
        <v>109.07848101265823</v>
      </c>
    </row>
    <row r="890" spans="1:20" ht="17" x14ac:dyDescent="0.2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t="s">
        <v>14</v>
      </c>
      <c r="G890">
        <v>26</v>
      </c>
      <c r="H890" t="s">
        <v>40</v>
      </c>
      <c r="I890" t="s">
        <v>41</v>
      </c>
      <c r="J890">
        <v>1395896400</v>
      </c>
      <c r="K890" s="7">
        <f xml:space="preserve"> (((J890/60)/60)/24)+DATE(1970,1,1)</f>
        <v>41725.208333333336</v>
      </c>
      <c r="L890">
        <v>1396069200</v>
      </c>
      <c r="M890" s="7">
        <f>(((L890/60)/60)/24)+DATE(1970, 1, 1)</f>
        <v>41727.208333333336</v>
      </c>
      <c r="N890" t="b">
        <v>0</v>
      </c>
      <c r="O890" t="b">
        <v>0</v>
      </c>
      <c r="P890" t="s">
        <v>42</v>
      </c>
      <c r="Q890" t="str">
        <f xml:space="preserve"> LEFT(P890, SEARCH("/", P890, 1)-1)</f>
        <v>film &amp; video</v>
      </c>
      <c r="R890" t="str">
        <f>RIGHT(P890,(LEN(P890)-LEN(Q890)-1))</f>
        <v>documentary</v>
      </c>
      <c r="S890">
        <f xml:space="preserve"> (E890/D890)*100</f>
        <v>24.134831460674157</v>
      </c>
      <c r="T890">
        <f xml:space="preserve"> IF(G890=0, 0, (E890/G890))</f>
        <v>82.615384615384613</v>
      </c>
    </row>
    <row r="891" spans="1:20" ht="17" x14ac:dyDescent="0.2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t="s">
        <v>74</v>
      </c>
      <c r="G891">
        <v>17</v>
      </c>
      <c r="H891" t="s">
        <v>21</v>
      </c>
      <c r="I891" t="s">
        <v>22</v>
      </c>
      <c r="J891">
        <v>1292738400</v>
      </c>
      <c r="K891" s="7">
        <f xml:space="preserve"> (((J891/60)/60)/24)+DATE(1970,1,1)</f>
        <v>40531.25</v>
      </c>
      <c r="L891">
        <v>1295676000</v>
      </c>
      <c r="M891" s="7">
        <f>(((L891/60)/60)/24)+DATE(1970, 1, 1)</f>
        <v>40565.25</v>
      </c>
      <c r="N891" t="b">
        <v>0</v>
      </c>
      <c r="O891" t="b">
        <v>0</v>
      </c>
      <c r="P891" t="s">
        <v>33</v>
      </c>
      <c r="Q891" t="str">
        <f xml:space="preserve"> LEFT(P891, SEARCH("/", P891, 1)-1)</f>
        <v>theater</v>
      </c>
      <c r="R891" t="str">
        <f>RIGHT(P891,(LEN(P891)-LEN(Q891)-1))</f>
        <v>plays</v>
      </c>
      <c r="S891">
        <f xml:space="preserve"> (E891/D891)*100</f>
        <v>24.063291139240505</v>
      </c>
      <c r="T891">
        <f xml:space="preserve"> IF(G891=0, 0, (E891/G891))</f>
        <v>111.82352941176471</v>
      </c>
    </row>
    <row r="892" spans="1:20" ht="17" x14ac:dyDescent="0.2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t="s">
        <v>14</v>
      </c>
      <c r="G892">
        <v>362</v>
      </c>
      <c r="H892" t="s">
        <v>21</v>
      </c>
      <c r="I892" t="s">
        <v>22</v>
      </c>
      <c r="J892">
        <v>1564030800</v>
      </c>
      <c r="K892" s="7">
        <f xml:space="preserve"> (((J892/60)/60)/24)+DATE(1970,1,1)</f>
        <v>43671.208333333328</v>
      </c>
      <c r="L892">
        <v>1564894800</v>
      </c>
      <c r="M892" s="7">
        <f>(((L892/60)/60)/24)+DATE(1970, 1, 1)</f>
        <v>43681.208333333328</v>
      </c>
      <c r="N892" t="b">
        <v>0</v>
      </c>
      <c r="O892" t="b">
        <v>0</v>
      </c>
      <c r="P892" t="s">
        <v>33</v>
      </c>
      <c r="Q892" t="str">
        <f xml:space="preserve"> LEFT(P892, SEARCH("/", P892, 1)-1)</f>
        <v>theater</v>
      </c>
      <c r="R892" t="str">
        <f>RIGHT(P892,(LEN(P892)-LEN(Q892)-1))</f>
        <v>plays</v>
      </c>
      <c r="S892">
        <f xml:space="preserve"> (E892/D892)*100</f>
        <v>24.017591339648174</v>
      </c>
      <c r="T892">
        <f xml:space="preserve"> IF(G892=0, 0, (E892/G892))</f>
        <v>98.060773480662988</v>
      </c>
    </row>
    <row r="893" spans="1:20" ht="17" x14ac:dyDescent="0.2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t="s">
        <v>74</v>
      </c>
      <c r="G893">
        <v>595</v>
      </c>
      <c r="H893" t="s">
        <v>21</v>
      </c>
      <c r="I893" t="s">
        <v>22</v>
      </c>
      <c r="J893">
        <v>1275886800</v>
      </c>
      <c r="K893" s="7">
        <f xml:space="preserve"> (((J893/60)/60)/24)+DATE(1970,1,1)</f>
        <v>40336.208333333336</v>
      </c>
      <c r="L893">
        <v>1278910800</v>
      </c>
      <c r="M893" s="7">
        <f>(((L893/60)/60)/24)+DATE(1970, 1, 1)</f>
        <v>40371.208333333336</v>
      </c>
      <c r="N893" t="b">
        <v>1</v>
      </c>
      <c r="O893" t="b">
        <v>1</v>
      </c>
      <c r="P893" t="s">
        <v>100</v>
      </c>
      <c r="Q893" t="str">
        <f xml:space="preserve"> LEFT(P893, SEARCH("/", P893, 1)-1)</f>
        <v>film &amp; video</v>
      </c>
      <c r="R893" t="str">
        <f>RIGHT(P893,(LEN(P893)-LEN(Q893)-1))</f>
        <v>shorts</v>
      </c>
      <c r="S893">
        <f xml:space="preserve"> (E893/D893)*100</f>
        <v>23.995287958115181</v>
      </c>
      <c r="T893">
        <f xml:space="preserve"> IF(G893=0, 0, (E893/G893))</f>
        <v>77.026890756302521</v>
      </c>
    </row>
    <row r="894" spans="1:20" ht="17" x14ac:dyDescent="0.2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t="s">
        <v>14</v>
      </c>
      <c r="G894">
        <v>579</v>
      </c>
      <c r="H894" t="s">
        <v>36</v>
      </c>
      <c r="I894" t="s">
        <v>37</v>
      </c>
      <c r="J894">
        <v>1420092000</v>
      </c>
      <c r="K894" s="7">
        <f xml:space="preserve"> (((J894/60)/60)/24)+DATE(1970,1,1)</f>
        <v>42005.25</v>
      </c>
      <c r="L894">
        <v>1420264800</v>
      </c>
      <c r="M894" s="7">
        <f>(((L894/60)/60)/24)+DATE(1970, 1, 1)</f>
        <v>42007.25</v>
      </c>
      <c r="N894" t="b">
        <v>0</v>
      </c>
      <c r="O894" t="b">
        <v>0</v>
      </c>
      <c r="P894" t="s">
        <v>28</v>
      </c>
      <c r="Q894" t="str">
        <f xml:space="preserve"> LEFT(P894, SEARCH("/", P894, 1)-1)</f>
        <v>technology</v>
      </c>
      <c r="R894" t="str">
        <f>RIGHT(P894,(LEN(P894)-LEN(Q894)-1))</f>
        <v>web</v>
      </c>
      <c r="S894">
        <f xml:space="preserve"> (E894/D894)*100</f>
        <v>23.948810754912099</v>
      </c>
      <c r="T894">
        <f xml:space="preserve"> IF(G894=0, 0, (E894/G894))</f>
        <v>79.994818652849744</v>
      </c>
    </row>
    <row r="895" spans="1:20" ht="17" x14ac:dyDescent="0.2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t="s">
        <v>14</v>
      </c>
      <c r="G895">
        <v>526</v>
      </c>
      <c r="H895" t="s">
        <v>21</v>
      </c>
      <c r="I895" t="s">
        <v>22</v>
      </c>
      <c r="J895">
        <v>1277096400</v>
      </c>
      <c r="K895" s="7">
        <f xml:space="preserve"> (((J895/60)/60)/24)+DATE(1970,1,1)</f>
        <v>40350.208333333336</v>
      </c>
      <c r="L895">
        <v>1278306000</v>
      </c>
      <c r="M895" s="7">
        <f>(((L895/60)/60)/24)+DATE(1970, 1, 1)</f>
        <v>40364.208333333336</v>
      </c>
      <c r="N895" t="b">
        <v>0</v>
      </c>
      <c r="O895" t="b">
        <v>0</v>
      </c>
      <c r="P895" t="s">
        <v>53</v>
      </c>
      <c r="Q895" t="str">
        <f xml:space="preserve"> LEFT(P895, SEARCH("/", P895, 1)-1)</f>
        <v>film &amp; video</v>
      </c>
      <c r="R895" t="str">
        <f>RIGHT(P895,(LEN(P895)-LEN(Q895)-1))</f>
        <v>drama</v>
      </c>
      <c r="S895">
        <f xml:space="preserve"> (E895/D895)*100</f>
        <v>23.703520691785052</v>
      </c>
      <c r="T895">
        <f xml:space="preserve"> IF(G895=0, 0, (E895/G895))</f>
        <v>72.958174904942965</v>
      </c>
    </row>
    <row r="896" spans="1:20" ht="17" x14ac:dyDescent="0.2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t="s">
        <v>74</v>
      </c>
      <c r="G896">
        <v>441</v>
      </c>
      <c r="H896" t="s">
        <v>21</v>
      </c>
      <c r="I896" t="s">
        <v>22</v>
      </c>
      <c r="J896">
        <v>1457071200</v>
      </c>
      <c r="K896" s="7">
        <f xml:space="preserve"> (((J896/60)/60)/24)+DATE(1970,1,1)</f>
        <v>42433.25</v>
      </c>
      <c r="L896">
        <v>1457071200</v>
      </c>
      <c r="M896" s="7">
        <f>(((L896/60)/60)/24)+DATE(1970, 1, 1)</f>
        <v>42433.25</v>
      </c>
      <c r="N896" t="b">
        <v>0</v>
      </c>
      <c r="O896" t="b">
        <v>0</v>
      </c>
      <c r="P896" t="s">
        <v>33</v>
      </c>
      <c r="Q896" t="str">
        <f xml:space="preserve"> LEFT(P896, SEARCH("/", P896, 1)-1)</f>
        <v>theater</v>
      </c>
      <c r="R896" t="str">
        <f>RIGHT(P896,(LEN(P896)-LEN(Q896)-1))</f>
        <v>plays</v>
      </c>
      <c r="S896">
        <f xml:space="preserve"> (E896/D896)*100</f>
        <v>23.525352848928385</v>
      </c>
      <c r="T896">
        <f xml:space="preserve"> IF(G896=0, 0, (E896/G896))</f>
        <v>102.0498866213152</v>
      </c>
    </row>
    <row r="897" spans="1:20" ht="17" x14ac:dyDescent="0.2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t="s">
        <v>14</v>
      </c>
      <c r="G897">
        <v>15</v>
      </c>
      <c r="H897" t="s">
        <v>40</v>
      </c>
      <c r="I897" t="s">
        <v>41</v>
      </c>
      <c r="J897">
        <v>1453615200</v>
      </c>
      <c r="K897" s="7">
        <f xml:space="preserve"> (((J897/60)/60)/24)+DATE(1970,1,1)</f>
        <v>42393.25</v>
      </c>
      <c r="L897">
        <v>1456812000</v>
      </c>
      <c r="M897" s="7">
        <f>(((L897/60)/60)/24)+DATE(1970, 1, 1)</f>
        <v>42430.25</v>
      </c>
      <c r="N897" t="b">
        <v>0</v>
      </c>
      <c r="O897" t="b">
        <v>0</v>
      </c>
      <c r="P897" t="s">
        <v>23</v>
      </c>
      <c r="Q897" t="str">
        <f xml:space="preserve"> LEFT(P897, SEARCH("/", P897, 1)-1)</f>
        <v>music</v>
      </c>
      <c r="R897" t="str">
        <f>RIGHT(P897,(LEN(P897)-LEN(Q897)-1))</f>
        <v>rock</v>
      </c>
      <c r="S897">
        <f xml:space="preserve"> (E897/D897)*100</f>
        <v>23.390243902439025</v>
      </c>
      <c r="T897">
        <f xml:space="preserve"> IF(G897=0, 0, (E897/G897))</f>
        <v>63.93333333333333</v>
      </c>
    </row>
    <row r="898" spans="1:20" ht="17" x14ac:dyDescent="0.2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t="s">
        <v>47</v>
      </c>
      <c r="G898">
        <v>211</v>
      </c>
      <c r="H898" t="s">
        <v>21</v>
      </c>
      <c r="I898" t="s">
        <v>22</v>
      </c>
      <c r="J898">
        <v>1481522400</v>
      </c>
      <c r="K898" s="7">
        <f xml:space="preserve"> (((J898/60)/60)/24)+DATE(1970,1,1)</f>
        <v>42716.25</v>
      </c>
      <c r="L898">
        <v>1482472800</v>
      </c>
      <c r="M898" s="7">
        <f>(((L898/60)/60)/24)+DATE(1970, 1, 1)</f>
        <v>42727.25</v>
      </c>
      <c r="N898" t="b">
        <v>0</v>
      </c>
      <c r="O898" t="b">
        <v>0</v>
      </c>
      <c r="P898" t="s">
        <v>89</v>
      </c>
      <c r="Q898" t="str">
        <f xml:space="preserve"> LEFT(P898, SEARCH("/", P898, 1)-1)</f>
        <v>games</v>
      </c>
      <c r="R898" t="str">
        <f>RIGHT(P898,(LEN(P898)-LEN(Q898)-1))</f>
        <v>video games</v>
      </c>
      <c r="S898">
        <f xml:space="preserve"> (E898/D898)*100</f>
        <v>22.896588486140725</v>
      </c>
      <c r="T898">
        <f xml:space="preserve"> IF(G898=0, 0, (E898/G898))</f>
        <v>101.78672985781991</v>
      </c>
    </row>
    <row r="899" spans="1:20" ht="17" x14ac:dyDescent="0.2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t="s">
        <v>74</v>
      </c>
      <c r="G899">
        <v>528</v>
      </c>
      <c r="H899" t="s">
        <v>98</v>
      </c>
      <c r="I899" t="s">
        <v>99</v>
      </c>
      <c r="J899">
        <v>1386309600</v>
      </c>
      <c r="K899" s="7">
        <f xml:space="preserve"> (((J899/60)/60)/24)+DATE(1970,1,1)</f>
        <v>41614.25</v>
      </c>
      <c r="L899">
        <v>1386741600</v>
      </c>
      <c r="M899" s="7">
        <f>(((L899/60)/60)/24)+DATE(1970, 1, 1)</f>
        <v>41619.25</v>
      </c>
      <c r="N899" t="b">
        <v>0</v>
      </c>
      <c r="O899" t="b">
        <v>1</v>
      </c>
      <c r="P899" t="s">
        <v>23</v>
      </c>
      <c r="Q899" t="str">
        <f xml:space="preserve"> LEFT(P899, SEARCH("/", P899, 1)-1)</f>
        <v>music</v>
      </c>
      <c r="R899" t="str">
        <f>RIGHT(P899,(LEN(P899)-LEN(Q899)-1))</f>
        <v>rock</v>
      </c>
      <c r="S899">
        <f xml:space="preserve"> (E899/D899)*100</f>
        <v>22.439077144917089</v>
      </c>
      <c r="T899">
        <f xml:space="preserve"> IF(G899=0, 0, (E899/G899))</f>
        <v>58.945075757575758</v>
      </c>
    </row>
    <row r="900" spans="1:20" ht="17" x14ac:dyDescent="0.2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t="s">
        <v>14</v>
      </c>
      <c r="G900">
        <v>252</v>
      </c>
      <c r="H900" t="s">
        <v>21</v>
      </c>
      <c r="I900" t="s">
        <v>22</v>
      </c>
      <c r="J900">
        <v>1291960800</v>
      </c>
      <c r="K900" s="7">
        <f xml:space="preserve"> (((J900/60)/60)/24)+DATE(1970,1,1)</f>
        <v>40522.25</v>
      </c>
      <c r="L900">
        <v>1292133600</v>
      </c>
      <c r="M900" s="7">
        <f>(((L900/60)/60)/24)+DATE(1970, 1, 1)</f>
        <v>40524.25</v>
      </c>
      <c r="N900" t="b">
        <v>0</v>
      </c>
      <c r="O900" t="b">
        <v>1</v>
      </c>
      <c r="P900" t="s">
        <v>33</v>
      </c>
      <c r="Q900" t="str">
        <f xml:space="preserve"> LEFT(P900, SEARCH("/", P900, 1)-1)</f>
        <v>theater</v>
      </c>
      <c r="R900" t="str">
        <f>RIGHT(P900,(LEN(P900)-LEN(Q900)-1))</f>
        <v>plays</v>
      </c>
      <c r="S900">
        <f xml:space="preserve"> (E900/D900)*100</f>
        <v>21.615194054500414</v>
      </c>
      <c r="T900">
        <f xml:space="preserve"> IF(G900=0, 0, (E900/G900))</f>
        <v>103.87301587301587</v>
      </c>
    </row>
    <row r="901" spans="1:20" ht="17" x14ac:dyDescent="0.2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t="s">
        <v>47</v>
      </c>
      <c r="G901">
        <v>808</v>
      </c>
      <c r="H901" t="s">
        <v>26</v>
      </c>
      <c r="I901" t="s">
        <v>27</v>
      </c>
      <c r="J901">
        <v>1462510800</v>
      </c>
      <c r="K901" s="7">
        <f xml:space="preserve"> (((J901/60)/60)/24)+DATE(1970,1,1)</f>
        <v>42496.208333333328</v>
      </c>
      <c r="L901">
        <v>1463115600</v>
      </c>
      <c r="M901" s="7">
        <f>(((L901/60)/60)/24)+DATE(1970, 1, 1)</f>
        <v>42503.208333333328</v>
      </c>
      <c r="N901" t="b">
        <v>0</v>
      </c>
      <c r="O901" t="b">
        <v>0</v>
      </c>
      <c r="P901" t="s">
        <v>42</v>
      </c>
      <c r="Q901" t="str">
        <f xml:space="preserve"> LEFT(P901, SEARCH("/", P901, 1)-1)</f>
        <v>film &amp; video</v>
      </c>
      <c r="R901" t="str">
        <f>RIGHT(P901,(LEN(P901)-LEN(Q901)-1))</f>
        <v>documentary</v>
      </c>
      <c r="S901">
        <f xml:space="preserve"> (E901/D901)*100</f>
        <v>21.188688946015425</v>
      </c>
      <c r="T901">
        <f xml:space="preserve"> IF(G901=0, 0, (E901/G901))</f>
        <v>51.004950495049506</v>
      </c>
    </row>
    <row r="902" spans="1:20" ht="17" x14ac:dyDescent="0.2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t="s">
        <v>14</v>
      </c>
      <c r="G902">
        <v>18</v>
      </c>
      <c r="H902" t="s">
        <v>40</v>
      </c>
      <c r="I902" t="s">
        <v>41</v>
      </c>
      <c r="J902">
        <v>1505278800</v>
      </c>
      <c r="K902" s="7">
        <f xml:space="preserve"> (((J902/60)/60)/24)+DATE(1970,1,1)</f>
        <v>42991.208333333328</v>
      </c>
      <c r="L902">
        <v>1505365200</v>
      </c>
      <c r="M902" s="7">
        <f>(((L902/60)/60)/24)+DATE(1970, 1, 1)</f>
        <v>42992.208333333328</v>
      </c>
      <c r="N902" t="b">
        <v>0</v>
      </c>
      <c r="O902" t="b">
        <v>0</v>
      </c>
      <c r="P902" t="s">
        <v>42</v>
      </c>
      <c r="Q902" t="str">
        <f xml:space="preserve"> LEFT(P902, SEARCH("/", P902, 1)-1)</f>
        <v>film &amp; video</v>
      </c>
      <c r="R902" t="str">
        <f>RIGHT(P902,(LEN(P902)-LEN(Q902)-1))</f>
        <v>documentary</v>
      </c>
      <c r="S902">
        <f xml:space="preserve"> (E902/D902)*100</f>
        <v>20.961538461538463</v>
      </c>
      <c r="T902">
        <f xml:space="preserve"> IF(G902=0, 0, (E902/G902))</f>
        <v>60.555555555555557</v>
      </c>
    </row>
    <row r="903" spans="1:20" ht="17" x14ac:dyDescent="0.2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t="s">
        <v>14</v>
      </c>
      <c r="G903">
        <v>326</v>
      </c>
      <c r="H903" t="s">
        <v>21</v>
      </c>
      <c r="I903" t="s">
        <v>22</v>
      </c>
      <c r="J903">
        <v>1429592400</v>
      </c>
      <c r="K903" s="7">
        <f xml:space="preserve"> (((J903/60)/60)/24)+DATE(1970,1,1)</f>
        <v>42115.208333333328</v>
      </c>
      <c r="L903">
        <v>1430974800</v>
      </c>
      <c r="M903" s="7">
        <f>(((L903/60)/60)/24)+DATE(1970, 1, 1)</f>
        <v>42131.208333333328</v>
      </c>
      <c r="N903" t="b">
        <v>0</v>
      </c>
      <c r="O903" t="b">
        <v>1</v>
      </c>
      <c r="P903" t="s">
        <v>65</v>
      </c>
      <c r="Q903" t="str">
        <f xml:space="preserve"> LEFT(P903, SEARCH("/", P903, 1)-1)</f>
        <v>technology</v>
      </c>
      <c r="R903" t="str">
        <f>RIGHT(P903,(LEN(P903)-LEN(Q903)-1))</f>
        <v>wearables</v>
      </c>
      <c r="S903">
        <f xml:space="preserve"> (E903/D903)*100</f>
        <v>20.896851248642779</v>
      </c>
      <c r="T903">
        <f xml:space="preserve"> IF(G903=0, 0, (E903/G903))</f>
        <v>59.036809815950917</v>
      </c>
    </row>
    <row r="904" spans="1:20" ht="34" x14ac:dyDescent="0.2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t="s">
        <v>14</v>
      </c>
      <c r="G904">
        <v>76</v>
      </c>
      <c r="H904" t="s">
        <v>21</v>
      </c>
      <c r="I904" t="s">
        <v>22</v>
      </c>
      <c r="J904">
        <v>1343797200</v>
      </c>
      <c r="K904" s="7">
        <f xml:space="preserve"> (((J904/60)/60)/24)+DATE(1970,1,1)</f>
        <v>41122.208333333336</v>
      </c>
      <c r="L904">
        <v>1344834000</v>
      </c>
      <c r="M904" s="7">
        <f>(((L904/60)/60)/24)+DATE(1970, 1, 1)</f>
        <v>41134.208333333336</v>
      </c>
      <c r="N904" t="b">
        <v>0</v>
      </c>
      <c r="O904" t="b">
        <v>0</v>
      </c>
      <c r="P904" t="s">
        <v>33</v>
      </c>
      <c r="Q904" t="str">
        <f xml:space="preserve"> LEFT(P904, SEARCH("/", P904, 1)-1)</f>
        <v>theater</v>
      </c>
      <c r="R904" t="str">
        <f>RIGHT(P904,(LEN(P904)-LEN(Q904)-1))</f>
        <v>plays</v>
      </c>
      <c r="S904">
        <f xml:space="preserve"> (E904/D904)*100</f>
        <v>20.33818181818182</v>
      </c>
      <c r="T904">
        <f xml:space="preserve"> IF(G904=0, 0, (E904/G904))</f>
        <v>73.59210526315789</v>
      </c>
    </row>
    <row r="905" spans="1:20" ht="17" x14ac:dyDescent="0.2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t="s">
        <v>14</v>
      </c>
      <c r="G905">
        <v>16</v>
      </c>
      <c r="H905" t="s">
        <v>21</v>
      </c>
      <c r="I905" t="s">
        <v>22</v>
      </c>
      <c r="J905">
        <v>1270789200</v>
      </c>
      <c r="K905" s="7">
        <f xml:space="preserve"> (((J905/60)/60)/24)+DATE(1970,1,1)</f>
        <v>40277.208333333336</v>
      </c>
      <c r="L905">
        <v>1272171600</v>
      </c>
      <c r="M905" s="7">
        <f>(((L905/60)/60)/24)+DATE(1970, 1, 1)</f>
        <v>40293.208333333336</v>
      </c>
      <c r="N905" t="b">
        <v>0</v>
      </c>
      <c r="O905" t="b">
        <v>0</v>
      </c>
      <c r="P905" t="s">
        <v>89</v>
      </c>
      <c r="Q905" t="str">
        <f xml:space="preserve"> LEFT(P905, SEARCH("/", P905, 1)-1)</f>
        <v>games</v>
      </c>
      <c r="R905" t="str">
        <f>RIGHT(P905,(LEN(P905)-LEN(Q905)-1))</f>
        <v>video games</v>
      </c>
      <c r="S905">
        <f xml:space="preserve"> (E905/D905)*100</f>
        <v>20.333333333333332</v>
      </c>
      <c r="T905">
        <f xml:space="preserve"> IF(G905=0, 0, (E905/G905))</f>
        <v>99.125</v>
      </c>
    </row>
    <row r="906" spans="1:20" ht="34" x14ac:dyDescent="0.2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t="s">
        <v>14</v>
      </c>
      <c r="G906">
        <v>14</v>
      </c>
      <c r="H906" t="s">
        <v>107</v>
      </c>
      <c r="I906" t="s">
        <v>108</v>
      </c>
      <c r="J906">
        <v>1453615200</v>
      </c>
      <c r="K906" s="7">
        <f xml:space="preserve"> (((J906/60)/60)/24)+DATE(1970,1,1)</f>
        <v>42393.25</v>
      </c>
      <c r="L906">
        <v>1453788000</v>
      </c>
      <c r="M906" s="7">
        <f>(((L906/60)/60)/24)+DATE(1970, 1, 1)</f>
        <v>42395.25</v>
      </c>
      <c r="N906" t="b">
        <v>1</v>
      </c>
      <c r="O906" t="b">
        <v>1</v>
      </c>
      <c r="P906" t="s">
        <v>33</v>
      </c>
      <c r="Q906" t="str">
        <f xml:space="preserve"> LEFT(P906, SEARCH("/", P906, 1)-1)</f>
        <v>theater</v>
      </c>
      <c r="R906" t="str">
        <f>RIGHT(P906,(LEN(P906)-LEN(Q906)-1))</f>
        <v>plays</v>
      </c>
      <c r="S906">
        <f xml:space="preserve"> (E906/D906)*100</f>
        <v>20.322580645161288</v>
      </c>
      <c r="T906">
        <f xml:space="preserve"> IF(G906=0, 0, (E906/G906))</f>
        <v>90</v>
      </c>
    </row>
    <row r="907" spans="1:20" ht="17" x14ac:dyDescent="0.2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t="s">
        <v>14</v>
      </c>
      <c r="G907">
        <v>41</v>
      </c>
      <c r="H907" t="s">
        <v>21</v>
      </c>
      <c r="I907" t="s">
        <v>22</v>
      </c>
      <c r="J907">
        <v>1303880400</v>
      </c>
      <c r="K907" s="7">
        <f xml:space="preserve"> (((J907/60)/60)/24)+DATE(1970,1,1)</f>
        <v>40660.208333333336</v>
      </c>
      <c r="L907">
        <v>1304485200</v>
      </c>
      <c r="M907" s="7">
        <f>(((L907/60)/60)/24)+DATE(1970, 1, 1)</f>
        <v>40667.208333333336</v>
      </c>
      <c r="N907" t="b">
        <v>0</v>
      </c>
      <c r="O907" t="b">
        <v>0</v>
      </c>
      <c r="P907" t="s">
        <v>33</v>
      </c>
      <c r="Q907" t="str">
        <f xml:space="preserve"> LEFT(P907, SEARCH("/", P907, 1)-1)</f>
        <v>theater</v>
      </c>
      <c r="R907" t="str">
        <f>RIGHT(P907,(LEN(P907)-LEN(Q907)-1))</f>
        <v>plays</v>
      </c>
      <c r="S907">
        <f xml:space="preserve"> (E907/D907)*100</f>
        <v>20.252747252747252</v>
      </c>
      <c r="T907">
        <f xml:space="preserve"> IF(G907=0, 0, (E907/G907))</f>
        <v>44.951219512195124</v>
      </c>
    </row>
    <row r="908" spans="1:20" ht="17" x14ac:dyDescent="0.2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t="s">
        <v>14</v>
      </c>
      <c r="G908">
        <v>243</v>
      </c>
      <c r="H908" t="s">
        <v>21</v>
      </c>
      <c r="I908" t="s">
        <v>22</v>
      </c>
      <c r="J908">
        <v>1403845200</v>
      </c>
      <c r="K908" s="7">
        <f xml:space="preserve"> (((J908/60)/60)/24)+DATE(1970,1,1)</f>
        <v>41817.208333333336</v>
      </c>
      <c r="L908">
        <v>1404190800</v>
      </c>
      <c r="M908" s="7">
        <f>(((L908/60)/60)/24)+DATE(1970, 1, 1)</f>
        <v>41821.208333333336</v>
      </c>
      <c r="N908" t="b">
        <v>0</v>
      </c>
      <c r="O908" t="b">
        <v>0</v>
      </c>
      <c r="P908" t="s">
        <v>23</v>
      </c>
      <c r="Q908" t="str">
        <f xml:space="preserve"> LEFT(P908, SEARCH("/", P908, 1)-1)</f>
        <v>music</v>
      </c>
      <c r="R908" t="str">
        <f>RIGHT(P908,(LEN(P908)-LEN(Q908)-1))</f>
        <v>rock</v>
      </c>
      <c r="S908">
        <f xml:space="preserve"> (E908/D908)*100</f>
        <v>19.992957746478872</v>
      </c>
      <c r="T908">
        <f xml:space="preserve"> IF(G908=0, 0, (E908/G908))</f>
        <v>35.049382716049379</v>
      </c>
    </row>
    <row r="909" spans="1:20" ht="17" x14ac:dyDescent="0.2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t="s">
        <v>47</v>
      </c>
      <c r="G909">
        <v>708</v>
      </c>
      <c r="H909" t="s">
        <v>36</v>
      </c>
      <c r="I909" t="s">
        <v>37</v>
      </c>
      <c r="J909">
        <v>1281330000</v>
      </c>
      <c r="K909" s="7">
        <f xml:space="preserve"> (((J909/60)/60)/24)+DATE(1970,1,1)</f>
        <v>40399.208333333336</v>
      </c>
      <c r="L909">
        <v>1281502800</v>
      </c>
      <c r="M909" s="7">
        <f>(((L909/60)/60)/24)+DATE(1970, 1, 1)</f>
        <v>40401.208333333336</v>
      </c>
      <c r="N909" t="b">
        <v>0</v>
      </c>
      <c r="O909" t="b">
        <v>0</v>
      </c>
      <c r="P909" t="s">
        <v>33</v>
      </c>
      <c r="Q909" t="str">
        <f xml:space="preserve"> LEFT(P909, SEARCH("/", P909, 1)-1)</f>
        <v>theater</v>
      </c>
      <c r="R909" t="str">
        <f>RIGHT(P909,(LEN(P909)-LEN(Q909)-1))</f>
        <v>plays</v>
      </c>
      <c r="S909">
        <f xml:space="preserve"> (E909/D909)*100</f>
        <v>19.932788374205266</v>
      </c>
      <c r="T909">
        <f xml:space="preserve"> IF(G909=0, 0, (E909/G909))</f>
        <v>30.997175141242938</v>
      </c>
    </row>
    <row r="910" spans="1:20" ht="17" x14ac:dyDescent="0.2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t="s">
        <v>74</v>
      </c>
      <c r="G910">
        <v>296</v>
      </c>
      <c r="H910" t="s">
        <v>21</v>
      </c>
      <c r="I910" t="s">
        <v>22</v>
      </c>
      <c r="J910">
        <v>1421906400</v>
      </c>
      <c r="K910" s="7">
        <f xml:space="preserve"> (((J910/60)/60)/24)+DATE(1970,1,1)</f>
        <v>42026.25</v>
      </c>
      <c r="L910">
        <v>1421992800</v>
      </c>
      <c r="M910" s="7">
        <f>(((L910/60)/60)/24)+DATE(1970, 1, 1)</f>
        <v>42027.25</v>
      </c>
      <c r="N910" t="b">
        <v>0</v>
      </c>
      <c r="O910" t="b">
        <v>0</v>
      </c>
      <c r="P910" t="s">
        <v>33</v>
      </c>
      <c r="Q910" t="str">
        <f xml:space="preserve"> LEFT(P910, SEARCH("/", P910, 1)-1)</f>
        <v>theater</v>
      </c>
      <c r="R910" t="str">
        <f>RIGHT(P910,(LEN(P910)-LEN(Q910)-1))</f>
        <v>plays</v>
      </c>
      <c r="S910">
        <f xml:space="preserve"> (E910/D910)*100</f>
        <v>19.556634304207122</v>
      </c>
      <c r="T910">
        <f xml:space="preserve"> IF(G910=0, 0, (E910/G910))</f>
        <v>102.07770270270271</v>
      </c>
    </row>
    <row r="911" spans="1:20" ht="17" x14ac:dyDescent="0.2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t="s">
        <v>14</v>
      </c>
      <c r="G911">
        <v>30</v>
      </c>
      <c r="H911" t="s">
        <v>21</v>
      </c>
      <c r="I911" t="s">
        <v>22</v>
      </c>
      <c r="J911">
        <v>1494738000</v>
      </c>
      <c r="K911" s="7">
        <f xml:space="preserve"> (((J911/60)/60)/24)+DATE(1970,1,1)</f>
        <v>42869.208333333328</v>
      </c>
      <c r="L911">
        <v>1495861200</v>
      </c>
      <c r="M911" s="7">
        <f>(((L911/60)/60)/24)+DATE(1970, 1, 1)</f>
        <v>42882.208333333328</v>
      </c>
      <c r="N911" t="b">
        <v>0</v>
      </c>
      <c r="O911" t="b">
        <v>0</v>
      </c>
      <c r="P911" t="s">
        <v>33</v>
      </c>
      <c r="Q911" t="str">
        <f xml:space="preserve"> LEFT(P911, SEARCH("/", P911, 1)-1)</f>
        <v>theater</v>
      </c>
      <c r="R911" t="str">
        <f>RIGHT(P911,(LEN(P911)-LEN(Q911)-1))</f>
        <v>plays</v>
      </c>
      <c r="S911">
        <f xml:space="preserve"> (E911/D911)*100</f>
        <v>19.227272727272727</v>
      </c>
      <c r="T911">
        <f xml:space="preserve"> IF(G911=0, 0, (E911/G911))</f>
        <v>42.3</v>
      </c>
    </row>
    <row r="912" spans="1:20" ht="17" x14ac:dyDescent="0.2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t="s">
        <v>14</v>
      </c>
      <c r="G912">
        <v>830</v>
      </c>
      <c r="H912" t="s">
        <v>21</v>
      </c>
      <c r="I912" t="s">
        <v>22</v>
      </c>
      <c r="J912">
        <v>1450764000</v>
      </c>
      <c r="K912" s="7">
        <f xml:space="preserve"> (((J912/60)/60)/24)+DATE(1970,1,1)</f>
        <v>42360.25</v>
      </c>
      <c r="L912">
        <v>1451109600</v>
      </c>
      <c r="M912" s="7">
        <f>(((L912/60)/60)/24)+DATE(1970, 1, 1)</f>
        <v>42364.25</v>
      </c>
      <c r="N912" t="b">
        <v>0</v>
      </c>
      <c r="O912" t="b">
        <v>0</v>
      </c>
      <c r="P912" t="s">
        <v>474</v>
      </c>
      <c r="Q912" t="str">
        <f xml:space="preserve"> LEFT(P912, SEARCH("/", P912, 1)-1)</f>
        <v>film &amp; video</v>
      </c>
      <c r="R912" t="str">
        <f>RIGHT(P912,(LEN(P912)-LEN(Q912)-1))</f>
        <v>science fiction</v>
      </c>
      <c r="S912">
        <f xml:space="preserve"> (E912/D912)*100</f>
        <v>19.028784648187631</v>
      </c>
      <c r="T912">
        <f xml:space="preserve"> IF(G912=0, 0, (E912/G912))</f>
        <v>43.00963855421687</v>
      </c>
    </row>
    <row r="913" spans="1:20" ht="17" x14ac:dyDescent="0.2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t="s">
        <v>14</v>
      </c>
      <c r="G913">
        <v>75</v>
      </c>
      <c r="H913" t="s">
        <v>21</v>
      </c>
      <c r="I913" t="s">
        <v>22</v>
      </c>
      <c r="J913">
        <v>1413608400</v>
      </c>
      <c r="K913" s="7">
        <f xml:space="preserve"> (((J913/60)/60)/24)+DATE(1970,1,1)</f>
        <v>41930.208333333336</v>
      </c>
      <c r="L913">
        <v>1415685600</v>
      </c>
      <c r="M913" s="7">
        <f>(((L913/60)/60)/24)+DATE(1970, 1, 1)</f>
        <v>41954.25</v>
      </c>
      <c r="N913" t="b">
        <v>0</v>
      </c>
      <c r="O913" t="b">
        <v>1</v>
      </c>
      <c r="P913" t="s">
        <v>33</v>
      </c>
      <c r="Q913" t="str">
        <f xml:space="preserve"> LEFT(P913, SEARCH("/", P913, 1)-1)</f>
        <v>theater</v>
      </c>
      <c r="R913" t="str">
        <f>RIGHT(P913,(LEN(P913)-LEN(Q913)-1))</f>
        <v>plays</v>
      </c>
      <c r="S913">
        <f xml:space="preserve"> (E913/D913)*100</f>
        <v>18.888888888888889</v>
      </c>
      <c r="T913">
        <f xml:space="preserve"> IF(G913=0, 0, (E913/G913))</f>
        <v>24.933333333333334</v>
      </c>
    </row>
    <row r="914" spans="1:20" ht="17" x14ac:dyDescent="0.2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t="s">
        <v>74</v>
      </c>
      <c r="G914">
        <v>37</v>
      </c>
      <c r="H914" t="s">
        <v>21</v>
      </c>
      <c r="I914" t="s">
        <v>22</v>
      </c>
      <c r="J914">
        <v>1299823200</v>
      </c>
      <c r="K914" s="7">
        <f xml:space="preserve"> (((J914/60)/60)/24)+DATE(1970,1,1)</f>
        <v>40613.25</v>
      </c>
      <c r="L914">
        <v>1302066000</v>
      </c>
      <c r="M914" s="7">
        <f>(((L914/60)/60)/24)+DATE(1970, 1, 1)</f>
        <v>40639.208333333336</v>
      </c>
      <c r="N914" t="b">
        <v>0</v>
      </c>
      <c r="O914" t="b">
        <v>0</v>
      </c>
      <c r="P914" t="s">
        <v>159</v>
      </c>
      <c r="Q914" t="str">
        <f xml:space="preserve"> LEFT(P914, SEARCH("/", P914, 1)-1)</f>
        <v>music</v>
      </c>
      <c r="R914" t="str">
        <f>RIGHT(P914,(LEN(P914)-LEN(Q914)-1))</f>
        <v>jazz</v>
      </c>
      <c r="S914">
        <f xml:space="preserve"> (E914/D914)*100</f>
        <v>18.853658536585368</v>
      </c>
      <c r="T914">
        <f xml:space="preserve"> IF(G914=0, 0, (E914/G914))</f>
        <v>41.783783783783782</v>
      </c>
    </row>
    <row r="915" spans="1:20" ht="34" x14ac:dyDescent="0.2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t="s">
        <v>14</v>
      </c>
      <c r="G915">
        <v>29</v>
      </c>
      <c r="H915" t="s">
        <v>36</v>
      </c>
      <c r="I915" t="s">
        <v>37</v>
      </c>
      <c r="J915">
        <v>1464584400</v>
      </c>
      <c r="K915" s="7">
        <f xml:space="preserve"> (((J915/60)/60)/24)+DATE(1970,1,1)</f>
        <v>42520.208333333328</v>
      </c>
      <c r="L915">
        <v>1465016400</v>
      </c>
      <c r="M915" s="7">
        <f>(((L915/60)/60)/24)+DATE(1970, 1, 1)</f>
        <v>42525.208333333328</v>
      </c>
      <c r="N915" t="b">
        <v>0</v>
      </c>
      <c r="O915" t="b">
        <v>0</v>
      </c>
      <c r="P915" t="s">
        <v>23</v>
      </c>
      <c r="Q915" t="str">
        <f xml:space="preserve"> LEFT(P915, SEARCH("/", P915, 1)-1)</f>
        <v>music</v>
      </c>
      <c r="R915" t="str">
        <f>RIGHT(P915,(LEN(P915)-LEN(Q915)-1))</f>
        <v>rock</v>
      </c>
      <c r="S915">
        <f xml:space="preserve"> (E915/D915)*100</f>
        <v>18.728395061728396</v>
      </c>
      <c r="T915">
        <f xml:space="preserve"> IF(G915=0, 0, (E915/G915))</f>
        <v>52.310344827586206</v>
      </c>
    </row>
    <row r="916" spans="1:20" ht="17" x14ac:dyDescent="0.2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t="s">
        <v>14</v>
      </c>
      <c r="G916">
        <v>662</v>
      </c>
      <c r="H916" t="s">
        <v>15</v>
      </c>
      <c r="I916" t="s">
        <v>16</v>
      </c>
      <c r="J916">
        <v>1448344800</v>
      </c>
      <c r="K916" s="7">
        <f xml:space="preserve"> (((J916/60)/60)/24)+DATE(1970,1,1)</f>
        <v>42332.25</v>
      </c>
      <c r="L916">
        <v>1448604000</v>
      </c>
      <c r="M916" s="7">
        <f>(((L916/60)/60)/24)+DATE(1970, 1, 1)</f>
        <v>42335.25</v>
      </c>
      <c r="N916" t="b">
        <v>1</v>
      </c>
      <c r="O916" t="b">
        <v>0</v>
      </c>
      <c r="P916" t="s">
        <v>33</v>
      </c>
      <c r="Q916" t="str">
        <f xml:space="preserve"> LEFT(P916, SEARCH("/", P916, 1)-1)</f>
        <v>theater</v>
      </c>
      <c r="R916" t="str">
        <f>RIGHT(P916,(LEN(P916)-LEN(Q916)-1))</f>
        <v>plays</v>
      </c>
      <c r="S916">
        <f xml:space="preserve"> (E916/D916)*100</f>
        <v>18.622397298818232</v>
      </c>
      <c r="T916">
        <f xml:space="preserve"> IF(G916=0, 0, (E916/G916))</f>
        <v>49.987915407854985</v>
      </c>
    </row>
    <row r="917" spans="1:20" ht="17" x14ac:dyDescent="0.2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t="s">
        <v>14</v>
      </c>
      <c r="G917">
        <v>15</v>
      </c>
      <c r="H917" t="s">
        <v>21</v>
      </c>
      <c r="I917" t="s">
        <v>22</v>
      </c>
      <c r="J917">
        <v>1463029200</v>
      </c>
      <c r="K917" s="7">
        <f xml:space="preserve"> (((J917/60)/60)/24)+DATE(1970,1,1)</f>
        <v>42502.208333333328</v>
      </c>
      <c r="L917">
        <v>1463374800</v>
      </c>
      <c r="M917" s="7">
        <f>(((L917/60)/60)/24)+DATE(1970, 1, 1)</f>
        <v>42506.208333333328</v>
      </c>
      <c r="N917" t="b">
        <v>0</v>
      </c>
      <c r="O917" t="b">
        <v>0</v>
      </c>
      <c r="P917" t="s">
        <v>17</v>
      </c>
      <c r="Q917" t="str">
        <f xml:space="preserve"> LEFT(P917, SEARCH("/", P917, 1)-1)</f>
        <v>food</v>
      </c>
      <c r="R917" t="str">
        <f>RIGHT(P917,(LEN(P917)-LEN(Q917)-1))</f>
        <v>food trucks</v>
      </c>
      <c r="S917">
        <f xml:space="preserve"> (E917/D917)*100</f>
        <v>18.126436781609197</v>
      </c>
      <c r="T917">
        <f xml:space="preserve"> IF(G917=0, 0, (E917/G917))</f>
        <v>105.13333333333334</v>
      </c>
    </row>
    <row r="918" spans="1:20" ht="17" x14ac:dyDescent="0.2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t="s">
        <v>74</v>
      </c>
      <c r="G918">
        <v>215</v>
      </c>
      <c r="H918" t="s">
        <v>21</v>
      </c>
      <c r="I918" t="s">
        <v>22</v>
      </c>
      <c r="J918">
        <v>1547877600</v>
      </c>
      <c r="K918" s="7">
        <f xml:space="preserve"> (((J918/60)/60)/24)+DATE(1970,1,1)</f>
        <v>43484.25</v>
      </c>
      <c r="L918">
        <v>1548050400</v>
      </c>
      <c r="M918" s="7">
        <f>(((L918/60)/60)/24)+DATE(1970, 1, 1)</f>
        <v>43486.25</v>
      </c>
      <c r="N918" t="b">
        <v>0</v>
      </c>
      <c r="O918" t="b">
        <v>0</v>
      </c>
      <c r="P918" t="s">
        <v>53</v>
      </c>
      <c r="Q918" t="str">
        <f xml:space="preserve"> LEFT(P918, SEARCH("/", P918, 1)-1)</f>
        <v>film &amp; video</v>
      </c>
      <c r="R918" t="str">
        <f>RIGHT(P918,(LEN(P918)-LEN(Q918)-1))</f>
        <v>drama</v>
      </c>
      <c r="S918">
        <f xml:space="preserve"> (E918/D918)*100</f>
        <v>17.968844221105527</v>
      </c>
      <c r="T918">
        <f xml:space="preserve"> IF(G918=0, 0, (E918/G918))</f>
        <v>83.158139534883716</v>
      </c>
    </row>
    <row r="919" spans="1:20" ht="34" x14ac:dyDescent="0.2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t="s">
        <v>14</v>
      </c>
      <c r="G919">
        <v>10</v>
      </c>
      <c r="H919" t="s">
        <v>21</v>
      </c>
      <c r="I919" t="s">
        <v>22</v>
      </c>
      <c r="J919">
        <v>1464152400</v>
      </c>
      <c r="K919" s="7">
        <f xml:space="preserve"> (((J919/60)/60)/24)+DATE(1970,1,1)</f>
        <v>42515.208333333328</v>
      </c>
      <c r="L919">
        <v>1465102800</v>
      </c>
      <c r="M919" s="7">
        <f>(((L919/60)/60)/24)+DATE(1970, 1, 1)</f>
        <v>42526.208333333328</v>
      </c>
      <c r="N919" t="b">
        <v>0</v>
      </c>
      <c r="O919" t="b">
        <v>0</v>
      </c>
      <c r="P919" t="s">
        <v>33</v>
      </c>
      <c r="Q919" t="str">
        <f xml:space="preserve"> LEFT(P919, SEARCH("/", P919, 1)-1)</f>
        <v>theater</v>
      </c>
      <c r="R919" t="str">
        <f>RIGHT(P919,(LEN(P919)-LEN(Q919)-1))</f>
        <v>plays</v>
      </c>
      <c r="S919">
        <f xml:space="preserve"> (E919/D919)*100</f>
        <v>17.5</v>
      </c>
      <c r="T919">
        <f xml:space="preserve"> IF(G919=0, 0, (E919/G919))</f>
        <v>73.5</v>
      </c>
    </row>
    <row r="920" spans="1:20" ht="17" x14ac:dyDescent="0.2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t="s">
        <v>74</v>
      </c>
      <c r="G920">
        <v>184</v>
      </c>
      <c r="H920" t="s">
        <v>21</v>
      </c>
      <c r="I920" t="s">
        <v>22</v>
      </c>
      <c r="J920">
        <v>1479880800</v>
      </c>
      <c r="K920" s="7">
        <f xml:space="preserve"> (((J920/60)/60)/24)+DATE(1970,1,1)</f>
        <v>42697.25</v>
      </c>
      <c r="L920">
        <v>1480485600</v>
      </c>
      <c r="M920" s="7">
        <f>(((L920/60)/60)/24)+DATE(1970, 1, 1)</f>
        <v>42704.25</v>
      </c>
      <c r="N920" t="b">
        <v>0</v>
      </c>
      <c r="O920" t="b">
        <v>0</v>
      </c>
      <c r="P920" t="s">
        <v>33</v>
      </c>
      <c r="Q920" t="str">
        <f xml:space="preserve"> LEFT(P920, SEARCH("/", P920, 1)-1)</f>
        <v>theater</v>
      </c>
      <c r="R920" t="str">
        <f>RIGHT(P920,(LEN(P920)-LEN(Q920)-1))</f>
        <v>plays</v>
      </c>
      <c r="S920">
        <f xml:space="preserve"> (E920/D920)*100</f>
        <v>17.446030330062445</v>
      </c>
      <c r="T920">
        <f xml:space="preserve"> IF(G920=0, 0, (E920/G920))</f>
        <v>106.28804347826087</v>
      </c>
    </row>
    <row r="921" spans="1:20" ht="34" x14ac:dyDescent="0.2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t="s">
        <v>74</v>
      </c>
      <c r="G921">
        <v>51</v>
      </c>
      <c r="H921" t="s">
        <v>21</v>
      </c>
      <c r="I921" t="s">
        <v>22</v>
      </c>
      <c r="J921">
        <v>1320732000</v>
      </c>
      <c r="K921" s="7">
        <f xml:space="preserve"> (((J921/60)/60)/24)+DATE(1970,1,1)</f>
        <v>40855.25</v>
      </c>
      <c r="L921">
        <v>1322460000</v>
      </c>
      <c r="M921" s="7">
        <f>(((L921/60)/60)/24)+DATE(1970, 1, 1)</f>
        <v>40875.25</v>
      </c>
      <c r="N921" t="b">
        <v>0</v>
      </c>
      <c r="O921" t="b">
        <v>0</v>
      </c>
      <c r="P921" t="s">
        <v>33</v>
      </c>
      <c r="Q921" t="str">
        <f xml:space="preserve"> LEFT(P921, SEARCH("/", P921, 1)-1)</f>
        <v>theater</v>
      </c>
      <c r="R921" t="str">
        <f>RIGHT(P921,(LEN(P921)-LEN(Q921)-1))</f>
        <v>plays</v>
      </c>
      <c r="S921">
        <f xml:space="preserve"> (E921/D921)*100</f>
        <v>17.25</v>
      </c>
      <c r="T921">
        <f xml:space="preserve"> IF(G921=0, 0, (E921/G921))</f>
        <v>29.764705882352942</v>
      </c>
    </row>
    <row r="922" spans="1:20" ht="17" x14ac:dyDescent="0.2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t="s">
        <v>14</v>
      </c>
      <c r="G922">
        <v>245</v>
      </c>
      <c r="H922" t="s">
        <v>21</v>
      </c>
      <c r="I922" t="s">
        <v>22</v>
      </c>
      <c r="J922">
        <v>1322719200</v>
      </c>
      <c r="K922" s="7">
        <f xml:space="preserve"> (((J922/60)/60)/24)+DATE(1970,1,1)</f>
        <v>40878.25</v>
      </c>
      <c r="L922">
        <v>1322978400</v>
      </c>
      <c r="M922" s="7">
        <f>(((L922/60)/60)/24)+DATE(1970, 1, 1)</f>
        <v>40881.25</v>
      </c>
      <c r="N922" t="b">
        <v>0</v>
      </c>
      <c r="O922" t="b">
        <v>0</v>
      </c>
      <c r="P922" t="s">
        <v>474</v>
      </c>
      <c r="Q922" t="str">
        <f xml:space="preserve"> LEFT(P922, SEARCH("/", P922, 1)-1)</f>
        <v>film &amp; video</v>
      </c>
      <c r="R922" t="str">
        <f>RIGHT(P922,(LEN(P922)-LEN(Q922)-1))</f>
        <v>science fiction</v>
      </c>
      <c r="S922">
        <f xml:space="preserve"> (E922/D922)*100</f>
        <v>16.754404145077721</v>
      </c>
      <c r="T922">
        <f xml:space="preserve"> IF(G922=0, 0, (E922/G922))</f>
        <v>65.991836734693877</v>
      </c>
    </row>
    <row r="923" spans="1:20" ht="17" x14ac:dyDescent="0.2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t="s">
        <v>74</v>
      </c>
      <c r="G923">
        <v>10</v>
      </c>
      <c r="H923" t="s">
        <v>15</v>
      </c>
      <c r="I923" t="s">
        <v>16</v>
      </c>
      <c r="J923">
        <v>1480572000</v>
      </c>
      <c r="K923" s="7">
        <f xml:space="preserve"> (((J923/60)/60)/24)+DATE(1970,1,1)</f>
        <v>42705.25</v>
      </c>
      <c r="L923">
        <v>1481781600</v>
      </c>
      <c r="M923" s="7">
        <f>(((L923/60)/60)/24)+DATE(1970, 1, 1)</f>
        <v>42719.25</v>
      </c>
      <c r="N923" t="b">
        <v>1</v>
      </c>
      <c r="O923" t="b">
        <v>0</v>
      </c>
      <c r="P923" t="s">
        <v>33</v>
      </c>
      <c r="Q923" t="str">
        <f xml:space="preserve"> LEFT(P923, SEARCH("/", P923, 1)-1)</f>
        <v>theater</v>
      </c>
      <c r="R923" t="str">
        <f>RIGHT(P923,(LEN(P923)-LEN(Q923)-1))</f>
        <v>plays</v>
      </c>
      <c r="S923">
        <f xml:space="preserve"> (E923/D923)*100</f>
        <v>16.722222222222221</v>
      </c>
      <c r="T923">
        <f xml:space="preserve"> IF(G923=0, 0, (E923/G923))</f>
        <v>90.3</v>
      </c>
    </row>
    <row r="924" spans="1:20" ht="17" x14ac:dyDescent="0.2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t="s">
        <v>14</v>
      </c>
      <c r="G924">
        <v>257</v>
      </c>
      <c r="H924" t="s">
        <v>21</v>
      </c>
      <c r="I924" t="s">
        <v>22</v>
      </c>
      <c r="J924">
        <v>1453096800</v>
      </c>
      <c r="K924" s="7">
        <f xml:space="preserve"> (((J924/60)/60)/24)+DATE(1970,1,1)</f>
        <v>42387.25</v>
      </c>
      <c r="L924">
        <v>1453356000</v>
      </c>
      <c r="M924" s="7">
        <f>(((L924/60)/60)/24)+DATE(1970, 1, 1)</f>
        <v>42390.25</v>
      </c>
      <c r="N924" t="b">
        <v>0</v>
      </c>
      <c r="O924" t="b">
        <v>0</v>
      </c>
      <c r="P924" t="s">
        <v>33</v>
      </c>
      <c r="Q924" t="str">
        <f xml:space="preserve"> LEFT(P924, SEARCH("/", P924, 1)-1)</f>
        <v>theater</v>
      </c>
      <c r="R924" t="str">
        <f>RIGHT(P924,(LEN(P924)-LEN(Q924)-1))</f>
        <v>plays</v>
      </c>
      <c r="S924">
        <f xml:space="preserve"> (E924/D924)*100</f>
        <v>16.501669449081803</v>
      </c>
      <c r="T924">
        <f xml:space="preserve"> IF(G924=0, 0, (E924/G924))</f>
        <v>76.922178988326849</v>
      </c>
    </row>
    <row r="925" spans="1:20" ht="34" x14ac:dyDescent="0.2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t="s">
        <v>14</v>
      </c>
      <c r="G925">
        <v>9</v>
      </c>
      <c r="H925" t="s">
        <v>21</v>
      </c>
      <c r="I925" t="s">
        <v>22</v>
      </c>
      <c r="J925">
        <v>1330063200</v>
      </c>
      <c r="K925" s="7">
        <f xml:space="preserve"> (((J925/60)/60)/24)+DATE(1970,1,1)</f>
        <v>40963.25</v>
      </c>
      <c r="L925">
        <v>1331013600</v>
      </c>
      <c r="M925" s="7">
        <f>(((L925/60)/60)/24)+DATE(1970, 1, 1)</f>
        <v>40974.25</v>
      </c>
      <c r="N925" t="b">
        <v>0</v>
      </c>
      <c r="O925" t="b">
        <v>1</v>
      </c>
      <c r="P925" t="s">
        <v>119</v>
      </c>
      <c r="Q925" t="str">
        <f xml:space="preserve"> LEFT(P925, SEARCH("/", P925, 1)-1)</f>
        <v>publishing</v>
      </c>
      <c r="R925" t="str">
        <f>RIGHT(P925,(LEN(P925)-LEN(Q925)-1))</f>
        <v>fiction</v>
      </c>
      <c r="S925">
        <f xml:space="preserve"> (E925/D925)*100</f>
        <v>16.404761904761905</v>
      </c>
      <c r="T925">
        <f xml:space="preserve"> IF(G925=0, 0, (E925/G925))</f>
        <v>76.555555555555557</v>
      </c>
    </row>
    <row r="926" spans="1:20" ht="17" x14ac:dyDescent="0.2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t="s">
        <v>74</v>
      </c>
      <c r="G926">
        <v>32</v>
      </c>
      <c r="H926" t="s">
        <v>107</v>
      </c>
      <c r="I926" t="s">
        <v>108</v>
      </c>
      <c r="J926">
        <v>1286254800</v>
      </c>
      <c r="K926" s="7">
        <f xml:space="preserve"> (((J926/60)/60)/24)+DATE(1970,1,1)</f>
        <v>40456.208333333336</v>
      </c>
      <c r="L926">
        <v>1287032400</v>
      </c>
      <c r="M926" s="7">
        <f>(((L926/60)/60)/24)+DATE(1970, 1, 1)</f>
        <v>40465.208333333336</v>
      </c>
      <c r="N926" t="b">
        <v>0</v>
      </c>
      <c r="O926" t="b">
        <v>0</v>
      </c>
      <c r="P926" t="s">
        <v>33</v>
      </c>
      <c r="Q926" t="str">
        <f xml:space="preserve"> LEFT(P926, SEARCH("/", P926, 1)-1)</f>
        <v>theater</v>
      </c>
      <c r="R926" t="str">
        <f>RIGHT(P926,(LEN(P926)-LEN(Q926)-1))</f>
        <v>plays</v>
      </c>
      <c r="S926">
        <f xml:space="preserve"> (E926/D926)*100</f>
        <v>16.384615384615383</v>
      </c>
      <c r="T926">
        <f xml:space="preserve"> IF(G926=0, 0, (E926/G926))</f>
        <v>33.28125</v>
      </c>
    </row>
    <row r="927" spans="1:20" ht="17" x14ac:dyDescent="0.2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t="s">
        <v>14</v>
      </c>
      <c r="G927">
        <v>180</v>
      </c>
      <c r="H927" t="s">
        <v>21</v>
      </c>
      <c r="I927" t="s">
        <v>22</v>
      </c>
      <c r="J927">
        <v>1378875600</v>
      </c>
      <c r="K927" s="7">
        <f xml:space="preserve"> (((J927/60)/60)/24)+DATE(1970,1,1)</f>
        <v>41528.208333333336</v>
      </c>
      <c r="L927">
        <v>1380171600</v>
      </c>
      <c r="M927" s="7">
        <f>(((L927/60)/60)/24)+DATE(1970, 1, 1)</f>
        <v>41543.208333333336</v>
      </c>
      <c r="N927" t="b">
        <v>0</v>
      </c>
      <c r="O927" t="b">
        <v>0</v>
      </c>
      <c r="P927" t="s">
        <v>89</v>
      </c>
      <c r="Q927" t="str">
        <f xml:space="preserve"> LEFT(P927, SEARCH("/", P927, 1)-1)</f>
        <v>games</v>
      </c>
      <c r="R927" t="str">
        <f>RIGHT(P927,(LEN(P927)-LEN(Q927)-1))</f>
        <v>video games</v>
      </c>
      <c r="S927">
        <f xml:space="preserve"> (E927/D927)*100</f>
        <v>16.329799764428738</v>
      </c>
      <c r="T927">
        <f xml:space="preserve"> IF(G927=0, 0, (E927/G927))</f>
        <v>77.022222222222226</v>
      </c>
    </row>
    <row r="928" spans="1:20" ht="34" x14ac:dyDescent="0.2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t="s">
        <v>14</v>
      </c>
      <c r="G928">
        <v>17</v>
      </c>
      <c r="H928" t="s">
        <v>21</v>
      </c>
      <c r="I928" t="s">
        <v>22</v>
      </c>
      <c r="J928">
        <v>1392357600</v>
      </c>
      <c r="K928" s="7">
        <f xml:space="preserve"> (((J928/60)/60)/24)+DATE(1970,1,1)</f>
        <v>41684.25</v>
      </c>
      <c r="L928">
        <v>1392530400</v>
      </c>
      <c r="M928" s="7">
        <f>(((L928/60)/60)/24)+DATE(1970, 1, 1)</f>
        <v>41686.25</v>
      </c>
      <c r="N928" t="b">
        <v>0</v>
      </c>
      <c r="O928" t="b">
        <v>0</v>
      </c>
      <c r="P928" t="s">
        <v>23</v>
      </c>
      <c r="Q928" t="str">
        <f xml:space="preserve"> LEFT(P928, SEARCH("/", P928, 1)-1)</f>
        <v>music</v>
      </c>
      <c r="R928" t="str">
        <f>RIGHT(P928,(LEN(P928)-LEN(Q928)-1))</f>
        <v>rock</v>
      </c>
      <c r="S928">
        <f xml:space="preserve"> (E928/D928)*100</f>
        <v>15.842105263157894</v>
      </c>
      <c r="T928">
        <f xml:space="preserve"> IF(G928=0, 0, (E928/G928))</f>
        <v>53.117647058823529</v>
      </c>
    </row>
    <row r="929" spans="1:20" ht="17" x14ac:dyDescent="0.2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t="s">
        <v>14</v>
      </c>
      <c r="G929">
        <v>243</v>
      </c>
      <c r="H929" t="s">
        <v>21</v>
      </c>
      <c r="I929" t="s">
        <v>22</v>
      </c>
      <c r="J929">
        <v>1534482000</v>
      </c>
      <c r="K929" s="7">
        <f xml:space="preserve"> (((J929/60)/60)/24)+DATE(1970,1,1)</f>
        <v>43329.208333333328</v>
      </c>
      <c r="L929">
        <v>1534568400</v>
      </c>
      <c r="M929" s="7">
        <f>(((L929/60)/60)/24)+DATE(1970, 1, 1)</f>
        <v>43330.208333333328</v>
      </c>
      <c r="N929" t="b">
        <v>0</v>
      </c>
      <c r="O929" t="b">
        <v>1</v>
      </c>
      <c r="P929" t="s">
        <v>53</v>
      </c>
      <c r="Q929" t="str">
        <f xml:space="preserve"> LEFT(P929, SEARCH("/", P929, 1)-1)</f>
        <v>film &amp; video</v>
      </c>
      <c r="R929" t="str">
        <f>RIGHT(P929,(LEN(P929)-LEN(Q929)-1))</f>
        <v>drama</v>
      </c>
      <c r="S929">
        <f xml:space="preserve"> (E929/D929)*100</f>
        <v>15.022446689113355</v>
      </c>
      <c r="T929">
        <f xml:space="preserve"> IF(G929=0, 0, (E929/G929))</f>
        <v>55.08230452674897</v>
      </c>
    </row>
    <row r="930" spans="1:20" ht="34" x14ac:dyDescent="0.2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t="s">
        <v>14</v>
      </c>
      <c r="G930">
        <v>296</v>
      </c>
      <c r="H930" t="s">
        <v>21</v>
      </c>
      <c r="I930" t="s">
        <v>22</v>
      </c>
      <c r="J930">
        <v>1536642000</v>
      </c>
      <c r="K930" s="7">
        <f xml:space="preserve"> (((J930/60)/60)/24)+DATE(1970,1,1)</f>
        <v>43354.208333333328</v>
      </c>
      <c r="L930">
        <v>1538283600</v>
      </c>
      <c r="M930" s="7">
        <f>(((L930/60)/60)/24)+DATE(1970, 1, 1)</f>
        <v>43373.208333333328</v>
      </c>
      <c r="N930" t="b">
        <v>0</v>
      </c>
      <c r="O930" t="b">
        <v>0</v>
      </c>
      <c r="P930" t="s">
        <v>17</v>
      </c>
      <c r="Q930" t="str">
        <f xml:space="preserve"> LEFT(P930, SEARCH("/", P930, 1)-1)</f>
        <v>food</v>
      </c>
      <c r="R930" t="str">
        <f>RIGHT(P930,(LEN(P930)-LEN(Q930)-1))</f>
        <v>food trucks</v>
      </c>
      <c r="S930">
        <f xml:space="preserve"> (E930/D930)*100</f>
        <v>14.962780898876405</v>
      </c>
      <c r="T930">
        <f xml:space="preserve"> IF(G930=0, 0, (E930/G930))</f>
        <v>71.983108108108112</v>
      </c>
    </row>
    <row r="931" spans="1:20" ht="17" x14ac:dyDescent="0.2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t="s">
        <v>14</v>
      </c>
      <c r="G931">
        <v>331</v>
      </c>
      <c r="H931" t="s">
        <v>40</v>
      </c>
      <c r="I931" t="s">
        <v>41</v>
      </c>
      <c r="J931">
        <v>1436418000</v>
      </c>
      <c r="K931" s="7">
        <f xml:space="preserve"> (((J931/60)/60)/24)+DATE(1970,1,1)</f>
        <v>42194.208333333328</v>
      </c>
      <c r="L931">
        <v>1436504400</v>
      </c>
      <c r="M931" s="7">
        <f>(((L931/60)/60)/24)+DATE(1970, 1, 1)</f>
        <v>42195.208333333328</v>
      </c>
      <c r="N931" t="b">
        <v>0</v>
      </c>
      <c r="O931" t="b">
        <v>0</v>
      </c>
      <c r="P931" t="s">
        <v>53</v>
      </c>
      <c r="Q931" t="str">
        <f xml:space="preserve"> LEFT(P931, SEARCH("/", P931, 1)-1)</f>
        <v>film &amp; video</v>
      </c>
      <c r="R931" t="str">
        <f>RIGHT(P931,(LEN(P931)-LEN(Q931)-1))</f>
        <v>drama</v>
      </c>
      <c r="S931">
        <f xml:space="preserve"> (E931/D931)*100</f>
        <v>14.69479695431472</v>
      </c>
      <c r="T931">
        <f xml:space="preserve"> IF(G931=0, 0, (E931/G931))</f>
        <v>69.966767371601208</v>
      </c>
    </row>
    <row r="932" spans="1:20" ht="34" x14ac:dyDescent="0.2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t="s">
        <v>14</v>
      </c>
      <c r="G932">
        <v>31</v>
      </c>
      <c r="H932" t="s">
        <v>21</v>
      </c>
      <c r="I932" t="s">
        <v>22</v>
      </c>
      <c r="J932">
        <v>1477976400</v>
      </c>
      <c r="K932" s="7">
        <f xml:space="preserve"> (((J932/60)/60)/24)+DATE(1970,1,1)</f>
        <v>42675.208333333328</v>
      </c>
      <c r="L932">
        <v>1478235600</v>
      </c>
      <c r="M932" s="7">
        <f>(((L932/60)/60)/24)+DATE(1970, 1, 1)</f>
        <v>42678.208333333328</v>
      </c>
      <c r="N932" t="b">
        <v>0</v>
      </c>
      <c r="O932" t="b">
        <v>0</v>
      </c>
      <c r="P932" t="s">
        <v>53</v>
      </c>
      <c r="Q932" t="str">
        <f xml:space="preserve"> LEFT(P932, SEARCH("/", P932, 1)-1)</f>
        <v>film &amp; video</v>
      </c>
      <c r="R932" t="str">
        <f>RIGHT(P932,(LEN(P932)-LEN(Q932)-1))</f>
        <v>drama</v>
      </c>
      <c r="S932">
        <f xml:space="preserve"> (E932/D932)*100</f>
        <v>14.394366197183098</v>
      </c>
      <c r="T932">
        <f xml:space="preserve"> IF(G932=0, 0, (E932/G932))</f>
        <v>32.967741935483872</v>
      </c>
    </row>
    <row r="933" spans="1:20" ht="17" x14ac:dyDescent="0.2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t="s">
        <v>14</v>
      </c>
      <c r="G933">
        <v>355</v>
      </c>
      <c r="H933" t="s">
        <v>21</v>
      </c>
      <c r="I933" t="s">
        <v>22</v>
      </c>
      <c r="J933">
        <v>1526878800</v>
      </c>
      <c r="K933" s="7">
        <f xml:space="preserve"> (((J933/60)/60)/24)+DATE(1970,1,1)</f>
        <v>43241.208333333328</v>
      </c>
      <c r="L933">
        <v>1530162000</v>
      </c>
      <c r="M933" s="7">
        <f>(((L933/60)/60)/24)+DATE(1970, 1, 1)</f>
        <v>43279.208333333328</v>
      </c>
      <c r="N933" t="b">
        <v>0</v>
      </c>
      <c r="O933" t="b">
        <v>0</v>
      </c>
      <c r="P933" t="s">
        <v>42</v>
      </c>
      <c r="Q933" t="str">
        <f xml:space="preserve"> LEFT(P933, SEARCH("/", P933, 1)-1)</f>
        <v>film &amp; video</v>
      </c>
      <c r="R933" t="str">
        <f>RIGHT(P933,(LEN(P933)-LEN(Q933)-1))</f>
        <v>documentary</v>
      </c>
      <c r="S933">
        <f xml:space="preserve"> (E933/D933)*100</f>
        <v>13.962962962962964</v>
      </c>
      <c r="T933">
        <f xml:space="preserve"> IF(G933=0, 0, (E933/G933))</f>
        <v>70.090140845070422</v>
      </c>
    </row>
    <row r="934" spans="1:20" ht="17" x14ac:dyDescent="0.2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t="s">
        <v>14</v>
      </c>
      <c r="G934">
        <v>347</v>
      </c>
      <c r="H934" t="s">
        <v>21</v>
      </c>
      <c r="I934" t="s">
        <v>22</v>
      </c>
      <c r="J934">
        <v>1362722400</v>
      </c>
      <c r="K934" s="7">
        <f xml:space="preserve"> (((J934/60)/60)/24)+DATE(1970,1,1)</f>
        <v>41341.25</v>
      </c>
      <c r="L934">
        <v>1366347600</v>
      </c>
      <c r="M934" s="7">
        <f>(((L934/60)/60)/24)+DATE(1970, 1, 1)</f>
        <v>41383.208333333336</v>
      </c>
      <c r="N934" t="b">
        <v>0</v>
      </c>
      <c r="O934" t="b">
        <v>1</v>
      </c>
      <c r="P934" t="s">
        <v>133</v>
      </c>
      <c r="Q934" t="str">
        <f xml:space="preserve"> LEFT(P934, SEARCH("/", P934, 1)-1)</f>
        <v>publishing</v>
      </c>
      <c r="R934" t="str">
        <f>RIGHT(P934,(LEN(P934)-LEN(Q934)-1))</f>
        <v>radio &amp; podcasts</v>
      </c>
      <c r="S934">
        <f xml:space="preserve"> (E934/D934)*100</f>
        <v>13.901001112347053</v>
      </c>
      <c r="T934">
        <f xml:space="preserve"> IF(G934=0, 0, (E934/G934))</f>
        <v>36.014409221902014</v>
      </c>
    </row>
    <row r="935" spans="1:20" ht="17" x14ac:dyDescent="0.2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t="s">
        <v>74</v>
      </c>
      <c r="G935">
        <v>15</v>
      </c>
      <c r="H935" t="s">
        <v>21</v>
      </c>
      <c r="I935" t="s">
        <v>22</v>
      </c>
      <c r="J935">
        <v>1374728400</v>
      </c>
      <c r="K935" s="7">
        <f xml:space="preserve"> (((J935/60)/60)/24)+DATE(1970,1,1)</f>
        <v>41480.208333333336</v>
      </c>
      <c r="L935">
        <v>1375765200</v>
      </c>
      <c r="M935" s="7">
        <f>(((L935/60)/60)/24)+DATE(1970, 1, 1)</f>
        <v>41492.208333333336</v>
      </c>
      <c r="N935" t="b">
        <v>0</v>
      </c>
      <c r="O935" t="b">
        <v>0</v>
      </c>
      <c r="P935" t="s">
        <v>33</v>
      </c>
      <c r="Q935" t="str">
        <f xml:space="preserve"> LEFT(P935, SEARCH("/", P935, 1)-1)</f>
        <v>theater</v>
      </c>
      <c r="R935" t="str">
        <f>RIGHT(P935,(LEN(P935)-LEN(Q935)-1))</f>
        <v>plays</v>
      </c>
      <c r="S935">
        <f xml:space="preserve"> (E935/D935)*100</f>
        <v>13.853658536585368</v>
      </c>
      <c r="T935">
        <f xml:space="preserve"> IF(G935=0, 0, (E935/G935))</f>
        <v>75.733333333333334</v>
      </c>
    </row>
    <row r="936" spans="1:20" ht="34" x14ac:dyDescent="0.2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t="s">
        <v>14</v>
      </c>
      <c r="G936">
        <v>21</v>
      </c>
      <c r="H936" t="s">
        <v>40</v>
      </c>
      <c r="I936" t="s">
        <v>41</v>
      </c>
      <c r="J936">
        <v>1520575200</v>
      </c>
      <c r="K936" s="7">
        <f xml:space="preserve"> (((J936/60)/60)/24)+DATE(1970,1,1)</f>
        <v>43168.25</v>
      </c>
      <c r="L936">
        <v>1521867600</v>
      </c>
      <c r="M936" s="7">
        <f>(((L936/60)/60)/24)+DATE(1970, 1, 1)</f>
        <v>43183.208333333328</v>
      </c>
      <c r="N936" t="b">
        <v>0</v>
      </c>
      <c r="O936" t="b">
        <v>1</v>
      </c>
      <c r="P936" t="s">
        <v>206</v>
      </c>
      <c r="Q936" t="str">
        <f xml:space="preserve"> LEFT(P936, SEARCH("/", P936, 1)-1)</f>
        <v>publishing</v>
      </c>
      <c r="R936" t="str">
        <f>RIGHT(P936,(LEN(P936)-LEN(Q936)-1))</f>
        <v>translations</v>
      </c>
      <c r="S936">
        <f xml:space="preserve"> (E936/D936)*100</f>
        <v>13.5</v>
      </c>
      <c r="T936">
        <f xml:space="preserve"> IF(G936=0, 0, (E936/G936))</f>
        <v>33.428571428571431</v>
      </c>
    </row>
    <row r="937" spans="1:20" ht="34" x14ac:dyDescent="0.2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t="s">
        <v>14</v>
      </c>
      <c r="G937">
        <v>441</v>
      </c>
      <c r="H937" t="s">
        <v>21</v>
      </c>
      <c r="I937" t="s">
        <v>22</v>
      </c>
      <c r="J937">
        <v>1547186400</v>
      </c>
      <c r="K937" s="7">
        <f xml:space="preserve"> (((J937/60)/60)/24)+DATE(1970,1,1)</f>
        <v>43476.25</v>
      </c>
      <c r="L937">
        <v>1547618400</v>
      </c>
      <c r="M937" s="7">
        <f>(((L937/60)/60)/24)+DATE(1970, 1, 1)</f>
        <v>43481.25</v>
      </c>
      <c r="N937" t="b">
        <v>0</v>
      </c>
      <c r="O937" t="b">
        <v>1</v>
      </c>
      <c r="P937" t="s">
        <v>42</v>
      </c>
      <c r="Q937" t="str">
        <f xml:space="preserve"> LEFT(P937, SEARCH("/", P937, 1)-1)</f>
        <v>film &amp; video</v>
      </c>
      <c r="R937" t="str">
        <f>RIGHT(P937,(LEN(P937)-LEN(Q937)-1))</f>
        <v>documentary</v>
      </c>
      <c r="S937">
        <f xml:space="preserve"> (E937/D937)*100</f>
        <v>13.185782556750297</v>
      </c>
      <c r="T937">
        <f xml:space="preserve"> IF(G937=0, 0, (E937/G937))</f>
        <v>50.05215419501134</v>
      </c>
    </row>
    <row r="938" spans="1:20" ht="17" x14ac:dyDescent="0.2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t="s">
        <v>14</v>
      </c>
      <c r="G938">
        <v>78</v>
      </c>
      <c r="H938" t="s">
        <v>21</v>
      </c>
      <c r="I938" t="s">
        <v>22</v>
      </c>
      <c r="J938">
        <v>1294552800</v>
      </c>
      <c r="K938" s="7">
        <f xml:space="preserve"> (((J938/60)/60)/24)+DATE(1970,1,1)</f>
        <v>40552.25</v>
      </c>
      <c r="L938">
        <v>1297576800</v>
      </c>
      <c r="M938" s="7">
        <f>(((L938/60)/60)/24)+DATE(1970, 1, 1)</f>
        <v>40587.25</v>
      </c>
      <c r="N938" t="b">
        <v>1</v>
      </c>
      <c r="O938" t="b">
        <v>0</v>
      </c>
      <c r="P938" t="s">
        <v>33</v>
      </c>
      <c r="Q938" t="str">
        <f xml:space="preserve"> LEFT(P938, SEARCH("/", P938, 1)-1)</f>
        <v>theater</v>
      </c>
      <c r="R938" t="str">
        <f>RIGHT(P938,(LEN(P938)-LEN(Q938)-1))</f>
        <v>plays</v>
      </c>
      <c r="S938">
        <f xml:space="preserve"> (E938/D938)*100</f>
        <v>13.05813953488372</v>
      </c>
      <c r="T938">
        <f xml:space="preserve"> IF(G938=0, 0, (E938/G938))</f>
        <v>71.987179487179489</v>
      </c>
    </row>
    <row r="939" spans="1:20" ht="34" x14ac:dyDescent="0.2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t="s">
        <v>14</v>
      </c>
      <c r="G939">
        <v>17</v>
      </c>
      <c r="H939" t="s">
        <v>21</v>
      </c>
      <c r="I939" t="s">
        <v>22</v>
      </c>
      <c r="J939">
        <v>1445403600</v>
      </c>
      <c r="K939" s="7">
        <f xml:space="preserve"> (((J939/60)/60)/24)+DATE(1970,1,1)</f>
        <v>42298.208333333328</v>
      </c>
      <c r="L939">
        <v>1445922000</v>
      </c>
      <c r="M939" s="7">
        <f>(((L939/60)/60)/24)+DATE(1970, 1, 1)</f>
        <v>42304.208333333328</v>
      </c>
      <c r="N939" t="b">
        <v>0</v>
      </c>
      <c r="O939" t="b">
        <v>1</v>
      </c>
      <c r="P939" t="s">
        <v>33</v>
      </c>
      <c r="Q939" t="str">
        <f xml:space="preserve"> LEFT(P939, SEARCH("/", P939, 1)-1)</f>
        <v>theater</v>
      </c>
      <c r="R939" t="str">
        <f>RIGHT(P939,(LEN(P939)-LEN(Q939)-1))</f>
        <v>plays</v>
      </c>
      <c r="S939">
        <f xml:space="preserve"> (E939/D939)*100</f>
        <v>12.923076923076923</v>
      </c>
      <c r="T939">
        <f xml:space="preserve"> IF(G939=0, 0, (E939/G939))</f>
        <v>29.647058823529413</v>
      </c>
    </row>
    <row r="940" spans="1:20" ht="34" x14ac:dyDescent="0.2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t="s">
        <v>14</v>
      </c>
      <c r="G940">
        <v>253</v>
      </c>
      <c r="H940" t="s">
        <v>21</v>
      </c>
      <c r="I940" t="s">
        <v>22</v>
      </c>
      <c r="J940">
        <v>1401426000</v>
      </c>
      <c r="K940" s="7">
        <f xml:space="preserve"> (((J940/60)/60)/24)+DATE(1970,1,1)</f>
        <v>41789.208333333336</v>
      </c>
      <c r="L940">
        <v>1402203600</v>
      </c>
      <c r="M940" s="7">
        <f>(((L940/60)/60)/24)+DATE(1970, 1, 1)</f>
        <v>41798.208333333336</v>
      </c>
      <c r="N940" t="b">
        <v>0</v>
      </c>
      <c r="O940" t="b">
        <v>0</v>
      </c>
      <c r="P940" t="s">
        <v>33</v>
      </c>
      <c r="Q940" t="str">
        <f xml:space="preserve"> LEFT(P940, SEARCH("/", P940, 1)-1)</f>
        <v>theater</v>
      </c>
      <c r="R940" t="str">
        <f>RIGHT(P940,(LEN(P940)-LEN(Q940)-1))</f>
        <v>plays</v>
      </c>
      <c r="S940">
        <f xml:space="preserve"> (E940/D940)*100</f>
        <v>12.910076530612244</v>
      </c>
      <c r="T940">
        <f xml:space="preserve"> IF(G940=0, 0, (E940/G940))</f>
        <v>80.011857707509876</v>
      </c>
    </row>
    <row r="941" spans="1:20" ht="34" x14ac:dyDescent="0.2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t="s">
        <v>14</v>
      </c>
      <c r="G941">
        <v>26</v>
      </c>
      <c r="H941" t="s">
        <v>98</v>
      </c>
      <c r="I941" t="s">
        <v>99</v>
      </c>
      <c r="J941">
        <v>1552366800</v>
      </c>
      <c r="K941" s="7">
        <f xml:space="preserve"> (((J941/60)/60)/24)+DATE(1970,1,1)</f>
        <v>43536.208333333328</v>
      </c>
      <c r="L941">
        <v>1552539600</v>
      </c>
      <c r="M941" s="7">
        <f>(((L941/60)/60)/24)+DATE(1970, 1, 1)</f>
        <v>43538.208333333328</v>
      </c>
      <c r="N941" t="b">
        <v>0</v>
      </c>
      <c r="O941" t="b">
        <v>0</v>
      </c>
      <c r="P941" t="s">
        <v>23</v>
      </c>
      <c r="Q941" t="str">
        <f xml:space="preserve"> LEFT(P941, SEARCH("/", P941, 1)-1)</f>
        <v>music</v>
      </c>
      <c r="R941" t="str">
        <f>RIGHT(P941,(LEN(P941)-LEN(Q941)-1))</f>
        <v>rock</v>
      </c>
      <c r="S941">
        <f xml:space="preserve"> (E941/D941)*100</f>
        <v>12.818181818181817</v>
      </c>
      <c r="T941">
        <f xml:space="preserve"> IF(G941=0, 0, (E941/G941))</f>
        <v>48.807692307692307</v>
      </c>
    </row>
    <row r="942" spans="1:20" ht="17" x14ac:dyDescent="0.2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t="s">
        <v>14</v>
      </c>
      <c r="G942">
        <v>16</v>
      </c>
      <c r="H942" t="s">
        <v>21</v>
      </c>
      <c r="I942" t="s">
        <v>22</v>
      </c>
      <c r="J942">
        <v>1349326800</v>
      </c>
      <c r="K942" s="7">
        <f xml:space="preserve"> (((J942/60)/60)/24)+DATE(1970,1,1)</f>
        <v>41186.208333333336</v>
      </c>
      <c r="L942">
        <v>1349672400</v>
      </c>
      <c r="M942" s="7">
        <f>(((L942/60)/60)/24)+DATE(1970, 1, 1)</f>
        <v>41190.208333333336</v>
      </c>
      <c r="N942" t="b">
        <v>0</v>
      </c>
      <c r="O942" t="b">
        <v>0</v>
      </c>
      <c r="P942" t="s">
        <v>133</v>
      </c>
      <c r="Q942" t="str">
        <f xml:space="preserve"> LEFT(P942, SEARCH("/", P942, 1)-1)</f>
        <v>publishing</v>
      </c>
      <c r="R942" t="str">
        <f>RIGHT(P942,(LEN(P942)-LEN(Q942)-1))</f>
        <v>radio &amp; podcasts</v>
      </c>
      <c r="S942">
        <f xml:space="preserve"> (E942/D942)*100</f>
        <v>12.230769230769232</v>
      </c>
      <c r="T942">
        <f xml:space="preserve"> IF(G942=0, 0, (E942/G942))</f>
        <v>49.6875</v>
      </c>
    </row>
    <row r="943" spans="1:20" ht="17" x14ac:dyDescent="0.2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t="s">
        <v>14</v>
      </c>
      <c r="G943">
        <v>5</v>
      </c>
      <c r="H943" t="s">
        <v>21</v>
      </c>
      <c r="I943" t="s">
        <v>22</v>
      </c>
      <c r="J943">
        <v>1493355600</v>
      </c>
      <c r="K943" s="7">
        <f xml:space="preserve"> (((J943/60)/60)/24)+DATE(1970,1,1)</f>
        <v>42853.208333333328</v>
      </c>
      <c r="L943">
        <v>1493874000</v>
      </c>
      <c r="M943" s="7">
        <f>(((L943/60)/60)/24)+DATE(1970, 1, 1)</f>
        <v>42859.208333333328</v>
      </c>
      <c r="N943" t="b">
        <v>0</v>
      </c>
      <c r="O943" t="b">
        <v>0</v>
      </c>
      <c r="P943" t="s">
        <v>33</v>
      </c>
      <c r="Q943" t="str">
        <f xml:space="preserve"> LEFT(P943, SEARCH("/", P943, 1)-1)</f>
        <v>theater</v>
      </c>
      <c r="R943" t="str">
        <f>RIGHT(P943,(LEN(P943)-LEN(Q943)-1))</f>
        <v>plays</v>
      </c>
      <c r="S943">
        <f xml:space="preserve"> (E943/D943)*100</f>
        <v>11.851063829787234</v>
      </c>
      <c r="T943">
        <f xml:space="preserve"> IF(G943=0, 0, (E943/G943))</f>
        <v>111.4</v>
      </c>
    </row>
    <row r="944" spans="1:20" ht="17" x14ac:dyDescent="0.2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t="s">
        <v>14</v>
      </c>
      <c r="G944">
        <v>23</v>
      </c>
      <c r="H944" t="s">
        <v>15</v>
      </c>
      <c r="I944" t="s">
        <v>16</v>
      </c>
      <c r="J944">
        <v>1533877200</v>
      </c>
      <c r="K944" s="7">
        <f xml:space="preserve"> (((J944/60)/60)/24)+DATE(1970,1,1)</f>
        <v>43322.208333333328</v>
      </c>
      <c r="L944">
        <v>1534136400</v>
      </c>
      <c r="M944" s="7">
        <f>(((L944/60)/60)/24)+DATE(1970, 1, 1)</f>
        <v>43325.208333333328</v>
      </c>
      <c r="N944" t="b">
        <v>1</v>
      </c>
      <c r="O944" t="b">
        <v>0</v>
      </c>
      <c r="P944" t="s">
        <v>122</v>
      </c>
      <c r="Q944" t="str">
        <f xml:space="preserve"> LEFT(P944, SEARCH("/", P944, 1)-1)</f>
        <v>photography</v>
      </c>
      <c r="R944" t="str">
        <f>RIGHT(P944,(LEN(P944)-LEN(Q944)-1))</f>
        <v>photography books</v>
      </c>
      <c r="S944">
        <f xml:space="preserve"> (E944/D944)*100</f>
        <v>11.814432989690722</v>
      </c>
      <c r="T944">
        <f xml:space="preserve"> IF(G944=0, 0, (E944/G944))</f>
        <v>49.826086956521742</v>
      </c>
    </row>
    <row r="945" spans="1:20" ht="17" x14ac:dyDescent="0.2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t="s">
        <v>14</v>
      </c>
      <c r="G945">
        <v>94</v>
      </c>
      <c r="H945" t="s">
        <v>21</v>
      </c>
      <c r="I945" t="s">
        <v>22</v>
      </c>
      <c r="J945">
        <v>1280206800</v>
      </c>
      <c r="K945" s="7">
        <f xml:space="preserve"> (((J945/60)/60)/24)+DATE(1970,1,1)</f>
        <v>40386.208333333336</v>
      </c>
      <c r="L945">
        <v>1281243600</v>
      </c>
      <c r="M945" s="7">
        <f>(((L945/60)/60)/24)+DATE(1970, 1, 1)</f>
        <v>40398.208333333336</v>
      </c>
      <c r="N945" t="b">
        <v>0</v>
      </c>
      <c r="O945" t="b">
        <v>1</v>
      </c>
      <c r="P945" t="s">
        <v>33</v>
      </c>
      <c r="Q945" t="str">
        <f xml:space="preserve"> LEFT(P945, SEARCH("/", P945, 1)-1)</f>
        <v>theater</v>
      </c>
      <c r="R945" t="str">
        <f>RIGHT(P945,(LEN(P945)-LEN(Q945)-1))</f>
        <v>plays</v>
      </c>
      <c r="S945">
        <f xml:space="preserve"> (E945/D945)*100</f>
        <v>11.419117647058824</v>
      </c>
      <c r="T945">
        <f xml:space="preserve"> IF(G945=0, 0, (E945/G945))</f>
        <v>99.127659574468083</v>
      </c>
    </row>
    <row r="946" spans="1:20" ht="17" x14ac:dyDescent="0.2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t="s">
        <v>74</v>
      </c>
      <c r="G946">
        <v>145</v>
      </c>
      <c r="H946" t="s">
        <v>98</v>
      </c>
      <c r="I946" t="s">
        <v>99</v>
      </c>
      <c r="J946">
        <v>1325656800</v>
      </c>
      <c r="K946" s="7">
        <f xml:space="preserve"> (((J946/60)/60)/24)+DATE(1970,1,1)</f>
        <v>40912.25</v>
      </c>
      <c r="L946">
        <v>1325829600</v>
      </c>
      <c r="M946" s="7">
        <f>(((L946/60)/60)/24)+DATE(1970, 1, 1)</f>
        <v>40914.25</v>
      </c>
      <c r="N946" t="b">
        <v>0</v>
      </c>
      <c r="O946" t="b">
        <v>0</v>
      </c>
      <c r="P946" t="s">
        <v>60</v>
      </c>
      <c r="Q946" t="str">
        <f xml:space="preserve"> LEFT(P946, SEARCH("/", P946, 1)-1)</f>
        <v>music</v>
      </c>
      <c r="R946" t="str">
        <f>RIGHT(P946,(LEN(P946)-LEN(Q946)-1))</f>
        <v>indie rock</v>
      </c>
      <c r="S946">
        <f xml:space="preserve"> (E946/D946)*100</f>
        <v>11.270034843205574</v>
      </c>
      <c r="T946">
        <f xml:space="preserve"> IF(G946=0, 0, (E946/G946))</f>
        <v>89.227586206896547</v>
      </c>
    </row>
    <row r="947" spans="1:20" ht="17" x14ac:dyDescent="0.2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t="s">
        <v>14</v>
      </c>
      <c r="G947">
        <v>9</v>
      </c>
      <c r="H947" t="s">
        <v>21</v>
      </c>
      <c r="I947" t="s">
        <v>22</v>
      </c>
      <c r="J947">
        <v>1399698000</v>
      </c>
      <c r="K947" s="7">
        <f xml:space="preserve"> (((J947/60)/60)/24)+DATE(1970,1,1)</f>
        <v>41769.208333333336</v>
      </c>
      <c r="L947">
        <v>1402117200</v>
      </c>
      <c r="M947" s="7">
        <f>(((L947/60)/60)/24)+DATE(1970, 1, 1)</f>
        <v>41797.208333333336</v>
      </c>
      <c r="N947" t="b">
        <v>0</v>
      </c>
      <c r="O947" t="b">
        <v>0</v>
      </c>
      <c r="P947" t="s">
        <v>89</v>
      </c>
      <c r="Q947" t="str">
        <f xml:space="preserve"> LEFT(P947, SEARCH("/", P947, 1)-1)</f>
        <v>games</v>
      </c>
      <c r="R947" t="str">
        <f>RIGHT(P947,(LEN(P947)-LEN(Q947)-1))</f>
        <v>video games</v>
      </c>
      <c r="S947">
        <f xml:space="preserve"> (E947/D947)*100</f>
        <v>11.254901960784313</v>
      </c>
      <c r="T947">
        <f xml:space="preserve"> IF(G947=0, 0, (E947/G947))</f>
        <v>63.777777777777779</v>
      </c>
    </row>
    <row r="948" spans="1:20" ht="17" x14ac:dyDescent="0.2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t="s">
        <v>14</v>
      </c>
      <c r="G948">
        <v>418</v>
      </c>
      <c r="H948" t="s">
        <v>21</v>
      </c>
      <c r="I948" t="s">
        <v>22</v>
      </c>
      <c r="J948">
        <v>1326434400</v>
      </c>
      <c r="K948" s="7">
        <f xml:space="preserve"> (((J948/60)/60)/24)+DATE(1970,1,1)</f>
        <v>40921.25</v>
      </c>
      <c r="L948">
        <v>1327903200</v>
      </c>
      <c r="M948" s="7">
        <f>(((L948/60)/60)/24)+DATE(1970, 1, 1)</f>
        <v>40938.25</v>
      </c>
      <c r="N948" t="b">
        <v>0</v>
      </c>
      <c r="O948" t="b">
        <v>0</v>
      </c>
      <c r="P948" t="s">
        <v>33</v>
      </c>
      <c r="Q948" t="str">
        <f xml:space="preserve"> LEFT(P948, SEARCH("/", P948, 1)-1)</f>
        <v>theater</v>
      </c>
      <c r="R948" t="str">
        <f>RIGHT(P948,(LEN(P948)-LEN(Q948)-1))</f>
        <v>plays</v>
      </c>
      <c r="S948">
        <f xml:space="preserve"> (E948/D948)*100</f>
        <v>11.059030837004405</v>
      </c>
      <c r="T948">
        <f xml:space="preserve"> IF(G948=0, 0, (E948/G948))</f>
        <v>30.028708133971293</v>
      </c>
    </row>
    <row r="949" spans="1:20" ht="17" x14ac:dyDescent="0.2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t="s">
        <v>14</v>
      </c>
      <c r="G949">
        <v>57</v>
      </c>
      <c r="H949" t="s">
        <v>26</v>
      </c>
      <c r="I949" t="s">
        <v>27</v>
      </c>
      <c r="J949">
        <v>1561438800</v>
      </c>
      <c r="K949" s="7">
        <f xml:space="preserve"> (((J949/60)/60)/24)+DATE(1970,1,1)</f>
        <v>43641.208333333328</v>
      </c>
      <c r="L949">
        <v>1562043600</v>
      </c>
      <c r="M949" s="7">
        <f>(((L949/60)/60)/24)+DATE(1970, 1, 1)</f>
        <v>43648.208333333328</v>
      </c>
      <c r="N949" t="b">
        <v>0</v>
      </c>
      <c r="O949" t="b">
        <v>1</v>
      </c>
      <c r="P949" t="s">
        <v>23</v>
      </c>
      <c r="Q949" t="str">
        <f xml:space="preserve"> LEFT(P949, SEARCH("/", P949, 1)-1)</f>
        <v>music</v>
      </c>
      <c r="R949" t="str">
        <f>RIGHT(P949,(LEN(P949)-LEN(Q949)-1))</f>
        <v>rock</v>
      </c>
      <c r="S949">
        <f xml:space="preserve"> (E949/D949)*100</f>
        <v>10.944303797468354</v>
      </c>
      <c r="T949">
        <f xml:space="preserve"> IF(G949=0, 0, (E949/G949))</f>
        <v>75.84210526315789</v>
      </c>
    </row>
    <row r="950" spans="1:20" ht="17" x14ac:dyDescent="0.2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t="s">
        <v>14</v>
      </c>
      <c r="G950">
        <v>162</v>
      </c>
      <c r="H950" t="s">
        <v>21</v>
      </c>
      <c r="I950" t="s">
        <v>22</v>
      </c>
      <c r="J950">
        <v>1316667600</v>
      </c>
      <c r="K950" s="7">
        <f xml:space="preserve"> (((J950/60)/60)/24)+DATE(1970,1,1)</f>
        <v>40808.208333333336</v>
      </c>
      <c r="L950">
        <v>1316840400</v>
      </c>
      <c r="M950" s="7">
        <f>(((L950/60)/60)/24)+DATE(1970, 1, 1)</f>
        <v>40810.208333333336</v>
      </c>
      <c r="N950" t="b">
        <v>0</v>
      </c>
      <c r="O950" t="b">
        <v>1</v>
      </c>
      <c r="P950" t="s">
        <v>17</v>
      </c>
      <c r="Q950" t="str">
        <f xml:space="preserve"> LEFT(P950, SEARCH("/", P950, 1)-1)</f>
        <v>food</v>
      </c>
      <c r="R950" t="str">
        <f>RIGHT(P950,(LEN(P950)-LEN(Q950)-1))</f>
        <v>food trucks</v>
      </c>
      <c r="S950">
        <f xml:space="preserve"> (E950/D950)*100</f>
        <v>10.638024357239512</v>
      </c>
      <c r="T950">
        <f xml:space="preserve"> IF(G950=0, 0, (E950/G950))</f>
        <v>97.055555555555557</v>
      </c>
    </row>
    <row r="951" spans="1:20" ht="34" x14ac:dyDescent="0.2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t="s">
        <v>14</v>
      </c>
      <c r="G951">
        <v>5</v>
      </c>
      <c r="H951" t="s">
        <v>21</v>
      </c>
      <c r="I951" t="s">
        <v>22</v>
      </c>
      <c r="J951">
        <v>1395291600</v>
      </c>
      <c r="K951" s="7">
        <f xml:space="preserve"> (((J951/60)/60)/24)+DATE(1970,1,1)</f>
        <v>41718.208333333336</v>
      </c>
      <c r="L951">
        <v>1397192400</v>
      </c>
      <c r="M951" s="7">
        <f>(((L951/60)/60)/24)+DATE(1970, 1, 1)</f>
        <v>41740.208333333336</v>
      </c>
      <c r="N951" t="b">
        <v>0</v>
      </c>
      <c r="O951" t="b">
        <v>0</v>
      </c>
      <c r="P951" t="s">
        <v>206</v>
      </c>
      <c r="Q951" t="str">
        <f xml:space="preserve"> LEFT(P951, SEARCH("/", P951, 1)-1)</f>
        <v>publishing</v>
      </c>
      <c r="R951" t="str">
        <f>RIGHT(P951,(LEN(P951)-LEN(Q951)-1))</f>
        <v>translations</v>
      </c>
      <c r="S951">
        <f xml:space="preserve"> (E951/D951)*100</f>
        <v>10.63265306122449</v>
      </c>
      <c r="T951">
        <f xml:space="preserve"> IF(G951=0, 0, (E951/G951))</f>
        <v>104.2</v>
      </c>
    </row>
    <row r="952" spans="1:20" ht="34" x14ac:dyDescent="0.2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t="s">
        <v>14</v>
      </c>
      <c r="G952">
        <v>10</v>
      </c>
      <c r="H952" t="s">
        <v>21</v>
      </c>
      <c r="I952" t="s">
        <v>22</v>
      </c>
      <c r="J952">
        <v>1415253600</v>
      </c>
      <c r="K952" s="7">
        <f xml:space="preserve"> (((J952/60)/60)/24)+DATE(1970,1,1)</f>
        <v>41949.25</v>
      </c>
      <c r="L952">
        <v>1416117600</v>
      </c>
      <c r="M952" s="7">
        <f>(((L952/60)/60)/24)+DATE(1970, 1, 1)</f>
        <v>41959.25</v>
      </c>
      <c r="N952" t="b">
        <v>0</v>
      </c>
      <c r="O952" t="b">
        <v>0</v>
      </c>
      <c r="P952" t="s">
        <v>23</v>
      </c>
      <c r="Q952" t="str">
        <f xml:space="preserve"> LEFT(P952, SEARCH("/", P952, 1)-1)</f>
        <v>music</v>
      </c>
      <c r="R952" t="str">
        <f>RIGHT(P952,(LEN(P952)-LEN(Q952)-1))</f>
        <v>rock</v>
      </c>
      <c r="S952">
        <f xml:space="preserve"> (E952/D952)*100</f>
        <v>10.297872340425531</v>
      </c>
      <c r="T952">
        <f xml:space="preserve"> IF(G952=0, 0, (E952/G952))</f>
        <v>96.8</v>
      </c>
    </row>
    <row r="953" spans="1:20" ht="17" x14ac:dyDescent="0.2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t="s">
        <v>14</v>
      </c>
      <c r="G953">
        <v>127</v>
      </c>
      <c r="H953" t="s">
        <v>21</v>
      </c>
      <c r="I953" t="s">
        <v>22</v>
      </c>
      <c r="J953">
        <v>1571720400</v>
      </c>
      <c r="K953" s="7">
        <f xml:space="preserve"> (((J953/60)/60)/24)+DATE(1970,1,1)</f>
        <v>43760.208333333328</v>
      </c>
      <c r="L953">
        <v>1572933600</v>
      </c>
      <c r="M953" s="7">
        <f>(((L953/60)/60)/24)+DATE(1970, 1, 1)</f>
        <v>43774.25</v>
      </c>
      <c r="N953" t="b">
        <v>0</v>
      </c>
      <c r="O953" t="b">
        <v>0</v>
      </c>
      <c r="P953" t="s">
        <v>33</v>
      </c>
      <c r="Q953" t="str">
        <f xml:space="preserve"> LEFT(P953, SEARCH("/", P953, 1)-1)</f>
        <v>theater</v>
      </c>
      <c r="R953" t="str">
        <f>RIGHT(P953,(LEN(P953)-LEN(Q953)-1))</f>
        <v>plays</v>
      </c>
      <c r="S953">
        <f xml:space="preserve"> (E953/D953)*100</f>
        <v>10.257545271629779</v>
      </c>
      <c r="T953">
        <f xml:space="preserve"> IF(G953=0, 0, (E953/G953))</f>
        <v>40.14173228346457</v>
      </c>
    </row>
    <row r="954" spans="1:20" ht="34" x14ac:dyDescent="0.2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t="s">
        <v>14</v>
      </c>
      <c r="G954">
        <v>181</v>
      </c>
      <c r="H954" t="s">
        <v>21</v>
      </c>
      <c r="I954" t="s">
        <v>22</v>
      </c>
      <c r="J954">
        <v>1308200400</v>
      </c>
      <c r="K954" s="7">
        <f xml:space="preserve"> (((J954/60)/60)/24)+DATE(1970,1,1)</f>
        <v>40710.208333333336</v>
      </c>
      <c r="L954">
        <v>1308373200</v>
      </c>
      <c r="M954" s="7">
        <f>(((L954/60)/60)/24)+DATE(1970, 1, 1)</f>
        <v>40712.208333333336</v>
      </c>
      <c r="N954" t="b">
        <v>0</v>
      </c>
      <c r="O954" t="b">
        <v>0</v>
      </c>
      <c r="P954" t="s">
        <v>33</v>
      </c>
      <c r="Q954" t="str">
        <f xml:space="preserve"> LEFT(P954, SEARCH("/", P954, 1)-1)</f>
        <v>theater</v>
      </c>
      <c r="R954" t="str">
        <f>RIGHT(P954,(LEN(P954)-LEN(Q954)-1))</f>
        <v>plays</v>
      </c>
      <c r="S954">
        <f xml:space="preserve"> (E954/D954)*100</f>
        <v>9.9141184124918666</v>
      </c>
      <c r="T954">
        <f xml:space="preserve"> IF(G954=0, 0, (E954/G954))</f>
        <v>84.187845303867405</v>
      </c>
    </row>
    <row r="955" spans="1:20" ht="17" x14ac:dyDescent="0.2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t="s">
        <v>14</v>
      </c>
      <c r="G955">
        <v>10</v>
      </c>
      <c r="H955" t="s">
        <v>21</v>
      </c>
      <c r="I955" t="s">
        <v>22</v>
      </c>
      <c r="J955">
        <v>1331874000</v>
      </c>
      <c r="K955" s="7">
        <f xml:space="preserve"> (((J955/60)/60)/24)+DATE(1970,1,1)</f>
        <v>40984.208333333336</v>
      </c>
      <c r="L955">
        <v>1333429200</v>
      </c>
      <c r="M955" s="7">
        <f>(((L955/60)/60)/24)+DATE(1970, 1, 1)</f>
        <v>41002.208333333336</v>
      </c>
      <c r="N955" t="b">
        <v>0</v>
      </c>
      <c r="O955" t="b">
        <v>0</v>
      </c>
      <c r="P955" t="s">
        <v>17</v>
      </c>
      <c r="Q955" t="str">
        <f xml:space="preserve"> LEFT(P955, SEARCH("/", P955, 1)-1)</f>
        <v>food</v>
      </c>
      <c r="R955" t="str">
        <f>RIGHT(P955,(LEN(P955)-LEN(Q955)-1))</f>
        <v>food trucks</v>
      </c>
      <c r="S955">
        <f xml:space="preserve"> (E955/D955)*100</f>
        <v>9.8219178082191778</v>
      </c>
      <c r="T955">
        <f xml:space="preserve"> IF(G955=0, 0, (E955/G955))</f>
        <v>71.7</v>
      </c>
    </row>
    <row r="956" spans="1:20" ht="17" x14ac:dyDescent="0.2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t="s">
        <v>14</v>
      </c>
      <c r="G956">
        <v>80</v>
      </c>
      <c r="H956" t="s">
        <v>21</v>
      </c>
      <c r="I956" t="s">
        <v>22</v>
      </c>
      <c r="J956">
        <v>1305003600</v>
      </c>
      <c r="K956" s="7">
        <f xml:space="preserve"> (((J956/60)/60)/24)+DATE(1970,1,1)</f>
        <v>40673.208333333336</v>
      </c>
      <c r="L956">
        <v>1305781200</v>
      </c>
      <c r="M956" s="7">
        <f>(((L956/60)/60)/24)+DATE(1970, 1, 1)</f>
        <v>40682.208333333336</v>
      </c>
      <c r="N956" t="b">
        <v>0</v>
      </c>
      <c r="O956" t="b">
        <v>0</v>
      </c>
      <c r="P956" t="s">
        <v>119</v>
      </c>
      <c r="Q956" t="str">
        <f xml:space="preserve"> LEFT(P956, SEARCH("/", P956, 1)-1)</f>
        <v>publishing</v>
      </c>
      <c r="R956" t="str">
        <f>RIGHT(P956,(LEN(P956)-LEN(Q956)-1))</f>
        <v>fiction</v>
      </c>
      <c r="S956">
        <f xml:space="preserve"> (E956/D956)*100</f>
        <v>9.5876777251184837</v>
      </c>
      <c r="T956">
        <f xml:space="preserve"> IF(G956=0, 0, (E956/G956))</f>
        <v>101.15</v>
      </c>
    </row>
    <row r="957" spans="1:20" ht="17" x14ac:dyDescent="0.2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t="s">
        <v>14</v>
      </c>
      <c r="G957">
        <v>168</v>
      </c>
      <c r="H957" t="s">
        <v>21</v>
      </c>
      <c r="I957" t="s">
        <v>22</v>
      </c>
      <c r="J957">
        <v>1281070800</v>
      </c>
      <c r="K957" s="7">
        <f xml:space="preserve"> (((J957/60)/60)/24)+DATE(1970,1,1)</f>
        <v>40396.208333333336</v>
      </c>
      <c r="L957">
        <v>1283576400</v>
      </c>
      <c r="M957" s="7">
        <f>(((L957/60)/60)/24)+DATE(1970, 1, 1)</f>
        <v>40425.208333333336</v>
      </c>
      <c r="N957" t="b">
        <v>0</v>
      </c>
      <c r="O957" t="b">
        <v>0</v>
      </c>
      <c r="P957" t="s">
        <v>50</v>
      </c>
      <c r="Q957" t="str">
        <f xml:space="preserve"> LEFT(P957, SEARCH("/", P957, 1)-1)</f>
        <v>music</v>
      </c>
      <c r="R957" t="str">
        <f>RIGHT(P957,(LEN(P957)-LEN(Q957)-1))</f>
        <v>electric music</v>
      </c>
      <c r="S957">
        <f xml:space="preserve"> (E957/D957)*100</f>
        <v>9.5585443037974684</v>
      </c>
      <c r="T957">
        <f xml:space="preserve"> IF(G957=0, 0, (E957/G957))</f>
        <v>35.958333333333336</v>
      </c>
    </row>
    <row r="958" spans="1:20" ht="17" x14ac:dyDescent="0.2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t="s">
        <v>14</v>
      </c>
      <c r="G958">
        <v>17</v>
      </c>
      <c r="H958" t="s">
        <v>21</v>
      </c>
      <c r="I958" t="s">
        <v>22</v>
      </c>
      <c r="J958">
        <v>1309496400</v>
      </c>
      <c r="K958" s="7">
        <f xml:space="preserve"> (((J958/60)/60)/24)+DATE(1970,1,1)</f>
        <v>40725.208333333336</v>
      </c>
      <c r="L958">
        <v>1311051600</v>
      </c>
      <c r="M958" s="7">
        <f>(((L958/60)/60)/24)+DATE(1970, 1, 1)</f>
        <v>40743.208333333336</v>
      </c>
      <c r="N958" t="b">
        <v>1</v>
      </c>
      <c r="O958" t="b">
        <v>0</v>
      </c>
      <c r="P958" t="s">
        <v>33</v>
      </c>
      <c r="Q958" t="str">
        <f xml:space="preserve"> LEFT(P958, SEARCH("/", P958, 1)-1)</f>
        <v>theater</v>
      </c>
      <c r="R958" t="str">
        <f>RIGHT(P958,(LEN(P958)-LEN(Q958)-1))</f>
        <v>plays</v>
      </c>
      <c r="S958">
        <f xml:space="preserve"> (E958/D958)*100</f>
        <v>8.4430379746835449</v>
      </c>
      <c r="T958">
        <f xml:space="preserve"> IF(G958=0, 0, (E958/G958))</f>
        <v>39.235294117647058</v>
      </c>
    </row>
    <row r="959" spans="1:20" ht="17" x14ac:dyDescent="0.2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t="s">
        <v>14</v>
      </c>
      <c r="G959">
        <v>14</v>
      </c>
      <c r="H959" t="s">
        <v>21</v>
      </c>
      <c r="I959" t="s">
        <v>22</v>
      </c>
      <c r="J959">
        <v>1514354400</v>
      </c>
      <c r="K959" s="7">
        <f xml:space="preserve"> (((J959/60)/60)/24)+DATE(1970,1,1)</f>
        <v>43096.25</v>
      </c>
      <c r="L959">
        <v>1515736800</v>
      </c>
      <c r="M959" s="7">
        <f>(((L959/60)/60)/24)+DATE(1970, 1, 1)</f>
        <v>43112.25</v>
      </c>
      <c r="N959" t="b">
        <v>0</v>
      </c>
      <c r="O959" t="b">
        <v>0</v>
      </c>
      <c r="P959" t="s">
        <v>474</v>
      </c>
      <c r="Q959" t="str">
        <f xml:space="preserve"> LEFT(P959, SEARCH("/", P959, 1)-1)</f>
        <v>film &amp; video</v>
      </c>
      <c r="R959" t="str">
        <f>RIGHT(P959,(LEN(P959)-LEN(Q959)-1))</f>
        <v>science fiction</v>
      </c>
      <c r="S959">
        <f xml:space="preserve"> (E959/D959)*100</f>
        <v>8.24</v>
      </c>
      <c r="T959">
        <f xml:space="preserve"> IF(G959=0, 0, (E959/G959))</f>
        <v>58.857142857142854</v>
      </c>
    </row>
    <row r="960" spans="1:20" ht="34" x14ac:dyDescent="0.2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t="s">
        <v>14</v>
      </c>
      <c r="G960">
        <v>7</v>
      </c>
      <c r="H960" t="s">
        <v>21</v>
      </c>
      <c r="I960" t="s">
        <v>22</v>
      </c>
      <c r="J960">
        <v>1500008400</v>
      </c>
      <c r="K960" s="7">
        <f xml:space="preserve"> (((J960/60)/60)/24)+DATE(1970,1,1)</f>
        <v>42930.208333333328</v>
      </c>
      <c r="L960">
        <v>1500267600</v>
      </c>
      <c r="M960" s="7">
        <f>(((L960/60)/60)/24)+DATE(1970, 1, 1)</f>
        <v>42933.208333333328</v>
      </c>
      <c r="N960" t="b">
        <v>0</v>
      </c>
      <c r="O960" t="b">
        <v>1</v>
      </c>
      <c r="P960" t="s">
        <v>33</v>
      </c>
      <c r="Q960" t="str">
        <f xml:space="preserve"> LEFT(P960, SEARCH("/", P960, 1)-1)</f>
        <v>theater</v>
      </c>
      <c r="R960" t="str">
        <f>RIGHT(P960,(LEN(P960)-LEN(Q960)-1))</f>
        <v>plays</v>
      </c>
      <c r="S960">
        <f xml:space="preserve"> (E960/D960)*100</f>
        <v>7.9076923076923071</v>
      </c>
      <c r="T960">
        <f xml:space="preserve"> IF(G960=0, 0, (E960/G960))</f>
        <v>73.428571428571431</v>
      </c>
    </row>
    <row r="961" spans="1:20" ht="17" x14ac:dyDescent="0.2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t="s">
        <v>14</v>
      </c>
      <c r="G961">
        <v>151</v>
      </c>
      <c r="H961" t="s">
        <v>21</v>
      </c>
      <c r="I961" t="s">
        <v>22</v>
      </c>
      <c r="J961">
        <v>1389679200</v>
      </c>
      <c r="K961" s="7">
        <f xml:space="preserve"> (((J961/60)/60)/24)+DATE(1970,1,1)</f>
        <v>41653.25</v>
      </c>
      <c r="L961">
        <v>1389852000</v>
      </c>
      <c r="M961" s="7">
        <f>(((L961/60)/60)/24)+DATE(1970, 1, 1)</f>
        <v>41655.25</v>
      </c>
      <c r="N961" t="b">
        <v>0</v>
      </c>
      <c r="O961" t="b">
        <v>0</v>
      </c>
      <c r="P961" t="s">
        <v>68</v>
      </c>
      <c r="Q961" t="str">
        <f xml:space="preserve"> LEFT(P961, SEARCH("/", P961, 1)-1)</f>
        <v>publishing</v>
      </c>
      <c r="R961" t="str">
        <f>RIGHT(P961,(LEN(P961)-LEN(Q961)-1))</f>
        <v>nonfiction</v>
      </c>
      <c r="S961">
        <f xml:space="preserve"> (E961/D961)*100</f>
        <v>7.2731788079470201</v>
      </c>
      <c r="T961">
        <f xml:space="preserve"> IF(G961=0, 0, (E961/G961))</f>
        <v>29.09271523178808</v>
      </c>
    </row>
    <row r="962" spans="1:20" ht="34" x14ac:dyDescent="0.2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t="s">
        <v>14</v>
      </c>
      <c r="G962">
        <v>157</v>
      </c>
      <c r="H962" t="s">
        <v>21</v>
      </c>
      <c r="I962" t="s">
        <v>22</v>
      </c>
      <c r="J962">
        <v>1467003600</v>
      </c>
      <c r="K962" s="7">
        <f xml:space="preserve"> (((J962/60)/60)/24)+DATE(1970,1,1)</f>
        <v>42548.208333333328</v>
      </c>
      <c r="L962">
        <v>1467262800</v>
      </c>
      <c r="M962" s="7">
        <f>(((L962/60)/60)/24)+DATE(1970, 1, 1)</f>
        <v>42551.208333333328</v>
      </c>
      <c r="N962" t="b">
        <v>0</v>
      </c>
      <c r="O962" t="b">
        <v>1</v>
      </c>
      <c r="P962" t="s">
        <v>33</v>
      </c>
      <c r="Q962" t="str">
        <f xml:space="preserve"> LEFT(P962, SEARCH("/", P962, 1)-1)</f>
        <v>theater</v>
      </c>
      <c r="R962" t="str">
        <f>RIGHT(P962,(LEN(P962)-LEN(Q962)-1))</f>
        <v>plays</v>
      </c>
      <c r="S962">
        <f xml:space="preserve"> (E962/D962)*100</f>
        <v>7.0991735537190088</v>
      </c>
      <c r="T962">
        <f xml:space="preserve"> IF(G962=0, 0, (E962/G962))</f>
        <v>71.127388535031841</v>
      </c>
    </row>
    <row r="963" spans="1:20" ht="34" x14ac:dyDescent="0.2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t="s">
        <v>14</v>
      </c>
      <c r="G963">
        <v>10</v>
      </c>
      <c r="H963" t="s">
        <v>21</v>
      </c>
      <c r="I963" t="s">
        <v>22</v>
      </c>
      <c r="J963">
        <v>1519365600</v>
      </c>
      <c r="K963" s="7">
        <f xml:space="preserve"> (((J963/60)/60)/24)+DATE(1970,1,1)</f>
        <v>43154.25</v>
      </c>
      <c r="L963">
        <v>1519538400</v>
      </c>
      <c r="M963" s="7">
        <f>(((L963/60)/60)/24)+DATE(1970, 1, 1)</f>
        <v>43156.25</v>
      </c>
      <c r="N963" t="b">
        <v>0</v>
      </c>
      <c r="O963" t="b">
        <v>1</v>
      </c>
      <c r="P963" t="s">
        <v>71</v>
      </c>
      <c r="Q963" t="str">
        <f xml:space="preserve"> LEFT(P963, SEARCH("/", P963, 1)-1)</f>
        <v>film &amp; video</v>
      </c>
      <c r="R963" t="str">
        <f>RIGHT(P963,(LEN(P963)-LEN(Q963)-1))</f>
        <v>animation</v>
      </c>
      <c r="S963">
        <f xml:space="preserve"> (E963/D963)*100</f>
        <v>7.0681818181818183</v>
      </c>
      <c r="T963">
        <f xml:space="preserve"> IF(G963=0, 0, (E963/G963))</f>
        <v>62.2</v>
      </c>
    </row>
    <row r="964" spans="1:20" ht="34" x14ac:dyDescent="0.2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t="s">
        <v>14</v>
      </c>
      <c r="G964">
        <v>107</v>
      </c>
      <c r="H964" t="s">
        <v>21</v>
      </c>
      <c r="I964" t="s">
        <v>22</v>
      </c>
      <c r="J964">
        <v>1517637600</v>
      </c>
      <c r="K964" s="7">
        <f xml:space="preserve"> (((J964/60)/60)/24)+DATE(1970,1,1)</f>
        <v>43134.25</v>
      </c>
      <c r="L964">
        <v>1518415200</v>
      </c>
      <c r="M964" s="7">
        <f>(((L964/60)/60)/24)+DATE(1970, 1, 1)</f>
        <v>43143.25</v>
      </c>
      <c r="N964" t="b">
        <v>0</v>
      </c>
      <c r="O964" t="b">
        <v>0</v>
      </c>
      <c r="P964" t="s">
        <v>33</v>
      </c>
      <c r="Q964" t="str">
        <f xml:space="preserve"> LEFT(P964, SEARCH("/", P964, 1)-1)</f>
        <v>theater</v>
      </c>
      <c r="R964" t="str">
        <f>RIGHT(P964,(LEN(P964)-LEN(Q964)-1))</f>
        <v>plays</v>
      </c>
      <c r="S964">
        <f xml:space="preserve"> (E964/D964)*100</f>
        <v>6.9511889862327907</v>
      </c>
      <c r="T964">
        <f xml:space="preserve"> IF(G964=0, 0, (E964/G964))</f>
        <v>103.81308411214954</v>
      </c>
    </row>
    <row r="965" spans="1:20" ht="17" x14ac:dyDescent="0.2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t="s">
        <v>14</v>
      </c>
      <c r="G965">
        <v>1</v>
      </c>
      <c r="H965" t="s">
        <v>36</v>
      </c>
      <c r="I965" t="s">
        <v>37</v>
      </c>
      <c r="J965">
        <v>1504069200</v>
      </c>
      <c r="K965" s="7">
        <f xml:space="preserve"> (((J965/60)/60)/24)+DATE(1970,1,1)</f>
        <v>42977.208333333328</v>
      </c>
      <c r="L965">
        <v>1504155600</v>
      </c>
      <c r="M965" s="7">
        <f>(((L965/60)/60)/24)+DATE(1970, 1, 1)</f>
        <v>42978.208333333328</v>
      </c>
      <c r="N965" t="b">
        <v>0</v>
      </c>
      <c r="O965" t="b">
        <v>1</v>
      </c>
      <c r="P965" t="s">
        <v>68</v>
      </c>
      <c r="Q965" t="str">
        <f xml:space="preserve"> LEFT(P965, SEARCH("/", P965, 1)-1)</f>
        <v>publishing</v>
      </c>
      <c r="R965" t="str">
        <f>RIGHT(P965,(LEN(P965)-LEN(Q965)-1))</f>
        <v>nonfiction</v>
      </c>
      <c r="S965">
        <f xml:space="preserve"> (E965/D965)*100</f>
        <v>5</v>
      </c>
      <c r="T965">
        <f xml:space="preserve"> IF(G965=0, 0, (E965/G965))</f>
        <v>5</v>
      </c>
    </row>
    <row r="966" spans="1:20" ht="17" x14ac:dyDescent="0.2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t="s">
        <v>14</v>
      </c>
      <c r="G966">
        <v>1</v>
      </c>
      <c r="H966" t="s">
        <v>21</v>
      </c>
      <c r="I966" t="s">
        <v>22</v>
      </c>
      <c r="J966">
        <v>1432098000</v>
      </c>
      <c r="K966" s="7">
        <f xml:space="preserve"> (((J966/60)/60)/24)+DATE(1970,1,1)</f>
        <v>42144.208333333328</v>
      </c>
      <c r="L966">
        <v>1433653200</v>
      </c>
      <c r="M966" s="7">
        <f>(((L966/60)/60)/24)+DATE(1970, 1, 1)</f>
        <v>42162.208333333328</v>
      </c>
      <c r="N966" t="b">
        <v>0</v>
      </c>
      <c r="O966" t="b">
        <v>1</v>
      </c>
      <c r="P966" t="s">
        <v>159</v>
      </c>
      <c r="Q966" t="str">
        <f xml:space="preserve"> LEFT(P966, SEARCH("/", P966, 1)-1)</f>
        <v>music</v>
      </c>
      <c r="R966" t="str">
        <f>RIGHT(P966,(LEN(P966)-LEN(Q966)-1))</f>
        <v>jazz</v>
      </c>
      <c r="S966">
        <f xml:space="preserve"> (E966/D966)*100</f>
        <v>5</v>
      </c>
      <c r="T966">
        <f xml:space="preserve"> IF(G966=0, 0, (E966/G966))</f>
        <v>5</v>
      </c>
    </row>
    <row r="967" spans="1:20" ht="17" x14ac:dyDescent="0.2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t="s">
        <v>14</v>
      </c>
      <c r="G967">
        <v>1</v>
      </c>
      <c r="H967" t="s">
        <v>40</v>
      </c>
      <c r="I967" t="s">
        <v>41</v>
      </c>
      <c r="J967">
        <v>1375160400</v>
      </c>
      <c r="K967" s="7">
        <f xml:space="preserve"> (((J967/60)/60)/24)+DATE(1970,1,1)</f>
        <v>41485.208333333336</v>
      </c>
      <c r="L967">
        <v>1376197200</v>
      </c>
      <c r="M967" s="7">
        <f>(((L967/60)/60)/24)+DATE(1970, 1, 1)</f>
        <v>41497.208333333336</v>
      </c>
      <c r="N967" t="b">
        <v>0</v>
      </c>
      <c r="O967" t="b">
        <v>0</v>
      </c>
      <c r="P967" t="s">
        <v>17</v>
      </c>
      <c r="Q967" t="str">
        <f xml:space="preserve"> LEFT(P967, SEARCH("/", P967, 1)-1)</f>
        <v>food</v>
      </c>
      <c r="R967" t="str">
        <f>RIGHT(P967,(LEN(P967)-LEN(Q967)-1))</f>
        <v>food trucks</v>
      </c>
      <c r="S967">
        <f xml:space="preserve"> (E967/D967)*100</f>
        <v>5</v>
      </c>
      <c r="T967">
        <f xml:space="preserve"> IF(G967=0, 0, (E967/G967))</f>
        <v>5</v>
      </c>
    </row>
    <row r="968" spans="1:20" ht="17" x14ac:dyDescent="0.2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t="s">
        <v>14</v>
      </c>
      <c r="G968">
        <v>1</v>
      </c>
      <c r="H968" t="s">
        <v>21</v>
      </c>
      <c r="I968" t="s">
        <v>22</v>
      </c>
      <c r="J968">
        <v>1555390800</v>
      </c>
      <c r="K968" s="7">
        <f xml:space="preserve"> (((J968/60)/60)/24)+DATE(1970,1,1)</f>
        <v>43571.208333333328</v>
      </c>
      <c r="L968">
        <v>1555822800</v>
      </c>
      <c r="M968" s="7">
        <f>(((L968/60)/60)/24)+DATE(1970, 1, 1)</f>
        <v>43576.208333333328</v>
      </c>
      <c r="N968" t="b">
        <v>0</v>
      </c>
      <c r="O968" t="b">
        <v>1</v>
      </c>
      <c r="P968" t="s">
        <v>33</v>
      </c>
      <c r="Q968" t="str">
        <f xml:space="preserve"> LEFT(P968, SEARCH("/", P968, 1)-1)</f>
        <v>theater</v>
      </c>
      <c r="R968" t="str">
        <f>RIGHT(P968,(LEN(P968)-LEN(Q968)-1))</f>
        <v>plays</v>
      </c>
      <c r="S968">
        <f xml:space="preserve"> (E968/D968)*100</f>
        <v>5</v>
      </c>
      <c r="T968">
        <f xml:space="preserve"> IF(G968=0, 0, (E968/G968))</f>
        <v>5</v>
      </c>
    </row>
    <row r="969" spans="1:20" ht="17" x14ac:dyDescent="0.2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t="s">
        <v>14</v>
      </c>
      <c r="G969">
        <v>130</v>
      </c>
      <c r="H969" t="s">
        <v>21</v>
      </c>
      <c r="I969" t="s">
        <v>22</v>
      </c>
      <c r="J969">
        <v>1277701200</v>
      </c>
      <c r="K969" s="7">
        <f xml:space="preserve"> (((J969/60)/60)/24)+DATE(1970,1,1)</f>
        <v>40357.208333333336</v>
      </c>
      <c r="L969">
        <v>1280120400</v>
      </c>
      <c r="M969" s="7">
        <f>(((L969/60)/60)/24)+DATE(1970, 1, 1)</f>
        <v>40385.208333333336</v>
      </c>
      <c r="N969" t="b">
        <v>0</v>
      </c>
      <c r="O969" t="b">
        <v>0</v>
      </c>
      <c r="P969" t="s">
        <v>206</v>
      </c>
      <c r="Q969" t="str">
        <f xml:space="preserve"> LEFT(P969, SEARCH("/", P969, 1)-1)</f>
        <v>publishing</v>
      </c>
      <c r="R969" t="str">
        <f>RIGHT(P969,(LEN(P969)-LEN(Q969)-1))</f>
        <v>translations</v>
      </c>
      <c r="S969">
        <f xml:space="preserve"> (E969/D969)*100</f>
        <v>4.5731034482758623</v>
      </c>
      <c r="T969">
        <f xml:space="preserve"> IF(G969=0, 0, (E969/G969))</f>
        <v>51.007692307692309</v>
      </c>
    </row>
    <row r="970" spans="1:20" ht="17" x14ac:dyDescent="0.2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t="s">
        <v>74</v>
      </c>
      <c r="G970">
        <v>60</v>
      </c>
      <c r="H970" t="s">
        <v>21</v>
      </c>
      <c r="I970" t="s">
        <v>22</v>
      </c>
      <c r="J970">
        <v>1522818000</v>
      </c>
      <c r="K970" s="7">
        <f xml:space="preserve"> (((J970/60)/60)/24)+DATE(1970,1,1)</f>
        <v>43194.208333333328</v>
      </c>
      <c r="L970">
        <v>1523336400</v>
      </c>
      <c r="M970" s="7">
        <f>(((L970/60)/60)/24)+DATE(1970, 1, 1)</f>
        <v>43200.208333333328</v>
      </c>
      <c r="N970" t="b">
        <v>0</v>
      </c>
      <c r="O970" t="b">
        <v>0</v>
      </c>
      <c r="P970" t="s">
        <v>23</v>
      </c>
      <c r="Q970" t="str">
        <f xml:space="preserve"> LEFT(P970, SEARCH("/", P970, 1)-1)</f>
        <v>music</v>
      </c>
      <c r="R970" t="str">
        <f>RIGHT(P970,(LEN(P970)-LEN(Q970)-1))</f>
        <v>rock</v>
      </c>
      <c r="S970">
        <f xml:space="preserve"> (E970/D970)*100</f>
        <v>4.392394822006473</v>
      </c>
      <c r="T970">
        <f xml:space="preserve"> IF(G970=0, 0, (E970/G970))</f>
        <v>90.483333333333334</v>
      </c>
    </row>
    <row r="971" spans="1:20" ht="17" x14ac:dyDescent="0.2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t="s">
        <v>14</v>
      </c>
      <c r="G971">
        <v>1</v>
      </c>
      <c r="H971" t="s">
        <v>15</v>
      </c>
      <c r="I971" t="s">
        <v>16</v>
      </c>
      <c r="J971">
        <v>1540098000</v>
      </c>
      <c r="K971" s="7">
        <f xml:space="preserve"> (((J971/60)/60)/24)+DATE(1970,1,1)</f>
        <v>43394.208333333328</v>
      </c>
      <c r="L971">
        <v>1542088800</v>
      </c>
      <c r="M971" s="7">
        <f>(((L971/60)/60)/24)+DATE(1970, 1, 1)</f>
        <v>43417.25</v>
      </c>
      <c r="N971" t="b">
        <v>0</v>
      </c>
      <c r="O971" t="b">
        <v>0</v>
      </c>
      <c r="P971" t="s">
        <v>71</v>
      </c>
      <c r="Q971" t="str">
        <f xml:space="preserve"> LEFT(P971, SEARCH("/", P971, 1)-1)</f>
        <v>film &amp; video</v>
      </c>
      <c r="R971" t="str">
        <f>RIGHT(P971,(LEN(P971)-LEN(Q971)-1))</f>
        <v>animation</v>
      </c>
      <c r="S971">
        <f xml:space="preserve"> (E971/D971)*100</f>
        <v>4</v>
      </c>
      <c r="T971">
        <f xml:space="preserve"> IF(G971=0, 0, (E971/G971))</f>
        <v>4</v>
      </c>
    </row>
    <row r="972" spans="1:20" ht="34" x14ac:dyDescent="0.2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t="s">
        <v>74</v>
      </c>
      <c r="G972">
        <v>1</v>
      </c>
      <c r="H972" t="s">
        <v>98</v>
      </c>
      <c r="I972" t="s">
        <v>99</v>
      </c>
      <c r="J972">
        <v>1330495200</v>
      </c>
      <c r="K972" s="7">
        <f xml:space="preserve"> (((J972/60)/60)/24)+DATE(1970,1,1)</f>
        <v>40968.25</v>
      </c>
      <c r="L972">
        <v>1332306000</v>
      </c>
      <c r="M972" s="7">
        <f>(((L972/60)/60)/24)+DATE(1970, 1, 1)</f>
        <v>40989.208333333336</v>
      </c>
      <c r="N972" t="b">
        <v>0</v>
      </c>
      <c r="O972" t="b">
        <v>0</v>
      </c>
      <c r="P972" t="s">
        <v>60</v>
      </c>
      <c r="Q972" t="str">
        <f xml:space="preserve"> LEFT(P972, SEARCH("/", P972, 1)-1)</f>
        <v>music</v>
      </c>
      <c r="R972" t="str">
        <f>RIGHT(P972,(LEN(P972)-LEN(Q972)-1))</f>
        <v>indie rock</v>
      </c>
      <c r="S972">
        <f xml:space="preserve"> (E972/D972)*100</f>
        <v>4</v>
      </c>
      <c r="T972">
        <f xml:space="preserve"> IF(G972=0, 0, (E972/G972))</f>
        <v>4</v>
      </c>
    </row>
    <row r="973" spans="1:20" ht="17" x14ac:dyDescent="0.2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t="s">
        <v>14</v>
      </c>
      <c r="G973">
        <v>143</v>
      </c>
      <c r="H973" t="s">
        <v>21</v>
      </c>
      <c r="I973" t="s">
        <v>22</v>
      </c>
      <c r="J973">
        <v>1550037600</v>
      </c>
      <c r="K973" s="7">
        <f xml:space="preserve"> (((J973/60)/60)/24)+DATE(1970,1,1)</f>
        <v>43509.25</v>
      </c>
      <c r="L973">
        <v>1550210400</v>
      </c>
      <c r="M973" s="7">
        <f>(((L973/60)/60)/24)+DATE(1970, 1, 1)</f>
        <v>43511.25</v>
      </c>
      <c r="N973" t="b">
        <v>0</v>
      </c>
      <c r="O973" t="b">
        <v>0</v>
      </c>
      <c r="P973" t="s">
        <v>33</v>
      </c>
      <c r="Q973" t="str">
        <f xml:space="preserve"> LEFT(P973, SEARCH("/", P973, 1)-1)</f>
        <v>theater</v>
      </c>
      <c r="R973" t="str">
        <f>RIGHT(P973,(LEN(P973)-LEN(Q973)-1))</f>
        <v>plays</v>
      </c>
      <c r="S973">
        <f xml:space="preserve"> (E973/D973)*100</f>
        <v>3.841836734693878</v>
      </c>
      <c r="T973">
        <f xml:space="preserve"> IF(G973=0, 0, (E973/G973))</f>
        <v>42.125874125874127</v>
      </c>
    </row>
    <row r="974" spans="1:20" ht="34" x14ac:dyDescent="0.2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t="s">
        <v>14</v>
      </c>
      <c r="G974">
        <v>82</v>
      </c>
      <c r="H974" t="s">
        <v>36</v>
      </c>
      <c r="I974" t="s">
        <v>37</v>
      </c>
      <c r="J974">
        <v>1423720800</v>
      </c>
      <c r="K974" s="7">
        <f xml:space="preserve"> (((J974/60)/60)/24)+DATE(1970,1,1)</f>
        <v>42047.25</v>
      </c>
      <c r="L974">
        <v>1424412000</v>
      </c>
      <c r="M974" s="7">
        <f>(((L974/60)/60)/24)+DATE(1970, 1, 1)</f>
        <v>42055.25</v>
      </c>
      <c r="N974" t="b">
        <v>0</v>
      </c>
      <c r="O974" t="b">
        <v>0</v>
      </c>
      <c r="P974" t="s">
        <v>42</v>
      </c>
      <c r="Q974" t="str">
        <f xml:space="preserve"> LEFT(P974, SEARCH("/", P974, 1)-1)</f>
        <v>film &amp; video</v>
      </c>
      <c r="R974" t="str">
        <f>RIGHT(P974,(LEN(P974)-LEN(Q974)-1))</f>
        <v>documentary</v>
      </c>
      <c r="S974">
        <f xml:space="preserve"> (E974/D974)*100</f>
        <v>3.6436208125445471</v>
      </c>
      <c r="T974">
        <f xml:space="preserve"> IF(G974=0, 0, (E974/G974))</f>
        <v>62.341463414634148</v>
      </c>
    </row>
    <row r="975" spans="1:20" ht="17" x14ac:dyDescent="0.2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t="s">
        <v>14</v>
      </c>
      <c r="G975">
        <v>40</v>
      </c>
      <c r="H975" t="s">
        <v>21</v>
      </c>
      <c r="I975" t="s">
        <v>22</v>
      </c>
      <c r="J975">
        <v>1301806800</v>
      </c>
      <c r="K975" s="7">
        <f xml:space="preserve"> (((J975/60)/60)/24)+DATE(1970,1,1)</f>
        <v>40636.208333333336</v>
      </c>
      <c r="L975">
        <v>1302670800</v>
      </c>
      <c r="M975" s="7">
        <f>(((L975/60)/60)/24)+DATE(1970, 1, 1)</f>
        <v>40646.208333333336</v>
      </c>
      <c r="N975" t="b">
        <v>0</v>
      </c>
      <c r="O975" t="b">
        <v>0</v>
      </c>
      <c r="P975" t="s">
        <v>159</v>
      </c>
      <c r="Q975" t="str">
        <f xml:space="preserve"> LEFT(P975, SEARCH("/", P975, 1)-1)</f>
        <v>music</v>
      </c>
      <c r="R975" t="str">
        <f>RIGHT(P975,(LEN(P975)-LEN(Q975)-1))</f>
        <v>jazz</v>
      </c>
      <c r="S975">
        <f xml:space="preserve"> (E975/D975)*100</f>
        <v>3.3719999999999999</v>
      </c>
      <c r="T975">
        <f xml:space="preserve"> IF(G975=0, 0, (E975/G975))</f>
        <v>63.225000000000001</v>
      </c>
    </row>
    <row r="976" spans="1:20" ht="17" x14ac:dyDescent="0.2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t="s">
        <v>74</v>
      </c>
      <c r="G976">
        <v>58</v>
      </c>
      <c r="H976" t="s">
        <v>21</v>
      </c>
      <c r="I976" t="s">
        <v>22</v>
      </c>
      <c r="J976">
        <v>1402117200</v>
      </c>
      <c r="K976" s="7">
        <f xml:space="preserve"> (((J976/60)/60)/24)+DATE(1970,1,1)</f>
        <v>41797.208333333336</v>
      </c>
      <c r="L976">
        <v>1403154000</v>
      </c>
      <c r="M976" s="7">
        <f>(((L976/60)/60)/24)+DATE(1970, 1, 1)</f>
        <v>41809.208333333336</v>
      </c>
      <c r="N976" t="b">
        <v>0</v>
      </c>
      <c r="O976" t="b">
        <v>1</v>
      </c>
      <c r="P976" t="s">
        <v>53</v>
      </c>
      <c r="Q976" t="str">
        <f xml:space="preserve"> LEFT(P976, SEARCH("/", P976, 1)-1)</f>
        <v>film &amp; video</v>
      </c>
      <c r="R976" t="str">
        <f>RIGHT(P976,(LEN(P976)-LEN(Q976)-1))</f>
        <v>drama</v>
      </c>
      <c r="S976">
        <f xml:space="preserve"> (E976/D976)*100</f>
        <v>3.2862318840579712</v>
      </c>
      <c r="T976">
        <f xml:space="preserve"> IF(G976=0, 0, (E976/G976))</f>
        <v>46.913793103448278</v>
      </c>
    </row>
    <row r="977" spans="1:20" ht="17" x14ac:dyDescent="0.2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t="s">
        <v>74</v>
      </c>
      <c r="G977">
        <v>55</v>
      </c>
      <c r="H977" t="s">
        <v>26</v>
      </c>
      <c r="I977" t="s">
        <v>27</v>
      </c>
      <c r="J977">
        <v>1422943200</v>
      </c>
      <c r="K977" s="7">
        <f xml:space="preserve"> (((J977/60)/60)/24)+DATE(1970,1,1)</f>
        <v>42038.25</v>
      </c>
      <c r="L977">
        <v>1425103200</v>
      </c>
      <c r="M977" s="7">
        <f>(((L977/60)/60)/24)+DATE(1970, 1, 1)</f>
        <v>42063.25</v>
      </c>
      <c r="N977" t="b">
        <v>0</v>
      </c>
      <c r="O977" t="b">
        <v>0</v>
      </c>
      <c r="P977" t="s">
        <v>17</v>
      </c>
      <c r="Q977" t="str">
        <f xml:space="preserve"> LEFT(P977, SEARCH("/", P977, 1)-1)</f>
        <v>food</v>
      </c>
      <c r="R977" t="str">
        <f>RIGHT(P977,(LEN(P977)-LEN(Q977)-1))</f>
        <v>food trucks</v>
      </c>
      <c r="S977">
        <f xml:space="preserve"> (E977/D977)*100</f>
        <v>3.202693602693603</v>
      </c>
      <c r="T977">
        <f xml:space="preserve"> IF(G977=0, 0, (E977/G977))</f>
        <v>86.472727272727269</v>
      </c>
    </row>
    <row r="978" spans="1:20" ht="17" x14ac:dyDescent="0.2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t="s">
        <v>14</v>
      </c>
      <c r="G978">
        <v>64</v>
      </c>
      <c r="H978" t="s">
        <v>21</v>
      </c>
      <c r="I978" t="s">
        <v>22</v>
      </c>
      <c r="J978">
        <v>1523768400</v>
      </c>
      <c r="K978" s="7">
        <f xml:space="preserve"> (((J978/60)/60)/24)+DATE(1970,1,1)</f>
        <v>43205.208333333328</v>
      </c>
      <c r="L978">
        <v>1526014800</v>
      </c>
      <c r="M978" s="7">
        <f>(((L978/60)/60)/24)+DATE(1970, 1, 1)</f>
        <v>43231.208333333328</v>
      </c>
      <c r="N978" t="b">
        <v>0</v>
      </c>
      <c r="O978" t="b">
        <v>0</v>
      </c>
      <c r="P978" t="s">
        <v>60</v>
      </c>
      <c r="Q978" t="str">
        <f xml:space="preserve"> LEFT(P978, SEARCH("/", P978, 1)-1)</f>
        <v>music</v>
      </c>
      <c r="R978" t="str">
        <f>RIGHT(P978,(LEN(P978)-LEN(Q978)-1))</f>
        <v>indie rock</v>
      </c>
      <c r="S978">
        <f xml:space="preserve"> (E978/D978)*100</f>
        <v>3.1301587301587301</v>
      </c>
      <c r="T978">
        <f xml:space="preserve"> IF(G978=0, 0, (E978/G978))</f>
        <v>92.4375</v>
      </c>
    </row>
    <row r="979" spans="1:20" ht="17" x14ac:dyDescent="0.2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t="s">
        <v>14</v>
      </c>
      <c r="G979">
        <v>1</v>
      </c>
      <c r="H979" t="s">
        <v>21</v>
      </c>
      <c r="I979" t="s">
        <v>22</v>
      </c>
      <c r="J979">
        <v>1264399200</v>
      </c>
      <c r="K979" s="7">
        <f xml:space="preserve"> (((J979/60)/60)/24)+DATE(1970,1,1)</f>
        <v>40203.25</v>
      </c>
      <c r="L979">
        <v>1267423200</v>
      </c>
      <c r="M979" s="7">
        <f>(((L979/60)/60)/24)+DATE(1970, 1, 1)</f>
        <v>40238.25</v>
      </c>
      <c r="N979" t="b">
        <v>0</v>
      </c>
      <c r="O979" t="b">
        <v>0</v>
      </c>
      <c r="P979" t="s">
        <v>23</v>
      </c>
      <c r="Q979" t="str">
        <f xml:space="preserve"> LEFT(P979, SEARCH("/", P979, 1)-1)</f>
        <v>music</v>
      </c>
      <c r="R979" t="str">
        <f>RIGHT(P979,(LEN(P979)-LEN(Q979)-1))</f>
        <v>rock</v>
      </c>
      <c r="S979">
        <f xml:space="preserve"> (E979/D979)*100</f>
        <v>3</v>
      </c>
      <c r="T979">
        <f xml:space="preserve"> IF(G979=0, 0, (E979/G979))</f>
        <v>3</v>
      </c>
    </row>
    <row r="980" spans="1:20" ht="34" x14ac:dyDescent="0.2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t="s">
        <v>14</v>
      </c>
      <c r="G980">
        <v>1</v>
      </c>
      <c r="H980" t="s">
        <v>21</v>
      </c>
      <c r="I980" t="s">
        <v>22</v>
      </c>
      <c r="J980">
        <v>1264399200</v>
      </c>
      <c r="K980" s="7">
        <f xml:space="preserve"> (((J980/60)/60)/24)+DATE(1970,1,1)</f>
        <v>40203.25</v>
      </c>
      <c r="L980">
        <v>1265695200</v>
      </c>
      <c r="M980" s="7">
        <f>(((L980/60)/60)/24)+DATE(1970, 1, 1)</f>
        <v>40218.25</v>
      </c>
      <c r="N980" t="b">
        <v>0</v>
      </c>
      <c r="O980" t="b">
        <v>0</v>
      </c>
      <c r="P980" t="s">
        <v>65</v>
      </c>
      <c r="Q980" t="str">
        <f xml:space="preserve"> LEFT(P980, SEARCH("/", P980, 1)-1)</f>
        <v>technology</v>
      </c>
      <c r="R980" t="str">
        <f>RIGHT(P980,(LEN(P980)-LEN(Q980)-1))</f>
        <v>wearables</v>
      </c>
      <c r="S980">
        <f xml:space="preserve"> (E980/D980)*100</f>
        <v>3</v>
      </c>
      <c r="T980">
        <f xml:space="preserve"> IF(G980=0, 0, (E980/G980))</f>
        <v>3</v>
      </c>
    </row>
    <row r="981" spans="1:20" ht="17" x14ac:dyDescent="0.2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t="s">
        <v>14</v>
      </c>
      <c r="G981">
        <v>67</v>
      </c>
      <c r="H981" t="s">
        <v>21</v>
      </c>
      <c r="I981" t="s">
        <v>22</v>
      </c>
      <c r="J981">
        <v>1501736400</v>
      </c>
      <c r="K981" s="7">
        <f xml:space="preserve"> (((J981/60)/60)/24)+DATE(1970,1,1)</f>
        <v>42950.208333333328</v>
      </c>
      <c r="L981">
        <v>1502341200</v>
      </c>
      <c r="M981" s="7">
        <f>(((L981/60)/60)/24)+DATE(1970, 1, 1)</f>
        <v>42957.208333333328</v>
      </c>
      <c r="N981" t="b">
        <v>0</v>
      </c>
      <c r="O981" t="b">
        <v>0</v>
      </c>
      <c r="P981" t="s">
        <v>60</v>
      </c>
      <c r="Q981" t="str">
        <f xml:space="preserve"> LEFT(P981, SEARCH("/", P981, 1)-1)</f>
        <v>music</v>
      </c>
      <c r="R981" t="str">
        <f>RIGHT(P981,(LEN(P981)-LEN(Q981)-1))</f>
        <v>indie rock</v>
      </c>
      <c r="S981">
        <f xml:space="preserve"> (E981/D981)*100</f>
        <v>2.93886230728336</v>
      </c>
      <c r="T981">
        <f xml:space="preserve"> IF(G981=0, 0, (E981/G981))</f>
        <v>82.507462686567166</v>
      </c>
    </row>
    <row r="982" spans="1:20" ht="17" x14ac:dyDescent="0.2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t="s">
        <v>14</v>
      </c>
      <c r="G982">
        <v>49</v>
      </c>
      <c r="H982" t="s">
        <v>40</v>
      </c>
      <c r="I982" t="s">
        <v>41</v>
      </c>
      <c r="J982">
        <v>1453442400</v>
      </c>
      <c r="K982" s="7">
        <f xml:space="preserve"> (((J982/60)/60)/24)+DATE(1970,1,1)</f>
        <v>42391.25</v>
      </c>
      <c r="L982">
        <v>1456034400</v>
      </c>
      <c r="M982" s="7">
        <f>(((L982/60)/60)/24)+DATE(1970, 1, 1)</f>
        <v>42421.25</v>
      </c>
      <c r="N982" t="b">
        <v>0</v>
      </c>
      <c r="O982" t="b">
        <v>0</v>
      </c>
      <c r="P982" t="s">
        <v>60</v>
      </c>
      <c r="Q982" t="str">
        <f xml:space="preserve"> LEFT(P982, SEARCH("/", P982, 1)-1)</f>
        <v>music</v>
      </c>
      <c r="R982" t="str">
        <f>RIGHT(P982,(LEN(P982)-LEN(Q982)-1))</f>
        <v>indie rock</v>
      </c>
      <c r="S982">
        <f xml:space="preserve"> (E982/D982)*100</f>
        <v>2.5064935064935066</v>
      </c>
      <c r="T982">
        <f xml:space="preserve"> IF(G982=0, 0, (E982/G982))</f>
        <v>39.387755102040813</v>
      </c>
    </row>
    <row r="983" spans="1:20" ht="34" x14ac:dyDescent="0.2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t="s">
        <v>14</v>
      </c>
      <c r="G983">
        <v>15</v>
      </c>
      <c r="H983" t="s">
        <v>21</v>
      </c>
      <c r="I983" t="s">
        <v>22</v>
      </c>
      <c r="J983">
        <v>1416117600</v>
      </c>
      <c r="K983" s="7">
        <f xml:space="preserve"> (((J983/60)/60)/24)+DATE(1970,1,1)</f>
        <v>41959.25</v>
      </c>
      <c r="L983">
        <v>1418018400</v>
      </c>
      <c r="M983" s="7">
        <f>(((L983/60)/60)/24)+DATE(1970, 1, 1)</f>
        <v>41981.25</v>
      </c>
      <c r="N983" t="b">
        <v>0</v>
      </c>
      <c r="O983" t="b">
        <v>1</v>
      </c>
      <c r="P983" t="s">
        <v>33</v>
      </c>
      <c r="Q983" t="str">
        <f xml:space="preserve"> LEFT(P983, SEARCH("/", P983, 1)-1)</f>
        <v>theater</v>
      </c>
      <c r="R983" t="str">
        <f>RIGHT(P983,(LEN(P983)-LEN(Q983)-1))</f>
        <v>plays</v>
      </c>
      <c r="S983">
        <f xml:space="preserve"> (E983/D983)*100</f>
        <v>2.0843373493975905</v>
      </c>
      <c r="T983">
        <f xml:space="preserve"> IF(G983=0, 0, (E983/G983))</f>
        <v>103.8</v>
      </c>
    </row>
    <row r="984" spans="1:20" ht="34" x14ac:dyDescent="0.2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t="s">
        <v>14</v>
      </c>
      <c r="G984">
        <v>1</v>
      </c>
      <c r="H984" t="s">
        <v>107</v>
      </c>
      <c r="I984" t="s">
        <v>108</v>
      </c>
      <c r="J984">
        <v>1375333200</v>
      </c>
      <c r="K984" s="7">
        <f xml:space="preserve"> (((J984/60)/60)/24)+DATE(1970,1,1)</f>
        <v>41487.208333333336</v>
      </c>
      <c r="L984">
        <v>1377752400</v>
      </c>
      <c r="M984" s="7">
        <f>(((L984/60)/60)/24)+DATE(1970, 1, 1)</f>
        <v>41515.208333333336</v>
      </c>
      <c r="N984" t="b">
        <v>0</v>
      </c>
      <c r="O984" t="b">
        <v>0</v>
      </c>
      <c r="P984" t="s">
        <v>148</v>
      </c>
      <c r="Q984" t="str">
        <f xml:space="preserve"> LEFT(P984, SEARCH("/", P984, 1)-1)</f>
        <v>music</v>
      </c>
      <c r="R984" t="str">
        <f>RIGHT(P984,(LEN(P984)-LEN(Q984)-1))</f>
        <v>metal</v>
      </c>
      <c r="S984">
        <f xml:space="preserve"> (E984/D984)*100</f>
        <v>2</v>
      </c>
      <c r="T984">
        <f xml:space="preserve"> IF(G984=0, 0, (E984/G984))</f>
        <v>2</v>
      </c>
    </row>
    <row r="985" spans="1:20" ht="17" x14ac:dyDescent="0.2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t="s">
        <v>14</v>
      </c>
      <c r="G985">
        <v>1</v>
      </c>
      <c r="H985" t="s">
        <v>15</v>
      </c>
      <c r="I985" t="s">
        <v>16</v>
      </c>
      <c r="J985">
        <v>1269493200</v>
      </c>
      <c r="K985" s="7">
        <f xml:space="preserve"> (((J985/60)/60)/24)+DATE(1970,1,1)</f>
        <v>40262.208333333336</v>
      </c>
      <c r="L985">
        <v>1270443600</v>
      </c>
      <c r="M985" s="7">
        <f>(((L985/60)/60)/24)+DATE(1970, 1, 1)</f>
        <v>40273.208333333336</v>
      </c>
      <c r="N985" t="b">
        <v>0</v>
      </c>
      <c r="O985" t="b">
        <v>0</v>
      </c>
      <c r="P985" t="s">
        <v>33</v>
      </c>
      <c r="Q985" t="str">
        <f xml:space="preserve"> LEFT(P985, SEARCH("/", P985, 1)-1)</f>
        <v>theater</v>
      </c>
      <c r="R985" t="str">
        <f>RIGHT(P985,(LEN(P985)-LEN(Q985)-1))</f>
        <v>plays</v>
      </c>
      <c r="S985">
        <f xml:space="preserve"> (E985/D985)*100</f>
        <v>2</v>
      </c>
      <c r="T985">
        <f xml:space="preserve"> IF(G985=0, 0, (E985/G985))</f>
        <v>2</v>
      </c>
    </row>
    <row r="986" spans="1:20" ht="34" x14ac:dyDescent="0.2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t="s">
        <v>14</v>
      </c>
      <c r="G986">
        <v>1</v>
      </c>
      <c r="H986" t="s">
        <v>21</v>
      </c>
      <c r="I986" t="s">
        <v>22</v>
      </c>
      <c r="J986">
        <v>1376629200</v>
      </c>
      <c r="K986" s="7">
        <f xml:space="preserve"> (((J986/60)/60)/24)+DATE(1970,1,1)</f>
        <v>41502.208333333336</v>
      </c>
      <c r="L986">
        <v>1378530000</v>
      </c>
      <c r="M986" s="7">
        <f>(((L986/60)/60)/24)+DATE(1970, 1, 1)</f>
        <v>41524.208333333336</v>
      </c>
      <c r="N986" t="b">
        <v>0</v>
      </c>
      <c r="O986" t="b">
        <v>1</v>
      </c>
      <c r="P986" t="s">
        <v>122</v>
      </c>
      <c r="Q986" t="str">
        <f xml:space="preserve"> LEFT(P986, SEARCH("/", P986, 1)-1)</f>
        <v>photography</v>
      </c>
      <c r="R986" t="str">
        <f>RIGHT(P986,(LEN(P986)-LEN(Q986)-1))</f>
        <v>photography books</v>
      </c>
      <c r="S986">
        <f xml:space="preserve"> (E986/D986)*100</f>
        <v>2</v>
      </c>
      <c r="T986">
        <f xml:space="preserve"> IF(G986=0, 0, (E986/G986))</f>
        <v>2</v>
      </c>
    </row>
    <row r="987" spans="1:20" ht="17" x14ac:dyDescent="0.2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t="s">
        <v>14</v>
      </c>
      <c r="G987">
        <v>1</v>
      </c>
      <c r="H987" t="s">
        <v>21</v>
      </c>
      <c r="I987" t="s">
        <v>22</v>
      </c>
      <c r="J987">
        <v>1404795600</v>
      </c>
      <c r="K987" s="7">
        <f xml:space="preserve"> (((J987/60)/60)/24)+DATE(1970,1,1)</f>
        <v>41828.208333333336</v>
      </c>
      <c r="L987">
        <v>1407128400</v>
      </c>
      <c r="M987" s="7">
        <f>(((L987/60)/60)/24)+DATE(1970, 1, 1)</f>
        <v>41855.208333333336</v>
      </c>
      <c r="N987" t="b">
        <v>0</v>
      </c>
      <c r="O987" t="b">
        <v>0</v>
      </c>
      <c r="P987" t="s">
        <v>159</v>
      </c>
      <c r="Q987" t="str">
        <f xml:space="preserve"> LEFT(P987, SEARCH("/", P987, 1)-1)</f>
        <v>music</v>
      </c>
      <c r="R987" t="str">
        <f>RIGHT(P987,(LEN(P987)-LEN(Q987)-1))</f>
        <v>jazz</v>
      </c>
      <c r="S987">
        <f xml:space="preserve"> (E987/D987)*100</f>
        <v>2</v>
      </c>
      <c r="T987">
        <f xml:space="preserve"> IF(G987=0, 0, (E987/G987))</f>
        <v>2</v>
      </c>
    </row>
    <row r="988" spans="1:20" ht="17" x14ac:dyDescent="0.2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t="s">
        <v>14</v>
      </c>
      <c r="G988">
        <v>1</v>
      </c>
      <c r="H988" t="s">
        <v>21</v>
      </c>
      <c r="I988" t="s">
        <v>22</v>
      </c>
      <c r="J988">
        <v>1411102800</v>
      </c>
      <c r="K988" s="7">
        <f xml:space="preserve"> (((J988/60)/60)/24)+DATE(1970,1,1)</f>
        <v>41901.208333333336</v>
      </c>
      <c r="L988">
        <v>1411189200</v>
      </c>
      <c r="M988" s="7">
        <f>(((L988/60)/60)/24)+DATE(1970, 1, 1)</f>
        <v>41902.208333333336</v>
      </c>
      <c r="N988" t="b">
        <v>0</v>
      </c>
      <c r="O988" t="b">
        <v>1</v>
      </c>
      <c r="P988" t="s">
        <v>28</v>
      </c>
      <c r="Q988" t="str">
        <f xml:space="preserve"> LEFT(P988, SEARCH("/", P988, 1)-1)</f>
        <v>technology</v>
      </c>
      <c r="R988" t="str">
        <f>RIGHT(P988,(LEN(P988)-LEN(Q988)-1))</f>
        <v>web</v>
      </c>
      <c r="S988">
        <f xml:space="preserve"> (E988/D988)*100</f>
        <v>2</v>
      </c>
      <c r="T988">
        <f xml:space="preserve"> IF(G988=0, 0, (E988/G988))</f>
        <v>2</v>
      </c>
    </row>
    <row r="989" spans="1:20" ht="34" x14ac:dyDescent="0.2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t="s">
        <v>47</v>
      </c>
      <c r="G989">
        <v>14</v>
      </c>
      <c r="H989" t="s">
        <v>21</v>
      </c>
      <c r="I989" t="s">
        <v>22</v>
      </c>
      <c r="J989">
        <v>1336194000</v>
      </c>
      <c r="K989" s="7">
        <f xml:space="preserve"> (((J989/60)/60)/24)+DATE(1970,1,1)</f>
        <v>41034.208333333336</v>
      </c>
      <c r="L989">
        <v>1337490000</v>
      </c>
      <c r="M989" s="7">
        <f>(((L989/60)/60)/24)+DATE(1970, 1, 1)</f>
        <v>41049.208333333336</v>
      </c>
      <c r="N989" t="b">
        <v>0</v>
      </c>
      <c r="O989" t="b">
        <v>1</v>
      </c>
      <c r="P989" t="s">
        <v>68</v>
      </c>
      <c r="Q989" t="str">
        <f xml:space="preserve"> LEFT(P989, SEARCH("/", P989, 1)-1)</f>
        <v>publishing</v>
      </c>
      <c r="R989" t="str">
        <f>RIGHT(P989,(LEN(P989)-LEN(Q989)-1))</f>
        <v>nonfiction</v>
      </c>
      <c r="S989">
        <f xml:space="preserve"> (E989/D989)*100</f>
        <v>1.729268292682927</v>
      </c>
      <c r="T989">
        <f xml:space="preserve"> IF(G989=0, 0, (E989/G989))</f>
        <v>50.642857142857146</v>
      </c>
    </row>
    <row r="990" spans="1:20" ht="17" x14ac:dyDescent="0.2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t="s">
        <v>14</v>
      </c>
      <c r="G990">
        <v>21</v>
      </c>
      <c r="H990" t="s">
        <v>21</v>
      </c>
      <c r="I990" t="s">
        <v>22</v>
      </c>
      <c r="J990">
        <v>1563771600</v>
      </c>
      <c r="K990" s="7">
        <f xml:space="preserve"> (((J990/60)/60)/24)+DATE(1970,1,1)</f>
        <v>43668.208333333328</v>
      </c>
      <c r="L990">
        <v>1564030800</v>
      </c>
      <c r="M990" s="7">
        <f>(((L990/60)/60)/24)+DATE(1970, 1, 1)</f>
        <v>43671.208333333328</v>
      </c>
      <c r="N990" t="b">
        <v>1</v>
      </c>
      <c r="O990" t="b">
        <v>0</v>
      </c>
      <c r="P990" t="s">
        <v>33</v>
      </c>
      <c r="Q990" t="str">
        <f xml:space="preserve"> LEFT(P990, SEARCH("/", P990, 1)-1)</f>
        <v>theater</v>
      </c>
      <c r="R990" t="str">
        <f>RIGHT(P990,(LEN(P990)-LEN(Q990)-1))</f>
        <v>plays</v>
      </c>
      <c r="S990">
        <f xml:space="preserve"> (E990/D990)*100</f>
        <v>1.6375968992248062</v>
      </c>
      <c r="T990">
        <f xml:space="preserve"> IF(G990=0, 0, (E990/G990))</f>
        <v>80.476190476190482</v>
      </c>
    </row>
    <row r="991" spans="1:20" ht="34" x14ac:dyDescent="0.2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t="s">
        <v>47</v>
      </c>
      <c r="G991">
        <v>61</v>
      </c>
      <c r="H991" t="s">
        <v>21</v>
      </c>
      <c r="I991" t="s">
        <v>22</v>
      </c>
      <c r="J991">
        <v>1449468000</v>
      </c>
      <c r="K991" s="7">
        <f xml:space="preserve"> (((J991/60)/60)/24)+DATE(1970,1,1)</f>
        <v>42345.25</v>
      </c>
      <c r="L991">
        <v>1452146400</v>
      </c>
      <c r="M991" s="7">
        <f>(((L991/60)/60)/24)+DATE(1970, 1, 1)</f>
        <v>42376.25</v>
      </c>
      <c r="N991" t="b">
        <v>0</v>
      </c>
      <c r="O991" t="b">
        <v>0</v>
      </c>
      <c r="P991" t="s">
        <v>122</v>
      </c>
      <c r="Q991" t="str">
        <f xml:space="preserve"> LEFT(P991, SEARCH("/", P991, 1)-1)</f>
        <v>photography</v>
      </c>
      <c r="R991" t="str">
        <f>RIGHT(P991,(LEN(P991)-LEN(Q991)-1))</f>
        <v>photography books</v>
      </c>
      <c r="S991">
        <f xml:space="preserve"> (E991/D991)*100</f>
        <v>1.2706571242680547</v>
      </c>
      <c r="T991">
        <f xml:space="preserve"> IF(G991=0, 0, (E991/G991))</f>
        <v>32.016393442622949</v>
      </c>
    </row>
    <row r="992" spans="1:20" ht="34" x14ac:dyDescent="0.2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t="s">
        <v>14</v>
      </c>
      <c r="G992">
        <v>22</v>
      </c>
      <c r="H992" t="s">
        <v>21</v>
      </c>
      <c r="I992" t="s">
        <v>22</v>
      </c>
      <c r="J992">
        <v>1514959200</v>
      </c>
      <c r="K992" s="7">
        <f xml:space="preserve"> (((J992/60)/60)/24)+DATE(1970,1,1)</f>
        <v>43103.25</v>
      </c>
      <c r="L992">
        <v>1520056800</v>
      </c>
      <c r="M992" s="7">
        <f>(((L992/60)/60)/24)+DATE(1970, 1, 1)</f>
        <v>43162.25</v>
      </c>
      <c r="N992" t="b">
        <v>0</v>
      </c>
      <c r="O992" t="b">
        <v>0</v>
      </c>
      <c r="P992" t="s">
        <v>33</v>
      </c>
      <c r="Q992" t="str">
        <f xml:space="preserve"> LEFT(P992, SEARCH("/", P992, 1)-1)</f>
        <v>theater</v>
      </c>
      <c r="R992" t="str">
        <f>RIGHT(P992,(LEN(P992)-LEN(Q992)-1))</f>
        <v>plays</v>
      </c>
      <c r="S992">
        <f xml:space="preserve"> (E992/D992)*100</f>
        <v>1.1710526315789473</v>
      </c>
      <c r="T992">
        <f xml:space="preserve"> IF(G992=0, 0, (E992/G992))</f>
        <v>64.727272727272734</v>
      </c>
    </row>
    <row r="993" spans="1:20" ht="17" x14ac:dyDescent="0.2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t="s">
        <v>14</v>
      </c>
      <c r="G993">
        <v>1</v>
      </c>
      <c r="H993" t="s">
        <v>21</v>
      </c>
      <c r="I993" t="s">
        <v>22</v>
      </c>
      <c r="J993">
        <v>1319000400</v>
      </c>
      <c r="K993" s="7">
        <f xml:space="preserve"> (((J993/60)/60)/24)+DATE(1970,1,1)</f>
        <v>40835.208333333336</v>
      </c>
      <c r="L993">
        <v>1320555600</v>
      </c>
      <c r="M993" s="7">
        <f>(((L993/60)/60)/24)+DATE(1970, 1, 1)</f>
        <v>40853.208333333336</v>
      </c>
      <c r="N993" t="b">
        <v>0</v>
      </c>
      <c r="O993" t="b">
        <v>0</v>
      </c>
      <c r="P993" t="s">
        <v>33</v>
      </c>
      <c r="Q993" t="str">
        <f xml:space="preserve"> LEFT(P993, SEARCH("/", P993, 1)-1)</f>
        <v>theater</v>
      </c>
      <c r="R993" t="str">
        <f>RIGHT(P993,(LEN(P993)-LEN(Q993)-1))</f>
        <v>plays</v>
      </c>
      <c r="S993">
        <f xml:space="preserve"> (E993/D993)*100</f>
        <v>1</v>
      </c>
      <c r="T993">
        <f xml:space="preserve"> IF(G993=0, 0, (E993/G993))</f>
        <v>1</v>
      </c>
    </row>
    <row r="994" spans="1:20" ht="17" x14ac:dyDescent="0.2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t="s">
        <v>14</v>
      </c>
      <c r="G994">
        <v>1</v>
      </c>
      <c r="H994" t="s">
        <v>21</v>
      </c>
      <c r="I994" t="s">
        <v>22</v>
      </c>
      <c r="J994">
        <v>1544940000</v>
      </c>
      <c r="K994" s="7">
        <f xml:space="preserve"> (((J994/60)/60)/24)+DATE(1970,1,1)</f>
        <v>43450.25</v>
      </c>
      <c r="L994">
        <v>1545026400</v>
      </c>
      <c r="M994" s="7">
        <f>(((L994/60)/60)/24)+DATE(1970, 1, 1)</f>
        <v>43451.25</v>
      </c>
      <c r="N994" t="b">
        <v>0</v>
      </c>
      <c r="O994" t="b">
        <v>0</v>
      </c>
      <c r="P994" t="s">
        <v>23</v>
      </c>
      <c r="Q994" t="str">
        <f xml:space="preserve"> LEFT(P994, SEARCH("/", P994, 1)-1)</f>
        <v>music</v>
      </c>
      <c r="R994" t="str">
        <f>RIGHT(P994,(LEN(P994)-LEN(Q994)-1))</f>
        <v>rock</v>
      </c>
      <c r="S994">
        <f xml:space="preserve"> (E994/D994)*100</f>
        <v>1</v>
      </c>
      <c r="T994">
        <f xml:space="preserve"> IF(G994=0, 0, (E994/G994))</f>
        <v>1</v>
      </c>
    </row>
    <row r="995" spans="1:20" ht="17" x14ac:dyDescent="0.2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t="s">
        <v>14</v>
      </c>
      <c r="G995">
        <v>1</v>
      </c>
      <c r="H995" t="s">
        <v>40</v>
      </c>
      <c r="I995" t="s">
        <v>41</v>
      </c>
      <c r="J995">
        <v>1277960400</v>
      </c>
      <c r="K995" s="7">
        <f xml:space="preserve"> (((J995/60)/60)/24)+DATE(1970,1,1)</f>
        <v>40360.208333333336</v>
      </c>
      <c r="L995">
        <v>1280120400</v>
      </c>
      <c r="M995" s="7">
        <f>(((L995/60)/60)/24)+DATE(1970, 1, 1)</f>
        <v>40385.208333333336</v>
      </c>
      <c r="N995" t="b">
        <v>0</v>
      </c>
      <c r="O995" t="b">
        <v>0</v>
      </c>
      <c r="P995" t="s">
        <v>50</v>
      </c>
      <c r="Q995" t="str">
        <f xml:space="preserve"> LEFT(P995, SEARCH("/", P995, 1)-1)</f>
        <v>music</v>
      </c>
      <c r="R995" t="str">
        <f>RIGHT(P995,(LEN(P995)-LEN(Q995)-1))</f>
        <v>electric music</v>
      </c>
      <c r="S995">
        <f xml:space="preserve"> (E995/D995)*100</f>
        <v>1</v>
      </c>
      <c r="T995">
        <f xml:space="preserve"> IF(G995=0, 0, (E995/G995))</f>
        <v>1</v>
      </c>
    </row>
    <row r="996" spans="1:20" ht="17" x14ac:dyDescent="0.2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t="s">
        <v>14</v>
      </c>
      <c r="G996">
        <v>1</v>
      </c>
      <c r="H996" t="s">
        <v>98</v>
      </c>
      <c r="I996" t="s">
        <v>99</v>
      </c>
      <c r="J996">
        <v>1434085200</v>
      </c>
      <c r="K996" s="7">
        <f xml:space="preserve"> (((J996/60)/60)/24)+DATE(1970,1,1)</f>
        <v>42167.208333333328</v>
      </c>
      <c r="L996">
        <v>1434430800</v>
      </c>
      <c r="M996" s="7">
        <f>(((L996/60)/60)/24)+DATE(1970, 1, 1)</f>
        <v>42171.208333333328</v>
      </c>
      <c r="N996" t="b">
        <v>0</v>
      </c>
      <c r="O996" t="b">
        <v>0</v>
      </c>
      <c r="P996" t="s">
        <v>23</v>
      </c>
      <c r="Q996" t="str">
        <f xml:space="preserve"> LEFT(P996, SEARCH("/", P996, 1)-1)</f>
        <v>music</v>
      </c>
      <c r="R996" t="str">
        <f>RIGHT(P996,(LEN(P996)-LEN(Q996)-1))</f>
        <v>rock</v>
      </c>
      <c r="S996">
        <f xml:space="preserve"> (E996/D996)*100</f>
        <v>1</v>
      </c>
      <c r="T996">
        <f xml:space="preserve"> IF(G996=0, 0, (E996/G996))</f>
        <v>1</v>
      </c>
    </row>
    <row r="997" spans="1:20" ht="34" x14ac:dyDescent="0.2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t="s">
        <v>14</v>
      </c>
      <c r="G997">
        <v>1</v>
      </c>
      <c r="H997" t="s">
        <v>21</v>
      </c>
      <c r="I997" t="s">
        <v>22</v>
      </c>
      <c r="J997">
        <v>1321682400</v>
      </c>
      <c r="K997" s="7">
        <f xml:space="preserve"> (((J997/60)/60)/24)+DATE(1970,1,1)</f>
        <v>40866.25</v>
      </c>
      <c r="L997">
        <v>1322978400</v>
      </c>
      <c r="M997" s="7">
        <f>(((L997/60)/60)/24)+DATE(1970, 1, 1)</f>
        <v>40881.25</v>
      </c>
      <c r="N997" t="b">
        <v>1</v>
      </c>
      <c r="O997" t="b">
        <v>0</v>
      </c>
      <c r="P997" t="s">
        <v>23</v>
      </c>
      <c r="Q997" t="str">
        <f xml:space="preserve"> LEFT(P997, SEARCH("/", P997, 1)-1)</f>
        <v>music</v>
      </c>
      <c r="R997" t="str">
        <f>RIGHT(P997,(LEN(P997)-LEN(Q997)-1))</f>
        <v>rock</v>
      </c>
      <c r="S997">
        <f xml:space="preserve"> (E997/D997)*100</f>
        <v>1</v>
      </c>
      <c r="T997">
        <f xml:space="preserve"> IF(G997=0, 0, (E997/G997))</f>
        <v>1</v>
      </c>
    </row>
    <row r="998" spans="1:20" ht="17" x14ac:dyDescent="0.2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t="s">
        <v>14</v>
      </c>
      <c r="G998">
        <v>54</v>
      </c>
      <c r="H998" t="s">
        <v>21</v>
      </c>
      <c r="I998" t="s">
        <v>22</v>
      </c>
      <c r="J998">
        <v>1495342800</v>
      </c>
      <c r="K998" s="7">
        <f xml:space="preserve"> (((J998/60)/60)/24)+DATE(1970,1,1)</f>
        <v>42876.208333333328</v>
      </c>
      <c r="L998">
        <v>1496811600</v>
      </c>
      <c r="M998" s="7">
        <f>(((L998/60)/60)/24)+DATE(1970, 1, 1)</f>
        <v>42893.208333333328</v>
      </c>
      <c r="N998" t="b">
        <v>0</v>
      </c>
      <c r="O998" t="b">
        <v>0</v>
      </c>
      <c r="P998" t="s">
        <v>71</v>
      </c>
      <c r="Q998" t="str">
        <f xml:space="preserve"> LEFT(P998, SEARCH("/", P998, 1)-1)</f>
        <v>film &amp; video</v>
      </c>
      <c r="R998" t="str">
        <f>RIGHT(P998,(LEN(P998)-LEN(Q998)-1))</f>
        <v>animation</v>
      </c>
      <c r="S998">
        <f xml:space="preserve"> (E998/D998)*100</f>
        <v>0.90696409140369971</v>
      </c>
      <c r="T998">
        <f xml:space="preserve"> IF(G998=0, 0, (E998/G998))</f>
        <v>30.87037037037037</v>
      </c>
    </row>
    <row r="999" spans="1:20" ht="17" x14ac:dyDescent="0.2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t="s">
        <v>14</v>
      </c>
      <c r="G999">
        <v>38</v>
      </c>
      <c r="H999" t="s">
        <v>21</v>
      </c>
      <c r="I999" t="s">
        <v>22</v>
      </c>
      <c r="J999">
        <v>1329026400</v>
      </c>
      <c r="K999" s="7">
        <f xml:space="preserve"> (((J999/60)/60)/24)+DATE(1970,1,1)</f>
        <v>40951.25</v>
      </c>
      <c r="L999">
        <v>1330236000</v>
      </c>
      <c r="M999" s="7">
        <f>(((L999/60)/60)/24)+DATE(1970, 1, 1)</f>
        <v>40965.25</v>
      </c>
      <c r="N999" t="b">
        <v>0</v>
      </c>
      <c r="O999" t="b">
        <v>0</v>
      </c>
      <c r="P999" t="s">
        <v>28</v>
      </c>
      <c r="Q999" t="str">
        <f xml:space="preserve"> LEFT(P999, SEARCH("/", P999, 1)-1)</f>
        <v>technology</v>
      </c>
      <c r="R999" t="str">
        <f>RIGHT(P999,(LEN(P999)-LEN(Q999)-1))</f>
        <v>web</v>
      </c>
      <c r="S999">
        <f xml:space="preserve"> (E999/D999)*100</f>
        <v>0.75436408977556113</v>
      </c>
      <c r="T999">
        <f xml:space="preserve"> IF(G999=0, 0, (E999/G999))</f>
        <v>31.842105263157894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t="s">
        <v>14</v>
      </c>
      <c r="G1000">
        <v>0</v>
      </c>
      <c r="H1000" t="s">
        <v>15</v>
      </c>
      <c r="I1000" t="s">
        <v>16</v>
      </c>
      <c r="J1000">
        <v>1448690400</v>
      </c>
      <c r="K1000" s="7">
        <f xml:space="preserve"> (((J1000/60)/60)/24)+DATE(1970,1,1)</f>
        <v>42336.25</v>
      </c>
      <c r="L1000">
        <v>1450159200</v>
      </c>
      <c r="M1000" s="7">
        <f>(((L1000/60)/60)/24)+DATE(1970, 1, 1)</f>
        <v>42353.25</v>
      </c>
      <c r="N1000" t="b">
        <v>0</v>
      </c>
      <c r="O1000" t="b">
        <v>0</v>
      </c>
      <c r="P1000" t="s">
        <v>17</v>
      </c>
      <c r="Q1000" t="str">
        <f xml:space="preserve"> LEFT(P1000, SEARCH("/", P1000, 1)-1)</f>
        <v>food</v>
      </c>
      <c r="R1000" t="str">
        <f>RIGHT(P1000,(LEN(P1000)-LEN(Q1000)-1))</f>
        <v>food trucks</v>
      </c>
      <c r="S1000">
        <f xml:space="preserve"> (E1000/D1000) *100</f>
        <v>0</v>
      </c>
      <c r="T1000">
        <f xml:space="preserve"> IF(G1000=0, 0, (E1000/G1000))</f>
        <v>0</v>
      </c>
    </row>
    <row r="1001" spans="1:20" ht="17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t="s">
        <v>14</v>
      </c>
      <c r="G1001">
        <v>0</v>
      </c>
      <c r="H1001" t="s">
        <v>21</v>
      </c>
      <c r="I1001" t="s">
        <v>22</v>
      </c>
      <c r="J1001">
        <v>1367384400</v>
      </c>
      <c r="K1001" s="7">
        <f xml:space="preserve"> (((J1001/60)/60)/24)+DATE(1970,1,1)</f>
        <v>41395.208333333336</v>
      </c>
      <c r="L1001">
        <v>1369803600</v>
      </c>
      <c r="M1001" s="7">
        <f>(((L1001/60)/60)/24)+DATE(1970, 1, 1)</f>
        <v>41423.208333333336</v>
      </c>
      <c r="N1001" t="b">
        <v>0</v>
      </c>
      <c r="O1001" t="b">
        <v>1</v>
      </c>
      <c r="P1001" t="s">
        <v>33</v>
      </c>
      <c r="Q1001" t="str">
        <f xml:space="preserve"> LEFT(P1001, SEARCH("/", P1001, 1)-1)</f>
        <v>theater</v>
      </c>
      <c r="R1001" t="str">
        <f>RIGHT(P1001,(LEN(P1001)-LEN(Q1001)-1))</f>
        <v>plays</v>
      </c>
      <c r="S1001">
        <f xml:space="preserve"> (E1001/D1001)*100</f>
        <v>0</v>
      </c>
      <c r="T1001">
        <f xml:space="preserve"> IF(G1001=0, 0, (E1001/G1001))</f>
        <v>0</v>
      </c>
    </row>
  </sheetData>
  <autoFilter ref="A1:T1" xr:uid="{00000000-0001-0000-0000-000000000000}"/>
  <sortState xmlns:xlrd2="http://schemas.microsoft.com/office/spreadsheetml/2017/richdata2" ref="A2:T1001">
    <sortCondition descending="1" ref="S2:S1001"/>
  </sortState>
  <conditionalFormatting sqref="F1:F1048576">
    <cfRule type="containsText" dxfId="15" priority="3" operator="containsText" text="live">
      <formula>NOT(ISERROR(SEARCH("live",F1)))</formula>
    </cfRule>
    <cfRule type="containsText" dxfId="14" priority="4" operator="containsText" text="failed">
      <formula>NOT(ISERROR(SEARCH("failed",F1)))</formula>
    </cfRule>
    <cfRule type="containsText" dxfId="13" priority="5" operator="containsText" text="successful">
      <formula>NOT(ISERROR(SEARCH("successful",F1)))</formula>
    </cfRule>
    <cfRule type="containsText" dxfId="12" priority="6" stopIfTrue="1" operator="containsText" text="canceled">
      <formula>NOT(ISERROR(SEARCH("canceled",F1)))</formula>
    </cfRule>
  </conditionalFormatting>
  <conditionalFormatting sqref="S1:S1048576">
    <cfRule type="colorScale" priority="1">
      <colorScale>
        <cfvo type="num" val="0"/>
        <cfvo type="num" val="100"/>
        <cfvo type="num" val="200"/>
        <color rgb="FFEC5550"/>
        <color theme="9" tint="0.39997558519241921"/>
        <color theme="8" tint="0.39997558519241921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CDBC-C3D3-E84B-88B8-30E45FBDDEE9}">
  <dimension ref="A12:F25"/>
  <sheetViews>
    <sheetView zoomScale="75" workbookViewId="0">
      <selection activeCell="H43" sqref="H43"/>
    </sheetView>
  </sheetViews>
  <sheetFormatPr baseColWidth="10" defaultRowHeight="16" x14ac:dyDescent="0.2"/>
  <cols>
    <col min="1" max="1" width="16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12" spans="1:6" x14ac:dyDescent="0.2">
      <c r="A12" s="4" t="s">
        <v>6</v>
      </c>
      <c r="B12" t="s">
        <v>2046</v>
      </c>
    </row>
    <row r="14" spans="1:6" x14ac:dyDescent="0.2">
      <c r="A14" s="4" t="s">
        <v>2044</v>
      </c>
      <c r="B14" s="4" t="s">
        <v>2045</v>
      </c>
    </row>
    <row r="15" spans="1:6" x14ac:dyDescent="0.2">
      <c r="A15" s="4" t="s">
        <v>2033</v>
      </c>
      <c r="B15" t="s">
        <v>74</v>
      </c>
      <c r="C15" t="s">
        <v>14</v>
      </c>
      <c r="D15" t="s">
        <v>47</v>
      </c>
      <c r="E15" t="s">
        <v>20</v>
      </c>
      <c r="F15" t="s">
        <v>2043</v>
      </c>
    </row>
    <row r="16" spans="1:6" x14ac:dyDescent="0.2">
      <c r="A16" s="5" t="s">
        <v>2042</v>
      </c>
      <c r="B16" s="6">
        <v>23</v>
      </c>
      <c r="C16" s="6">
        <v>132</v>
      </c>
      <c r="D16" s="6">
        <v>2</v>
      </c>
      <c r="E16" s="6">
        <v>187</v>
      </c>
      <c r="F16" s="6">
        <v>344</v>
      </c>
    </row>
    <row r="17" spans="1:6" x14ac:dyDescent="0.2">
      <c r="A17" s="5" t="s">
        <v>2041</v>
      </c>
      <c r="B17" s="6">
        <v>2</v>
      </c>
      <c r="C17" s="6">
        <v>28</v>
      </c>
      <c r="D17" s="6">
        <v>2</v>
      </c>
      <c r="E17" s="6">
        <v>64</v>
      </c>
      <c r="F17" s="6">
        <v>96</v>
      </c>
    </row>
    <row r="18" spans="1:6" x14ac:dyDescent="0.2">
      <c r="A18" s="5" t="s">
        <v>2040</v>
      </c>
      <c r="B18" s="6">
        <v>2</v>
      </c>
      <c r="C18" s="6">
        <v>24</v>
      </c>
      <c r="D18" s="6">
        <v>1</v>
      </c>
      <c r="E18" s="6">
        <v>40</v>
      </c>
      <c r="F18" s="6">
        <v>67</v>
      </c>
    </row>
    <row r="19" spans="1:6" x14ac:dyDescent="0.2">
      <c r="A19" s="5" t="s">
        <v>2039</v>
      </c>
      <c r="B19" s="6">
        <v>4</v>
      </c>
      <c r="C19" s="6">
        <v>11</v>
      </c>
      <c r="D19" s="6">
        <v>1</v>
      </c>
      <c r="E19" s="6">
        <v>26</v>
      </c>
      <c r="F19" s="6">
        <v>42</v>
      </c>
    </row>
    <row r="20" spans="1:6" x14ac:dyDescent="0.2">
      <c r="A20" s="5" t="s">
        <v>2038</v>
      </c>
      <c r="B20" s="6">
        <v>10</v>
      </c>
      <c r="C20" s="6">
        <v>66</v>
      </c>
      <c r="D20" s="6"/>
      <c r="E20" s="6">
        <v>99</v>
      </c>
      <c r="F20" s="6">
        <v>175</v>
      </c>
    </row>
    <row r="21" spans="1:6" x14ac:dyDescent="0.2">
      <c r="A21" s="5" t="s">
        <v>2037</v>
      </c>
      <c r="B21" s="6"/>
      <c r="C21" s="6"/>
      <c r="D21" s="6"/>
      <c r="E21" s="6">
        <v>4</v>
      </c>
      <c r="F21" s="6">
        <v>4</v>
      </c>
    </row>
    <row r="22" spans="1:6" x14ac:dyDescent="0.2">
      <c r="A22" s="5" t="s">
        <v>2036</v>
      </c>
      <c r="B22" s="6">
        <v>1</v>
      </c>
      <c r="C22" s="6">
        <v>23</v>
      </c>
      <c r="D22" s="6">
        <v>3</v>
      </c>
      <c r="E22" s="6">
        <v>21</v>
      </c>
      <c r="F22" s="6">
        <v>48</v>
      </c>
    </row>
    <row r="23" spans="1:6" x14ac:dyDescent="0.2">
      <c r="A23" s="5" t="s">
        <v>2035</v>
      </c>
      <c r="B23" s="6">
        <v>4</v>
      </c>
      <c r="C23" s="6">
        <v>20</v>
      </c>
      <c r="D23" s="6"/>
      <c r="E23" s="6">
        <v>22</v>
      </c>
      <c r="F23" s="6">
        <v>46</v>
      </c>
    </row>
    <row r="24" spans="1:6" x14ac:dyDescent="0.2">
      <c r="A24" s="5" t="s">
        <v>2034</v>
      </c>
      <c r="B24" s="6">
        <v>11</v>
      </c>
      <c r="C24" s="6">
        <v>60</v>
      </c>
      <c r="D24" s="6">
        <v>5</v>
      </c>
      <c r="E24" s="6">
        <v>102</v>
      </c>
      <c r="F24" s="6">
        <v>178</v>
      </c>
    </row>
    <row r="25" spans="1:6" x14ac:dyDescent="0.2">
      <c r="A25" s="5" t="s">
        <v>2043</v>
      </c>
      <c r="B25" s="6">
        <v>57</v>
      </c>
      <c r="C25" s="6">
        <v>364</v>
      </c>
      <c r="D25" s="6">
        <v>14</v>
      </c>
      <c r="E25" s="6">
        <v>565</v>
      </c>
      <c r="F25" s="6">
        <v>1000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F98D-0155-8845-B324-EF4357D1A09B}">
  <dimension ref="A8:F37"/>
  <sheetViews>
    <sheetView zoomScale="60" workbookViewId="0">
      <selection activeCell="F15" sqref="F15"/>
    </sheetView>
  </sheetViews>
  <sheetFormatPr baseColWidth="10" defaultRowHeight="16" x14ac:dyDescent="0.2"/>
  <cols>
    <col min="1" max="1" width="20.5" bestFit="1" customWidth="1"/>
    <col min="2" max="2" width="18" bestFit="1" customWidth="1"/>
    <col min="3" max="3" width="6" bestFit="1" customWidth="1"/>
    <col min="4" max="4" width="4.33203125" bestFit="1" customWidth="1"/>
    <col min="5" max="5" width="9.83203125" bestFit="1" customWidth="1"/>
  </cols>
  <sheetData>
    <row r="8" spans="1:6" x14ac:dyDescent="0.2">
      <c r="A8" s="4" t="s">
        <v>2031</v>
      </c>
      <c r="B8" t="s">
        <v>2046</v>
      </c>
    </row>
    <row r="9" spans="1:6" x14ac:dyDescent="0.2">
      <c r="A9" s="4" t="s">
        <v>6</v>
      </c>
      <c r="B9" t="s">
        <v>2046</v>
      </c>
    </row>
    <row r="11" spans="1:6" x14ac:dyDescent="0.2">
      <c r="A11" s="4" t="s">
        <v>2071</v>
      </c>
      <c r="B11" s="4" t="s">
        <v>2045</v>
      </c>
    </row>
    <row r="12" spans="1:6" x14ac:dyDescent="0.2">
      <c r="A12" s="4" t="s">
        <v>2033</v>
      </c>
      <c r="B12" t="s">
        <v>74</v>
      </c>
      <c r="C12" t="s">
        <v>14</v>
      </c>
      <c r="D12" t="s">
        <v>47</v>
      </c>
      <c r="E12" t="s">
        <v>20</v>
      </c>
      <c r="F12" t="s">
        <v>2043</v>
      </c>
    </row>
    <row r="13" spans="1:6" x14ac:dyDescent="0.2">
      <c r="A13" s="5" t="s">
        <v>2070</v>
      </c>
      <c r="B13" s="6"/>
      <c r="C13" s="6"/>
      <c r="D13" s="6"/>
      <c r="E13" s="6">
        <v>3</v>
      </c>
      <c r="F13" s="6">
        <v>3</v>
      </c>
    </row>
    <row r="14" spans="1:6" x14ac:dyDescent="0.2">
      <c r="A14" s="5" t="s">
        <v>2048</v>
      </c>
      <c r="B14" s="6"/>
      <c r="C14" s="6"/>
      <c r="D14" s="6"/>
      <c r="E14" s="6">
        <v>4</v>
      </c>
      <c r="F14" s="6">
        <v>4</v>
      </c>
    </row>
    <row r="15" spans="1:6" x14ac:dyDescent="0.2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2061</v>
      </c>
      <c r="B16" s="6"/>
      <c r="C16" s="6">
        <v>4</v>
      </c>
      <c r="D16" s="6"/>
      <c r="E16" s="6">
        <v>4</v>
      </c>
      <c r="F16" s="6">
        <v>8</v>
      </c>
    </row>
    <row r="17" spans="1:6" x14ac:dyDescent="0.2">
      <c r="A17" s="5" t="s">
        <v>2057</v>
      </c>
      <c r="B17" s="6"/>
      <c r="C17" s="6">
        <v>8</v>
      </c>
      <c r="D17" s="6">
        <v>1</v>
      </c>
      <c r="E17" s="6">
        <v>4</v>
      </c>
      <c r="F17" s="6">
        <v>13</v>
      </c>
    </row>
    <row r="18" spans="1:6" x14ac:dyDescent="0.2">
      <c r="A18" s="5" t="s">
        <v>2063</v>
      </c>
      <c r="B18" s="6"/>
      <c r="C18" s="6">
        <v>9</v>
      </c>
      <c r="D18" s="6"/>
      <c r="E18" s="6">
        <v>5</v>
      </c>
      <c r="F18" s="6">
        <v>14</v>
      </c>
    </row>
    <row r="19" spans="1:6" x14ac:dyDescent="0.2">
      <c r="A19" s="5" t="s">
        <v>2064</v>
      </c>
      <c r="B19" s="6">
        <v>1</v>
      </c>
      <c r="C19" s="6">
        <v>5</v>
      </c>
      <c r="D19" s="6">
        <v>1</v>
      </c>
      <c r="E19" s="6">
        <v>9</v>
      </c>
      <c r="F19" s="6">
        <v>16</v>
      </c>
    </row>
    <row r="20" spans="1:6" x14ac:dyDescent="0.2">
      <c r="A20" s="5" t="s">
        <v>2055</v>
      </c>
      <c r="B20" s="6">
        <v>1</v>
      </c>
      <c r="C20" s="6">
        <v>6</v>
      </c>
      <c r="D20" s="6"/>
      <c r="E20" s="6">
        <v>10</v>
      </c>
      <c r="F20" s="6">
        <v>17</v>
      </c>
    </row>
    <row r="21" spans="1:6" x14ac:dyDescent="0.2">
      <c r="A21" s="5" t="s">
        <v>2065</v>
      </c>
      <c r="B21" s="6">
        <v>3</v>
      </c>
      <c r="C21" s="6">
        <v>3</v>
      </c>
      <c r="D21" s="6"/>
      <c r="E21" s="6">
        <v>11</v>
      </c>
      <c r="F21" s="6">
        <v>17</v>
      </c>
    </row>
    <row r="22" spans="1:6" x14ac:dyDescent="0.2">
      <c r="A22" s="5" t="s">
        <v>2052</v>
      </c>
      <c r="B22" s="6">
        <v>1</v>
      </c>
      <c r="C22" s="6">
        <v>7</v>
      </c>
      <c r="D22" s="6"/>
      <c r="E22" s="6">
        <v>9</v>
      </c>
      <c r="F22" s="6">
        <v>17</v>
      </c>
    </row>
    <row r="23" spans="1:6" x14ac:dyDescent="0.2">
      <c r="A23" s="5" t="s">
        <v>2051</v>
      </c>
      <c r="B23" s="6"/>
      <c r="C23" s="6">
        <v>8</v>
      </c>
      <c r="D23" s="6"/>
      <c r="E23" s="6">
        <v>10</v>
      </c>
      <c r="F23" s="6">
        <v>18</v>
      </c>
    </row>
    <row r="24" spans="1:6" x14ac:dyDescent="0.2">
      <c r="A24" s="5" t="s">
        <v>2058</v>
      </c>
      <c r="B24" s="6">
        <v>1</v>
      </c>
      <c r="C24" s="6">
        <v>6</v>
      </c>
      <c r="D24" s="6">
        <v>1</v>
      </c>
      <c r="E24" s="6">
        <v>13</v>
      </c>
      <c r="F24" s="6">
        <v>21</v>
      </c>
    </row>
    <row r="25" spans="1:6" x14ac:dyDescent="0.2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2047</v>
      </c>
      <c r="B26" s="6">
        <v>1</v>
      </c>
      <c r="C26" s="6">
        <v>10</v>
      </c>
      <c r="D26" s="6">
        <v>2</v>
      </c>
      <c r="E26" s="6">
        <v>21</v>
      </c>
      <c r="F26" s="6">
        <v>34</v>
      </c>
    </row>
    <row r="27" spans="1:6" x14ac:dyDescent="0.2">
      <c r="A27" s="5" t="s">
        <v>2067</v>
      </c>
      <c r="B27" s="6">
        <v>1</v>
      </c>
      <c r="C27" s="6">
        <v>15</v>
      </c>
      <c r="D27" s="6">
        <v>2</v>
      </c>
      <c r="E27" s="6">
        <v>17</v>
      </c>
      <c r="F27" s="6">
        <v>35</v>
      </c>
    </row>
    <row r="28" spans="1:6" x14ac:dyDescent="0.2">
      <c r="A28" s="5" t="s">
        <v>2050</v>
      </c>
      <c r="B28" s="6">
        <v>2</v>
      </c>
      <c r="C28" s="6">
        <v>12</v>
      </c>
      <c r="D28" s="6">
        <v>1</v>
      </c>
      <c r="E28" s="6">
        <v>22</v>
      </c>
      <c r="F28" s="6">
        <v>37</v>
      </c>
    </row>
    <row r="29" spans="1:6" x14ac:dyDescent="0.2">
      <c r="A29" s="5" t="s">
        <v>2059</v>
      </c>
      <c r="B29" s="6">
        <v>4</v>
      </c>
      <c r="C29" s="6">
        <v>11</v>
      </c>
      <c r="D29" s="6">
        <v>1</v>
      </c>
      <c r="E29" s="6">
        <v>26</v>
      </c>
      <c r="F29" s="6">
        <v>42</v>
      </c>
    </row>
    <row r="30" spans="1:6" x14ac:dyDescent="0.2">
      <c r="A30" s="5" t="s">
        <v>2068</v>
      </c>
      <c r="B30" s="6"/>
      <c r="C30" s="6">
        <v>16</v>
      </c>
      <c r="D30" s="6">
        <v>1</v>
      </c>
      <c r="E30" s="6">
        <v>28</v>
      </c>
      <c r="F30" s="6">
        <v>45</v>
      </c>
    </row>
    <row r="31" spans="1:6" x14ac:dyDescent="0.2">
      <c r="A31" s="5" t="s">
        <v>2054</v>
      </c>
      <c r="B31" s="6">
        <v>3</v>
      </c>
      <c r="C31" s="6">
        <v>19</v>
      </c>
      <c r="D31" s="6"/>
      <c r="E31" s="6">
        <v>23</v>
      </c>
      <c r="F31" s="6">
        <v>45</v>
      </c>
    </row>
    <row r="32" spans="1:6" x14ac:dyDescent="0.2">
      <c r="A32" s="5" t="s">
        <v>2053</v>
      </c>
      <c r="B32" s="6">
        <v>4</v>
      </c>
      <c r="C32" s="6">
        <v>20</v>
      </c>
      <c r="D32" s="6"/>
      <c r="E32" s="6">
        <v>22</v>
      </c>
      <c r="F32" s="6">
        <v>46</v>
      </c>
    </row>
    <row r="33" spans="1:6" x14ac:dyDescent="0.2">
      <c r="A33" s="5" t="s">
        <v>2069</v>
      </c>
      <c r="B33" s="6">
        <v>2</v>
      </c>
      <c r="C33" s="6">
        <v>12</v>
      </c>
      <c r="D33" s="6">
        <v>1</v>
      </c>
      <c r="E33" s="6">
        <v>36</v>
      </c>
      <c r="F33" s="6">
        <v>51</v>
      </c>
    </row>
    <row r="34" spans="1:6" x14ac:dyDescent="0.2">
      <c r="A34" s="5" t="s">
        <v>2049</v>
      </c>
      <c r="B34" s="6">
        <v>4</v>
      </c>
      <c r="C34" s="6">
        <v>21</v>
      </c>
      <c r="D34" s="6">
        <v>1</v>
      </c>
      <c r="E34" s="6">
        <v>34</v>
      </c>
      <c r="F34" s="6">
        <v>60</v>
      </c>
    </row>
    <row r="35" spans="1:6" x14ac:dyDescent="0.2">
      <c r="A35" s="5" t="s">
        <v>2062</v>
      </c>
      <c r="B35" s="6">
        <v>6</v>
      </c>
      <c r="C35" s="6">
        <v>30</v>
      </c>
      <c r="D35" s="6"/>
      <c r="E35" s="6">
        <v>49</v>
      </c>
      <c r="F35" s="6">
        <v>85</v>
      </c>
    </row>
    <row r="36" spans="1:6" x14ac:dyDescent="0.2">
      <c r="A36" s="5" t="s">
        <v>2060</v>
      </c>
      <c r="B36" s="6">
        <v>23</v>
      </c>
      <c r="C36" s="6">
        <v>132</v>
      </c>
      <c r="D36" s="6">
        <v>2</v>
      </c>
      <c r="E36" s="6">
        <v>187</v>
      </c>
      <c r="F36" s="6">
        <v>344</v>
      </c>
    </row>
    <row r="37" spans="1:6" x14ac:dyDescent="0.2">
      <c r="A37" s="5" t="s">
        <v>2043</v>
      </c>
      <c r="B37" s="6">
        <v>57</v>
      </c>
      <c r="C37" s="6">
        <v>364</v>
      </c>
      <c r="D37" s="6">
        <v>14</v>
      </c>
      <c r="E37" s="6">
        <v>565</v>
      </c>
      <c r="F37" s="6">
        <v>1000</v>
      </c>
    </row>
  </sheetData>
  <sortState xmlns:xlrd2="http://schemas.microsoft.com/office/spreadsheetml/2017/richdata2" ref="A11:F37">
    <sortCondition ref="A13"/>
  </sortState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7A18-3155-A345-895E-B0D22FA8DEE5}">
  <dimension ref="A7:E24"/>
  <sheetViews>
    <sheetView topLeftCell="H4" workbookViewId="0">
      <selection activeCell="D18" sqref="D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7" spans="1:5" x14ac:dyDescent="0.2">
      <c r="A7" s="4" t="s">
        <v>2031</v>
      </c>
      <c r="B7" t="s">
        <v>2046</v>
      </c>
    </row>
    <row r="8" spans="1:5" x14ac:dyDescent="0.2">
      <c r="A8" s="4" t="s">
        <v>2086</v>
      </c>
      <c r="B8" t="s">
        <v>2046</v>
      </c>
    </row>
    <row r="10" spans="1:5" x14ac:dyDescent="0.2">
      <c r="A10" s="4" t="s">
        <v>2044</v>
      </c>
      <c r="B10" s="4" t="s">
        <v>2045</v>
      </c>
    </row>
    <row r="11" spans="1:5" x14ac:dyDescent="0.2">
      <c r="A11" s="4" t="s">
        <v>2033</v>
      </c>
      <c r="B11" t="s">
        <v>74</v>
      </c>
      <c r="C11" t="s">
        <v>14</v>
      </c>
      <c r="D11" t="s">
        <v>20</v>
      </c>
      <c r="E11" t="s">
        <v>2043</v>
      </c>
    </row>
    <row r="12" spans="1:5" x14ac:dyDescent="0.2">
      <c r="A12" s="8" t="s">
        <v>2074</v>
      </c>
      <c r="B12" s="6">
        <v>6</v>
      </c>
      <c r="C12" s="6">
        <v>36</v>
      </c>
      <c r="D12" s="6">
        <v>49</v>
      </c>
      <c r="E12" s="6">
        <v>91</v>
      </c>
    </row>
    <row r="13" spans="1:5" x14ac:dyDescent="0.2">
      <c r="A13" s="8" t="s">
        <v>2075</v>
      </c>
      <c r="B13" s="6">
        <v>7</v>
      </c>
      <c r="C13" s="6">
        <v>28</v>
      </c>
      <c r="D13" s="6">
        <v>44</v>
      </c>
      <c r="E13" s="6">
        <v>79</v>
      </c>
    </row>
    <row r="14" spans="1:5" x14ac:dyDescent="0.2">
      <c r="A14" s="8" t="s">
        <v>2076</v>
      </c>
      <c r="B14" s="6">
        <v>4</v>
      </c>
      <c r="C14" s="6">
        <v>33</v>
      </c>
      <c r="D14" s="6">
        <v>49</v>
      </c>
      <c r="E14" s="6">
        <v>86</v>
      </c>
    </row>
    <row r="15" spans="1:5" x14ac:dyDescent="0.2">
      <c r="A15" s="8" t="s">
        <v>2077</v>
      </c>
      <c r="B15" s="6">
        <v>1</v>
      </c>
      <c r="C15" s="6">
        <v>30</v>
      </c>
      <c r="D15" s="6">
        <v>46</v>
      </c>
      <c r="E15" s="6">
        <v>77</v>
      </c>
    </row>
    <row r="16" spans="1:5" x14ac:dyDescent="0.2">
      <c r="A16" s="8" t="s">
        <v>2078</v>
      </c>
      <c r="B16" s="6">
        <v>3</v>
      </c>
      <c r="C16" s="6">
        <v>35</v>
      </c>
      <c r="D16" s="6">
        <v>46</v>
      </c>
      <c r="E16" s="6">
        <v>84</v>
      </c>
    </row>
    <row r="17" spans="1:5" x14ac:dyDescent="0.2">
      <c r="A17" s="8" t="s">
        <v>2079</v>
      </c>
      <c r="B17" s="6">
        <v>3</v>
      </c>
      <c r="C17" s="6">
        <v>28</v>
      </c>
      <c r="D17" s="6">
        <v>55</v>
      </c>
      <c r="E17" s="6">
        <v>86</v>
      </c>
    </row>
    <row r="18" spans="1:5" x14ac:dyDescent="0.2">
      <c r="A18" s="8" t="s">
        <v>2080</v>
      </c>
      <c r="B18" s="6">
        <v>4</v>
      </c>
      <c r="C18" s="6">
        <v>31</v>
      </c>
      <c r="D18" s="6">
        <v>58</v>
      </c>
      <c r="E18" s="6">
        <v>93</v>
      </c>
    </row>
    <row r="19" spans="1:5" x14ac:dyDescent="0.2">
      <c r="A19" s="8" t="s">
        <v>2081</v>
      </c>
      <c r="B19" s="6">
        <v>8</v>
      </c>
      <c r="C19" s="6">
        <v>35</v>
      </c>
      <c r="D19" s="6">
        <v>41</v>
      </c>
      <c r="E19" s="6">
        <v>84</v>
      </c>
    </row>
    <row r="20" spans="1:5" x14ac:dyDescent="0.2">
      <c r="A20" s="8" t="s">
        <v>2082</v>
      </c>
      <c r="B20" s="6">
        <v>5</v>
      </c>
      <c r="C20" s="6">
        <v>23</v>
      </c>
      <c r="D20" s="6">
        <v>45</v>
      </c>
      <c r="E20" s="6">
        <v>73</v>
      </c>
    </row>
    <row r="21" spans="1:5" x14ac:dyDescent="0.2">
      <c r="A21" s="8" t="s">
        <v>2083</v>
      </c>
      <c r="B21" s="6">
        <v>6</v>
      </c>
      <c r="C21" s="6">
        <v>26</v>
      </c>
      <c r="D21" s="6">
        <v>45</v>
      </c>
      <c r="E21" s="6">
        <v>77</v>
      </c>
    </row>
    <row r="22" spans="1:5" x14ac:dyDescent="0.2">
      <c r="A22" s="8" t="s">
        <v>2084</v>
      </c>
      <c r="B22" s="6">
        <v>3</v>
      </c>
      <c r="C22" s="6">
        <v>27</v>
      </c>
      <c r="D22" s="6">
        <v>45</v>
      </c>
      <c r="E22" s="6">
        <v>75</v>
      </c>
    </row>
    <row r="23" spans="1:5" x14ac:dyDescent="0.2">
      <c r="A23" s="8" t="s">
        <v>2085</v>
      </c>
      <c r="B23" s="6">
        <v>7</v>
      </c>
      <c r="C23" s="6">
        <v>32</v>
      </c>
      <c r="D23" s="6">
        <v>42</v>
      </c>
      <c r="E23" s="6">
        <v>81</v>
      </c>
    </row>
    <row r="24" spans="1:5" x14ac:dyDescent="0.2">
      <c r="A24" s="8" t="s">
        <v>2043</v>
      </c>
      <c r="B24" s="6">
        <v>57</v>
      </c>
      <c r="C24" s="6">
        <v>364</v>
      </c>
      <c r="D24" s="6">
        <v>565</v>
      </c>
      <c r="E24" s="6">
        <v>986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C6AE-4311-A64B-BBDF-4364B9578864}">
  <dimension ref="A1:Q32"/>
  <sheetViews>
    <sheetView zoomScale="75" workbookViewId="0">
      <selection activeCell="B3" sqref="B3"/>
    </sheetView>
  </sheetViews>
  <sheetFormatPr baseColWidth="10" defaultRowHeight="16" x14ac:dyDescent="0.2"/>
  <cols>
    <col min="1" max="1" width="26.6640625" bestFit="1" customWidth="1"/>
    <col min="2" max="2" width="9.5" bestFit="1" customWidth="1"/>
    <col min="3" max="3" width="5.83203125" bestFit="1" customWidth="1"/>
    <col min="4" max="4" width="8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  <col min="9" max="9" width="18.83203125" bestFit="1" customWidth="1"/>
    <col min="10" max="10" width="9.5" bestFit="1" customWidth="1"/>
    <col min="12" max="12" width="4.1640625" bestFit="1" customWidth="1"/>
    <col min="13" max="13" width="9.5" bestFit="1" customWidth="1"/>
    <col min="16" max="16" width="13.33203125" customWidth="1"/>
    <col min="17" max="17" width="17" bestFit="1" customWidth="1"/>
    <col min="18" max="18" width="6.1640625" bestFit="1" customWidth="1"/>
    <col min="19" max="19" width="4.33203125" bestFit="1" customWidth="1"/>
    <col min="20" max="20" width="10.33203125" bestFit="1" customWidth="1"/>
    <col min="21" max="21" width="11" bestFit="1" customWidth="1"/>
  </cols>
  <sheetData>
    <row r="1" spans="1:17" x14ac:dyDescent="0.2">
      <c r="A1" s="1"/>
      <c r="B1" s="9"/>
      <c r="C1" s="10"/>
      <c r="D1" s="10"/>
      <c r="E1" s="10"/>
      <c r="F1" s="10"/>
      <c r="G1" s="10"/>
      <c r="H1" s="10"/>
    </row>
    <row r="2" spans="1:17" x14ac:dyDescent="0.2">
      <c r="A2" t="s">
        <v>2087</v>
      </c>
      <c r="B2" t="s">
        <v>20</v>
      </c>
      <c r="C2" t="s">
        <v>14</v>
      </c>
      <c r="D2" t="s">
        <v>74</v>
      </c>
      <c r="E2" t="s">
        <v>2088</v>
      </c>
      <c r="F2" t="s">
        <v>2089</v>
      </c>
      <c r="G2" t="s">
        <v>2090</v>
      </c>
      <c r="H2" t="s">
        <v>2091</v>
      </c>
    </row>
    <row r="3" spans="1:17" x14ac:dyDescent="0.2">
      <c r="A3" t="s">
        <v>2103</v>
      </c>
      <c r="B3">
        <f xml:space="preserve"> COUNTIFS(Crowdfunding!F2:F1001, "successful", Crowdfunding!D2:D1001, "&lt;1000")</f>
        <v>30</v>
      </c>
      <c r="C3">
        <f xml:space="preserve"> COUNTIFS(Crowdfunding!F2:F1001, "failed", Crowdfunding!D2:D1001, "&lt;1000")</f>
        <v>20</v>
      </c>
      <c r="D3">
        <f xml:space="preserve"> COUNTIFS(Crowdfunding!F2:F1001, "canceled", Crowdfunding!D2:D1001, "&lt;1000")</f>
        <v>1</v>
      </c>
      <c r="E3">
        <f>SUM(B3:D3)</f>
        <v>51</v>
      </c>
      <c r="F3" s="11">
        <f>B3/E3</f>
        <v>0.58823529411764708</v>
      </c>
      <c r="G3" s="11">
        <f>C3/E3</f>
        <v>0.39215686274509803</v>
      </c>
      <c r="H3" s="11">
        <f>D3/E3</f>
        <v>1.9607843137254902E-2</v>
      </c>
    </row>
    <row r="4" spans="1:17" x14ac:dyDescent="0.2">
      <c r="A4" t="s">
        <v>2092</v>
      </c>
      <c r="B4">
        <f>COUNTIFS(Crowdfunding!F2:F1001,"successful",Crowdfunding!D2:D1001, "&gt;=1000", Crowdfunding!D2:D1001, "&lt;4999")</f>
        <v>191</v>
      </c>
      <c r="C4">
        <f>COUNTIFS(Crowdfunding!F2:F1001,"failed",Crowdfunding!D2:D1001, "&gt;=1000", Crowdfunding!D2:D1001, "&lt;4999")</f>
        <v>38</v>
      </c>
      <c r="D4">
        <f>COUNTIFS(Crowdfunding!F2:F1001,"canceled",Crowdfunding!D2:D1001, "&gt;=1000", Crowdfunding!D2:D1001, "&lt;4999")</f>
        <v>2</v>
      </c>
      <c r="E4">
        <f>SUM(B4:D4)</f>
        <v>231</v>
      </c>
      <c r="F4" s="11">
        <f>B4/E4</f>
        <v>0.82683982683982682</v>
      </c>
      <c r="G4" s="11">
        <f t="shared" ref="G4:G14" si="0">C4/E4</f>
        <v>0.16450216450216451</v>
      </c>
      <c r="H4" s="11">
        <f t="shared" ref="H4:H14" si="1">D4/E4</f>
        <v>8.658008658008658E-3</v>
      </c>
      <c r="L4" s="10"/>
      <c r="O4" s="10"/>
      <c r="Q4" s="10"/>
    </row>
    <row r="5" spans="1:17" x14ac:dyDescent="0.2">
      <c r="A5" t="s">
        <v>2101</v>
      </c>
      <c r="B5">
        <f>COUNTIFS(Crowdfunding!F2:F1001,"successful",Crowdfunding!D2:D1001, "&gt;=5000", Crowdfunding!D2:D1001, "&lt;9999")</f>
        <v>164</v>
      </c>
      <c r="C5">
        <f>COUNTIFS(Crowdfunding!F2:F1001,"failed",Crowdfunding!D2:D1001, "&gt;=5000", Crowdfunding!D2:D1001, "&lt;9999")</f>
        <v>126</v>
      </c>
      <c r="D5">
        <f>COUNTIFS(Crowdfunding!F2:F1001,"canceled",Crowdfunding!D2:D1001, "&gt;=5000", Crowdfunding!D2:D1001, "&lt;9999")</f>
        <v>25</v>
      </c>
      <c r="E5">
        <f>SUM(B5:D5)</f>
        <v>315</v>
      </c>
      <c r="F5" s="11">
        <f t="shared" ref="F5:F14" si="2">B5/E5</f>
        <v>0.52063492063492067</v>
      </c>
      <c r="G5" s="11">
        <f t="shared" si="0"/>
        <v>0.4</v>
      </c>
      <c r="H5" s="11">
        <f t="shared" si="1"/>
        <v>7.9365079365079361E-2</v>
      </c>
    </row>
    <row r="6" spans="1:17" x14ac:dyDescent="0.2">
      <c r="A6" t="s">
        <v>2093</v>
      </c>
      <c r="B6">
        <f>COUNTIFS(Crowdfunding!F2:F1001,"successful",Crowdfunding!D2:D1001, "&gt;=10000", Crowdfunding!D2:D1001, "&lt;14999")</f>
        <v>4</v>
      </c>
      <c r="C6">
        <f>COUNTIFS(Crowdfunding!F2:F1001,"failed",Crowdfunding!D2:D1001, "&gt;=10000", Crowdfunding!D2:D1001, "&lt;14999")</f>
        <v>5</v>
      </c>
      <c r="D6">
        <f>COUNTIFS(Crowdfunding!F2:F1001,"canceled",Crowdfunding!D2:D1001, "&gt;=10000", Crowdfunding!D2:D1001, "&lt;14999")</f>
        <v>0</v>
      </c>
      <c r="E6">
        <f>SUM(B6:D6)</f>
        <v>9</v>
      </c>
      <c r="F6" s="11">
        <f t="shared" si="2"/>
        <v>0.44444444444444442</v>
      </c>
      <c r="G6" s="11">
        <f t="shared" si="0"/>
        <v>0.55555555555555558</v>
      </c>
      <c r="H6" s="11">
        <f t="shared" si="1"/>
        <v>0</v>
      </c>
    </row>
    <row r="7" spans="1:17" x14ac:dyDescent="0.2">
      <c r="A7" t="s">
        <v>2094</v>
      </c>
      <c r="B7">
        <f>COUNTIFS(Crowdfunding!F2:F1001,"successful",Crowdfunding!D2:D1001, "&gt;=15000", Crowdfunding!D2:D1001, "&lt;19999")</f>
        <v>10</v>
      </c>
      <c r="C7">
        <f>COUNTIFS(Crowdfunding!F2:F1001,"failed",Crowdfunding!D2:D1001, "&gt;=15000", Crowdfunding!D2:D1001, "&lt;19999")</f>
        <v>0</v>
      </c>
      <c r="D7">
        <f>COUNTIFS(Crowdfunding!F2:F1001,"canceled",Crowdfunding!D2:D1001, "&gt;=15000", Crowdfunding!D2:D1001, "&lt;19999")</f>
        <v>0</v>
      </c>
      <c r="E7">
        <f>SUM(B7:D7)</f>
        <v>10</v>
      </c>
      <c r="F7" s="11">
        <f t="shared" si="2"/>
        <v>1</v>
      </c>
      <c r="G7" s="11">
        <f t="shared" si="0"/>
        <v>0</v>
      </c>
      <c r="H7" s="11">
        <f t="shared" si="1"/>
        <v>0</v>
      </c>
    </row>
    <row r="8" spans="1:17" x14ac:dyDescent="0.2">
      <c r="A8" t="s">
        <v>2095</v>
      </c>
      <c r="B8">
        <f>COUNTIFS(Crowdfunding!F2:F1001,"successful",Crowdfunding!D2:D1001, "&gt;=20000", Crowdfunding!D2:D1001, "&lt;24999")</f>
        <v>7</v>
      </c>
      <c r="C8">
        <f>COUNTIFS(Crowdfunding!F2:F1001,"failed",Crowdfunding!D2:D1001, "&gt;=20000", Crowdfunding!D2:D1001, "&lt;24999")</f>
        <v>0</v>
      </c>
      <c r="D8">
        <f>COUNTIFS(Crowdfunding!F2:F1001,"canceled",Crowdfunding!D2:D1001, "&gt;=20000", Crowdfunding!D2:D1001, "&lt;24999")</f>
        <v>0</v>
      </c>
      <c r="E8">
        <f>SUM(B8:D8)</f>
        <v>7</v>
      </c>
      <c r="F8" s="11">
        <f t="shared" si="2"/>
        <v>1</v>
      </c>
      <c r="G8" s="11">
        <f t="shared" si="0"/>
        <v>0</v>
      </c>
      <c r="H8" s="11">
        <f t="shared" si="1"/>
        <v>0</v>
      </c>
    </row>
    <row r="9" spans="1:17" x14ac:dyDescent="0.2">
      <c r="A9" t="s">
        <v>2096</v>
      </c>
      <c r="B9">
        <f>COUNTIFS(Crowdfunding!F2:F1001,"successful",Crowdfunding!D2:D1001, "&gt;=25000", Crowdfunding!D2:D1001, "&lt;29999")</f>
        <v>11</v>
      </c>
      <c r="C9">
        <f>COUNTIFS(Crowdfunding!F2:F1001,"failed",Crowdfunding!D2:D1001, "&gt;=25000", Crowdfunding!D2:D1001, "&lt;29999")</f>
        <v>3</v>
      </c>
      <c r="D9">
        <f>COUNTIFS(Crowdfunding!F2:F1001,"canceled",Crowdfunding!D2:D1001, "&gt;=25000", Crowdfunding!D2:D1001, "&lt;29999")</f>
        <v>0</v>
      </c>
      <c r="E9">
        <f>SUM(B9:D9)</f>
        <v>14</v>
      </c>
      <c r="F9" s="11">
        <f t="shared" si="2"/>
        <v>0.7857142857142857</v>
      </c>
      <c r="G9" s="11">
        <f t="shared" si="0"/>
        <v>0.21428571428571427</v>
      </c>
      <c r="H9" s="11">
        <f t="shared" si="1"/>
        <v>0</v>
      </c>
    </row>
    <row r="10" spans="1:17" x14ac:dyDescent="0.2">
      <c r="A10" t="s">
        <v>2097</v>
      </c>
      <c r="B10">
        <f>COUNTIFS(Crowdfunding!F2:F1001,"successful",Crowdfunding!D2:D1001, "&gt;=30000", Crowdfunding!D2:D1001, "&lt;34999")</f>
        <v>7</v>
      </c>
      <c r="C10">
        <f>COUNTIFS(Crowdfunding!F2:F1001,"failed",Crowdfunding!D2:D1001, "&gt;=30000", Crowdfunding!D2:D1001, "&lt;34999")</f>
        <v>0</v>
      </c>
      <c r="D10">
        <f>COUNTIFS(Crowdfunding!F2:F1001,"canceled",Crowdfunding!D2:D1001, "&gt;=30000", Crowdfunding!D2:D1001, "&lt;34999")</f>
        <v>0</v>
      </c>
      <c r="E10">
        <f>SUM(B10:D10)</f>
        <v>7</v>
      </c>
      <c r="F10" s="11">
        <f t="shared" si="2"/>
        <v>1</v>
      </c>
      <c r="G10" s="11">
        <f t="shared" si="0"/>
        <v>0</v>
      </c>
      <c r="H10" s="11">
        <f t="shared" si="1"/>
        <v>0</v>
      </c>
    </row>
    <row r="11" spans="1:17" x14ac:dyDescent="0.2">
      <c r="A11" t="s">
        <v>2098</v>
      </c>
      <c r="B11">
        <f>COUNTIFS(Crowdfunding!F2:F1001,"successful",Crowdfunding!D2:D1001, "&gt;=35000", Crowdfunding!D2:D1001, "&lt;39999")</f>
        <v>8</v>
      </c>
      <c r="C11">
        <f>COUNTIFS(Crowdfunding!F2:F1001,"failed",Crowdfunding!D2:D1001, "&gt;=35000", Crowdfunding!D2:D1001, "&lt;39999")</f>
        <v>3</v>
      </c>
      <c r="D11">
        <f>COUNTIFS(Crowdfunding!F2:F1001,"canceled",Crowdfunding!D2:D1001, "&gt;=35000", Crowdfunding!D2:D1001, "&lt;39999")</f>
        <v>1</v>
      </c>
      <c r="E11">
        <f>SUM(B11:D11)</f>
        <v>12</v>
      </c>
      <c r="F11" s="11">
        <f t="shared" si="2"/>
        <v>0.66666666666666663</v>
      </c>
      <c r="G11" s="11">
        <f t="shared" si="0"/>
        <v>0.25</v>
      </c>
      <c r="H11" s="11">
        <f t="shared" si="1"/>
        <v>8.3333333333333329E-2</v>
      </c>
    </row>
    <row r="12" spans="1:17" x14ac:dyDescent="0.2">
      <c r="A12" t="s">
        <v>2099</v>
      </c>
      <c r="B12">
        <f>COUNTIFS(Crowdfunding!F2:F1001,"successful",Crowdfunding!D2:D1001, "&gt;=40000", Crowdfunding!D2:D1001, "&lt;44999")</f>
        <v>11</v>
      </c>
      <c r="C12">
        <f>COUNTIFS(Crowdfunding!F2:F1001,"failed",Crowdfunding!D2:D1001, "&gt;=40000", Crowdfunding!D2:D1001, "&lt;44999")</f>
        <v>3</v>
      </c>
      <c r="D12">
        <f>COUNTIFS(Crowdfunding!F2:F1001,"canceled",Crowdfunding!D2:D1001, "&gt;=40000", Crowdfunding!D2:D1001, "&lt;44999")</f>
        <v>0</v>
      </c>
      <c r="E12">
        <f>SUM(B12:D12)</f>
        <v>14</v>
      </c>
      <c r="F12" s="11">
        <f t="shared" si="2"/>
        <v>0.7857142857142857</v>
      </c>
      <c r="G12" s="11">
        <f t="shared" si="0"/>
        <v>0.21428571428571427</v>
      </c>
      <c r="H12" s="11">
        <f t="shared" si="1"/>
        <v>0</v>
      </c>
    </row>
    <row r="13" spans="1:17" x14ac:dyDescent="0.2">
      <c r="A13" t="s">
        <v>2100</v>
      </c>
      <c r="B13">
        <f>COUNTIFS(Crowdfunding!F2:F1001,"successful",Crowdfunding!D2:D1001, "&gt;=45000", Crowdfunding!D2:D1001, "&lt;49999")</f>
        <v>8</v>
      </c>
      <c r="C13">
        <f>COUNTIFS(Crowdfunding!F2:F1001,"failed",Crowdfunding!D2:D1001, "&gt;=45000", Crowdfunding!D2:D1001, "&lt;49999")</f>
        <v>3</v>
      </c>
      <c r="D13">
        <f>COUNTIFS(Crowdfunding!F2:F1001,"canceled",Crowdfunding!D2:D1001, "&gt;=45000", Crowdfunding!D2:D1001, "&lt;49999")</f>
        <v>0</v>
      </c>
      <c r="E13">
        <f>SUM(B13:D13)</f>
        <v>11</v>
      </c>
      <c r="F13" s="11">
        <f t="shared" si="2"/>
        <v>0.72727272727272729</v>
      </c>
      <c r="G13" s="11">
        <f t="shared" si="0"/>
        <v>0.27272727272727271</v>
      </c>
      <c r="H13" s="11">
        <f t="shared" si="1"/>
        <v>0</v>
      </c>
    </row>
    <row r="14" spans="1:17" x14ac:dyDescent="0.2">
      <c r="A14" t="s">
        <v>2102</v>
      </c>
      <c r="B14">
        <f>COUNTIFS(Crowdfunding!F2:F1001,"successful",Crowdfunding!D2:D1001, "&gt;=50000")</f>
        <v>114</v>
      </c>
      <c r="C14">
        <f>COUNTIFS(Crowdfunding!F2:F1001,"failed",Crowdfunding!D2:D1001, "&gt;=50000")</f>
        <v>163</v>
      </c>
      <c r="D14">
        <f>COUNTIFS(Crowdfunding!F2:F1001,"canceled",Crowdfunding!D2:D1001, "&gt;=50000")</f>
        <v>28</v>
      </c>
      <c r="E14">
        <f>SUM(B14:D14)</f>
        <v>305</v>
      </c>
      <c r="F14" s="11">
        <f t="shared" si="2"/>
        <v>0.3737704918032787</v>
      </c>
      <c r="G14" s="11">
        <f t="shared" si="0"/>
        <v>0.53442622950819674</v>
      </c>
      <c r="H14" s="11">
        <f t="shared" si="1"/>
        <v>9.1803278688524587E-2</v>
      </c>
    </row>
    <row r="24" spans="6:8" x14ac:dyDescent="0.2">
      <c r="F24" s="11"/>
      <c r="G24" s="11"/>
      <c r="H24" s="11"/>
    </row>
    <row r="25" spans="6:8" x14ac:dyDescent="0.2">
      <c r="F25" s="11"/>
      <c r="G25" s="11"/>
      <c r="H25" s="11"/>
    </row>
    <row r="26" spans="6:8" x14ac:dyDescent="0.2">
      <c r="F26" s="11"/>
      <c r="G26" s="11"/>
      <c r="H26" s="11"/>
    </row>
    <row r="27" spans="6:8" x14ac:dyDescent="0.2">
      <c r="F27" s="11"/>
      <c r="G27" s="11"/>
      <c r="H27" s="11"/>
    </row>
    <row r="28" spans="6:8" x14ac:dyDescent="0.2">
      <c r="F28" s="11"/>
      <c r="G28" s="11"/>
      <c r="H28" s="11"/>
    </row>
    <row r="29" spans="6:8" x14ac:dyDescent="0.2">
      <c r="F29" s="11"/>
      <c r="G29" s="11"/>
      <c r="H29" s="11"/>
    </row>
    <row r="30" spans="6:8" x14ac:dyDescent="0.2">
      <c r="F30" s="11"/>
      <c r="G30" s="11"/>
      <c r="H30" s="11"/>
    </row>
    <row r="31" spans="6:8" x14ac:dyDescent="0.2">
      <c r="F31" s="11"/>
      <c r="G31" s="11"/>
      <c r="H31" s="11"/>
    </row>
    <row r="32" spans="6:8" x14ac:dyDescent="0.2">
      <c r="F32" s="11"/>
      <c r="G32" s="11"/>
      <c r="H32" s="11"/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9C0A-F454-344D-96A9-91BF3C094593}">
  <dimension ref="A1:H566"/>
  <sheetViews>
    <sheetView tabSelected="1" topLeftCell="C1" zoomScale="90" zoomScaleNormal="100" workbookViewId="0">
      <selection activeCell="H15" sqref="H15"/>
    </sheetView>
  </sheetViews>
  <sheetFormatPr baseColWidth="10" defaultRowHeight="16" x14ac:dyDescent="0.2"/>
  <cols>
    <col min="2" max="2" width="13.6640625" bestFit="1" customWidth="1"/>
    <col min="5" max="5" width="13.6640625" bestFit="1" customWidth="1"/>
    <col min="7" max="7" width="70.1640625" bestFit="1" customWidth="1"/>
    <col min="10" max="10" width="10.83203125" customWidth="1"/>
  </cols>
  <sheetData>
    <row r="1" spans="1:8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2">
      <c r="A2" t="s">
        <v>20</v>
      </c>
      <c r="B2">
        <v>234</v>
      </c>
      <c r="D2" t="s">
        <v>14</v>
      </c>
      <c r="E2">
        <v>183</v>
      </c>
    </row>
    <row r="3" spans="1:8" x14ac:dyDescent="0.2">
      <c r="A3" t="s">
        <v>20</v>
      </c>
      <c r="B3">
        <v>202</v>
      </c>
      <c r="D3" t="s">
        <v>14</v>
      </c>
      <c r="E3">
        <v>859</v>
      </c>
      <c r="G3" s="12" t="s">
        <v>2104</v>
      </c>
      <c r="H3">
        <f xml:space="preserve"> AVERAGE(B2:B566)</f>
        <v>851.14690265486729</v>
      </c>
    </row>
    <row r="4" spans="1:8" x14ac:dyDescent="0.2">
      <c r="A4" t="s">
        <v>20</v>
      </c>
      <c r="B4">
        <v>337</v>
      </c>
      <c r="D4" t="s">
        <v>14</v>
      </c>
      <c r="E4">
        <v>6080</v>
      </c>
      <c r="G4" t="s">
        <v>2105</v>
      </c>
      <c r="H4">
        <f xml:space="preserve"> MEDIAN(B2:B566)</f>
        <v>201</v>
      </c>
    </row>
    <row r="5" spans="1:8" x14ac:dyDescent="0.2">
      <c r="A5" t="s">
        <v>20</v>
      </c>
      <c r="B5">
        <v>186</v>
      </c>
      <c r="D5" t="s">
        <v>14</v>
      </c>
      <c r="E5">
        <v>2025</v>
      </c>
      <c r="G5" s="12" t="s">
        <v>2106</v>
      </c>
      <c r="H5">
        <f>MIN(B2:B566)</f>
        <v>16</v>
      </c>
    </row>
    <row r="6" spans="1:8" x14ac:dyDescent="0.2">
      <c r="A6" t="s">
        <v>20</v>
      </c>
      <c r="B6">
        <v>169</v>
      </c>
      <c r="D6" t="s">
        <v>14</v>
      </c>
      <c r="E6">
        <v>2179</v>
      </c>
      <c r="G6" s="12" t="s">
        <v>2107</v>
      </c>
      <c r="H6">
        <f>MAX(B2:B566)</f>
        <v>7295</v>
      </c>
    </row>
    <row r="7" spans="1:8" x14ac:dyDescent="0.2">
      <c r="A7" t="s">
        <v>20</v>
      </c>
      <c r="B7">
        <v>299</v>
      </c>
      <c r="D7" t="s">
        <v>14</v>
      </c>
      <c r="E7">
        <v>92</v>
      </c>
      <c r="G7" s="12" t="s">
        <v>2108</v>
      </c>
      <c r="H7">
        <f>VAR(B2:B566)</f>
        <v>1606216.5936295739</v>
      </c>
    </row>
    <row r="8" spans="1:8" x14ac:dyDescent="0.2">
      <c r="A8" t="s">
        <v>20</v>
      </c>
      <c r="B8">
        <v>180</v>
      </c>
      <c r="D8" t="s">
        <v>14</v>
      </c>
      <c r="E8">
        <v>131</v>
      </c>
      <c r="G8" s="12" t="s">
        <v>2109</v>
      </c>
      <c r="H8">
        <f>STDEV(B2:B566)</f>
        <v>1267.366006183523</v>
      </c>
    </row>
    <row r="9" spans="1:8" x14ac:dyDescent="0.2">
      <c r="A9" t="s">
        <v>20</v>
      </c>
      <c r="B9">
        <v>191</v>
      </c>
      <c r="D9" t="s">
        <v>14</v>
      </c>
      <c r="E9">
        <v>137</v>
      </c>
    </row>
    <row r="10" spans="1:8" x14ac:dyDescent="0.2">
      <c r="A10" t="s">
        <v>20</v>
      </c>
      <c r="B10">
        <v>295</v>
      </c>
      <c r="D10" t="s">
        <v>14</v>
      </c>
      <c r="E10">
        <v>41</v>
      </c>
      <c r="G10" s="12" t="s">
        <v>2110</v>
      </c>
      <c r="H10">
        <f xml:space="preserve"> AVERAGE(E2:E365)</f>
        <v>585.61538461538464</v>
      </c>
    </row>
    <row r="11" spans="1:8" x14ac:dyDescent="0.2">
      <c r="A11" t="s">
        <v>20</v>
      </c>
      <c r="B11">
        <v>183</v>
      </c>
      <c r="D11" t="s">
        <v>14</v>
      </c>
      <c r="E11">
        <v>38</v>
      </c>
      <c r="G11" s="13" t="s">
        <v>2114</v>
      </c>
      <c r="H11">
        <f xml:space="preserve"> MEDIAN(E2:E365)</f>
        <v>114.5</v>
      </c>
    </row>
    <row r="12" spans="1:8" x14ac:dyDescent="0.2">
      <c r="A12" t="s">
        <v>20</v>
      </c>
      <c r="B12">
        <v>181</v>
      </c>
      <c r="D12" t="s">
        <v>14</v>
      </c>
      <c r="E12">
        <v>2955</v>
      </c>
      <c r="G12" s="12" t="s">
        <v>2113</v>
      </c>
      <c r="H12">
        <f>MIN(E2:E365)</f>
        <v>0</v>
      </c>
    </row>
    <row r="13" spans="1:8" x14ac:dyDescent="0.2">
      <c r="A13" t="s">
        <v>20</v>
      </c>
      <c r="B13">
        <v>76</v>
      </c>
      <c r="D13" t="s">
        <v>14</v>
      </c>
      <c r="E13">
        <v>1072</v>
      </c>
      <c r="G13" s="12" t="s">
        <v>2112</v>
      </c>
      <c r="H13">
        <f>MAX(E2:E365)</f>
        <v>6080</v>
      </c>
    </row>
    <row r="14" spans="1:8" x14ac:dyDescent="0.2">
      <c r="A14" t="s">
        <v>20</v>
      </c>
      <c r="B14">
        <v>130</v>
      </c>
      <c r="D14" t="s">
        <v>14</v>
      </c>
      <c r="E14">
        <v>133</v>
      </c>
      <c r="G14" s="12" t="s">
        <v>2111</v>
      </c>
      <c r="H14">
        <f>VAR(E2:E365)</f>
        <v>924113.45496927318</v>
      </c>
    </row>
    <row r="15" spans="1:8" x14ac:dyDescent="0.2">
      <c r="A15" t="s">
        <v>20</v>
      </c>
      <c r="B15">
        <v>122</v>
      </c>
      <c r="D15" t="s">
        <v>14</v>
      </c>
      <c r="E15">
        <v>210</v>
      </c>
      <c r="G15" s="12" t="s">
        <v>2115</v>
      </c>
      <c r="H15">
        <f>STDEV(E2:E365)</f>
        <v>961.30819978260524</v>
      </c>
    </row>
    <row r="16" spans="1:8" x14ac:dyDescent="0.2">
      <c r="A16" t="s">
        <v>20</v>
      </c>
      <c r="B16">
        <v>80</v>
      </c>
      <c r="D16" t="s">
        <v>14</v>
      </c>
      <c r="E16">
        <v>115</v>
      </c>
    </row>
    <row r="17" spans="1:5" x14ac:dyDescent="0.2">
      <c r="A17" t="s">
        <v>20</v>
      </c>
      <c r="B17">
        <v>1559</v>
      </c>
      <c r="D17" t="s">
        <v>14</v>
      </c>
      <c r="E17">
        <v>1625</v>
      </c>
    </row>
    <row r="18" spans="1:5" x14ac:dyDescent="0.2">
      <c r="A18" t="s">
        <v>20</v>
      </c>
      <c r="B18">
        <v>69</v>
      </c>
      <c r="D18" t="s">
        <v>14</v>
      </c>
      <c r="E18">
        <v>393</v>
      </c>
    </row>
    <row r="19" spans="1:5" x14ac:dyDescent="0.2">
      <c r="A19" t="s">
        <v>20</v>
      </c>
      <c r="B19">
        <v>83</v>
      </c>
      <c r="D19" t="s">
        <v>14</v>
      </c>
      <c r="E19">
        <v>104</v>
      </c>
    </row>
    <row r="20" spans="1:5" x14ac:dyDescent="0.2">
      <c r="A20" t="s">
        <v>20</v>
      </c>
      <c r="B20">
        <v>249</v>
      </c>
      <c r="D20" t="s">
        <v>14</v>
      </c>
      <c r="E20">
        <v>2468</v>
      </c>
    </row>
    <row r="21" spans="1:5" x14ac:dyDescent="0.2">
      <c r="A21" t="s">
        <v>20</v>
      </c>
      <c r="B21">
        <v>158</v>
      </c>
      <c r="D21" t="s">
        <v>14</v>
      </c>
      <c r="E21">
        <v>35</v>
      </c>
    </row>
    <row r="22" spans="1:5" x14ac:dyDescent="0.2">
      <c r="A22" t="s">
        <v>20</v>
      </c>
      <c r="B22">
        <v>102</v>
      </c>
      <c r="D22" t="s">
        <v>14</v>
      </c>
      <c r="E22">
        <v>931</v>
      </c>
    </row>
    <row r="23" spans="1:5" x14ac:dyDescent="0.2">
      <c r="A23" t="s">
        <v>20</v>
      </c>
      <c r="B23">
        <v>363</v>
      </c>
      <c r="D23" t="s">
        <v>14</v>
      </c>
      <c r="E23">
        <v>5681</v>
      </c>
    </row>
    <row r="24" spans="1:5" x14ac:dyDescent="0.2">
      <c r="A24" t="s">
        <v>20</v>
      </c>
      <c r="B24">
        <v>165</v>
      </c>
      <c r="D24" t="s">
        <v>14</v>
      </c>
      <c r="E24">
        <v>4697</v>
      </c>
    </row>
    <row r="25" spans="1:5" x14ac:dyDescent="0.2">
      <c r="A25" t="s">
        <v>20</v>
      </c>
      <c r="B25">
        <v>164</v>
      </c>
      <c r="D25" t="s">
        <v>14</v>
      </c>
      <c r="E25">
        <v>2253</v>
      </c>
    </row>
    <row r="26" spans="1:5" x14ac:dyDescent="0.2">
      <c r="A26" t="s">
        <v>20</v>
      </c>
      <c r="B26">
        <v>156</v>
      </c>
      <c r="D26" t="s">
        <v>14</v>
      </c>
      <c r="E26">
        <v>62</v>
      </c>
    </row>
    <row r="27" spans="1:5" x14ac:dyDescent="0.2">
      <c r="A27" t="s">
        <v>20</v>
      </c>
      <c r="B27">
        <v>86</v>
      </c>
      <c r="D27" t="s">
        <v>14</v>
      </c>
      <c r="E27">
        <v>36</v>
      </c>
    </row>
    <row r="28" spans="1:5" x14ac:dyDescent="0.2">
      <c r="A28" t="s">
        <v>20</v>
      </c>
      <c r="B28">
        <v>130</v>
      </c>
      <c r="D28" t="s">
        <v>14</v>
      </c>
      <c r="E28">
        <v>1121</v>
      </c>
    </row>
    <row r="29" spans="1:5" x14ac:dyDescent="0.2">
      <c r="A29" t="s">
        <v>20</v>
      </c>
      <c r="B29">
        <v>1884</v>
      </c>
      <c r="D29" t="s">
        <v>14</v>
      </c>
      <c r="E29">
        <v>1467</v>
      </c>
    </row>
    <row r="30" spans="1:5" x14ac:dyDescent="0.2">
      <c r="A30" t="s">
        <v>20</v>
      </c>
      <c r="B30">
        <v>269</v>
      </c>
      <c r="D30" t="s">
        <v>14</v>
      </c>
      <c r="E30">
        <v>1784</v>
      </c>
    </row>
    <row r="31" spans="1:5" x14ac:dyDescent="0.2">
      <c r="A31" t="s">
        <v>20</v>
      </c>
      <c r="B31">
        <v>2528</v>
      </c>
      <c r="D31" t="s">
        <v>14</v>
      </c>
      <c r="E31">
        <v>2062</v>
      </c>
    </row>
    <row r="32" spans="1:5" x14ac:dyDescent="0.2">
      <c r="A32" t="s">
        <v>20</v>
      </c>
      <c r="B32">
        <v>113</v>
      </c>
      <c r="D32" t="s">
        <v>14</v>
      </c>
      <c r="E32">
        <v>73</v>
      </c>
    </row>
    <row r="33" spans="1:5" x14ac:dyDescent="0.2">
      <c r="A33" t="s">
        <v>20</v>
      </c>
      <c r="B33">
        <v>48</v>
      </c>
      <c r="D33" t="s">
        <v>14</v>
      </c>
      <c r="E33">
        <v>77</v>
      </c>
    </row>
    <row r="34" spans="1:5" x14ac:dyDescent="0.2">
      <c r="A34" t="s">
        <v>20</v>
      </c>
      <c r="B34">
        <v>92</v>
      </c>
      <c r="D34" t="s">
        <v>14</v>
      </c>
      <c r="E34">
        <v>105</v>
      </c>
    </row>
    <row r="35" spans="1:5" x14ac:dyDescent="0.2">
      <c r="A35" t="s">
        <v>20</v>
      </c>
      <c r="B35">
        <v>1797</v>
      </c>
      <c r="D35" t="s">
        <v>14</v>
      </c>
      <c r="E35">
        <v>121</v>
      </c>
    </row>
    <row r="36" spans="1:5" x14ac:dyDescent="0.2">
      <c r="A36" t="s">
        <v>20</v>
      </c>
      <c r="B36">
        <v>279</v>
      </c>
      <c r="D36" t="s">
        <v>14</v>
      </c>
      <c r="E36">
        <v>120</v>
      </c>
    </row>
    <row r="37" spans="1:5" x14ac:dyDescent="0.2">
      <c r="A37" t="s">
        <v>20</v>
      </c>
      <c r="B37">
        <v>179</v>
      </c>
      <c r="D37" t="s">
        <v>14</v>
      </c>
      <c r="E37">
        <v>1758</v>
      </c>
    </row>
    <row r="38" spans="1:5" x14ac:dyDescent="0.2">
      <c r="A38" t="s">
        <v>20</v>
      </c>
      <c r="B38">
        <v>3177</v>
      </c>
      <c r="D38" t="s">
        <v>14</v>
      </c>
      <c r="E38">
        <v>940</v>
      </c>
    </row>
    <row r="39" spans="1:5" x14ac:dyDescent="0.2">
      <c r="A39" t="s">
        <v>20</v>
      </c>
      <c r="B39">
        <v>245</v>
      </c>
      <c r="D39" t="s">
        <v>14</v>
      </c>
      <c r="E39">
        <v>435</v>
      </c>
    </row>
    <row r="40" spans="1:5" x14ac:dyDescent="0.2">
      <c r="A40" t="s">
        <v>20</v>
      </c>
      <c r="B40">
        <v>174</v>
      </c>
      <c r="D40" t="s">
        <v>14</v>
      </c>
      <c r="E40">
        <v>55</v>
      </c>
    </row>
    <row r="41" spans="1:5" x14ac:dyDescent="0.2">
      <c r="A41" t="s">
        <v>20</v>
      </c>
      <c r="B41">
        <v>1460</v>
      </c>
      <c r="D41" t="s">
        <v>14</v>
      </c>
      <c r="E41">
        <v>1335</v>
      </c>
    </row>
    <row r="42" spans="1:5" x14ac:dyDescent="0.2">
      <c r="A42" t="s">
        <v>20</v>
      </c>
      <c r="B42">
        <v>148</v>
      </c>
      <c r="D42" t="s">
        <v>14</v>
      </c>
      <c r="E42">
        <v>2690</v>
      </c>
    </row>
    <row r="43" spans="1:5" x14ac:dyDescent="0.2">
      <c r="A43" t="s">
        <v>20</v>
      </c>
      <c r="B43">
        <v>112</v>
      </c>
      <c r="D43" t="s">
        <v>14</v>
      </c>
      <c r="E43">
        <v>2915</v>
      </c>
    </row>
    <row r="44" spans="1:5" x14ac:dyDescent="0.2">
      <c r="A44" t="s">
        <v>20</v>
      </c>
      <c r="B44">
        <v>112</v>
      </c>
      <c r="D44" t="s">
        <v>14</v>
      </c>
      <c r="E44">
        <v>3868</v>
      </c>
    </row>
    <row r="45" spans="1:5" x14ac:dyDescent="0.2">
      <c r="A45" t="s">
        <v>20</v>
      </c>
      <c r="B45">
        <v>2106</v>
      </c>
      <c r="D45" t="s">
        <v>14</v>
      </c>
      <c r="E45">
        <v>73</v>
      </c>
    </row>
    <row r="46" spans="1:5" x14ac:dyDescent="0.2">
      <c r="A46" t="s">
        <v>20</v>
      </c>
      <c r="B46">
        <v>207</v>
      </c>
      <c r="D46" t="s">
        <v>14</v>
      </c>
      <c r="E46">
        <v>64</v>
      </c>
    </row>
    <row r="47" spans="1:5" x14ac:dyDescent="0.2">
      <c r="A47" t="s">
        <v>20</v>
      </c>
      <c r="B47">
        <v>148</v>
      </c>
      <c r="D47" t="s">
        <v>14</v>
      </c>
      <c r="E47">
        <v>3304</v>
      </c>
    </row>
    <row r="48" spans="1:5" x14ac:dyDescent="0.2">
      <c r="A48" t="s">
        <v>20</v>
      </c>
      <c r="B48">
        <v>126</v>
      </c>
      <c r="D48" t="s">
        <v>14</v>
      </c>
      <c r="E48">
        <v>1225</v>
      </c>
    </row>
    <row r="49" spans="1:5" x14ac:dyDescent="0.2">
      <c r="A49" t="s">
        <v>20</v>
      </c>
      <c r="B49">
        <v>64</v>
      </c>
      <c r="D49" t="s">
        <v>14</v>
      </c>
      <c r="E49">
        <v>3410</v>
      </c>
    </row>
    <row r="50" spans="1:5" x14ac:dyDescent="0.2">
      <c r="A50" t="s">
        <v>20</v>
      </c>
      <c r="B50">
        <v>249</v>
      </c>
      <c r="D50" t="s">
        <v>14</v>
      </c>
      <c r="E50">
        <v>2307</v>
      </c>
    </row>
    <row r="51" spans="1:5" x14ac:dyDescent="0.2">
      <c r="A51" t="s">
        <v>20</v>
      </c>
      <c r="B51">
        <v>3318</v>
      </c>
      <c r="D51" t="s">
        <v>14</v>
      </c>
      <c r="E51">
        <v>1657</v>
      </c>
    </row>
    <row r="52" spans="1:5" x14ac:dyDescent="0.2">
      <c r="A52" t="s">
        <v>20</v>
      </c>
      <c r="B52">
        <v>123</v>
      </c>
      <c r="D52" t="s">
        <v>14</v>
      </c>
      <c r="E52">
        <v>3015</v>
      </c>
    </row>
    <row r="53" spans="1:5" x14ac:dyDescent="0.2">
      <c r="A53" t="s">
        <v>20</v>
      </c>
      <c r="B53">
        <v>140</v>
      </c>
      <c r="D53" t="s">
        <v>14</v>
      </c>
      <c r="E53">
        <v>55</v>
      </c>
    </row>
    <row r="54" spans="1:5" x14ac:dyDescent="0.2">
      <c r="A54" t="s">
        <v>20</v>
      </c>
      <c r="B54">
        <v>137</v>
      </c>
      <c r="D54" t="s">
        <v>14</v>
      </c>
      <c r="E54">
        <v>75</v>
      </c>
    </row>
    <row r="55" spans="1:5" x14ac:dyDescent="0.2">
      <c r="A55" t="s">
        <v>20</v>
      </c>
      <c r="B55">
        <v>254</v>
      </c>
      <c r="D55" t="s">
        <v>14</v>
      </c>
      <c r="E55">
        <v>1825</v>
      </c>
    </row>
    <row r="56" spans="1:5" x14ac:dyDescent="0.2">
      <c r="A56" t="s">
        <v>20</v>
      </c>
      <c r="B56">
        <v>89</v>
      </c>
      <c r="D56" t="s">
        <v>14</v>
      </c>
      <c r="E56">
        <v>5497</v>
      </c>
    </row>
    <row r="57" spans="1:5" x14ac:dyDescent="0.2">
      <c r="A57" t="s">
        <v>20</v>
      </c>
      <c r="B57">
        <v>154</v>
      </c>
      <c r="D57" t="s">
        <v>14</v>
      </c>
      <c r="E57">
        <v>114</v>
      </c>
    </row>
    <row r="58" spans="1:5" x14ac:dyDescent="0.2">
      <c r="A58" t="s">
        <v>20</v>
      </c>
      <c r="B58">
        <v>157</v>
      </c>
      <c r="D58" t="s">
        <v>14</v>
      </c>
      <c r="E58">
        <v>1257</v>
      </c>
    </row>
    <row r="59" spans="1:5" x14ac:dyDescent="0.2">
      <c r="A59" t="s">
        <v>20</v>
      </c>
      <c r="B59">
        <v>54</v>
      </c>
      <c r="D59" t="s">
        <v>14</v>
      </c>
      <c r="E59">
        <v>56</v>
      </c>
    </row>
    <row r="60" spans="1:5" x14ac:dyDescent="0.2">
      <c r="A60" t="s">
        <v>20</v>
      </c>
      <c r="B60">
        <v>134</v>
      </c>
      <c r="D60" t="s">
        <v>14</v>
      </c>
      <c r="E60">
        <v>63</v>
      </c>
    </row>
    <row r="61" spans="1:5" x14ac:dyDescent="0.2">
      <c r="A61" t="s">
        <v>20</v>
      </c>
      <c r="B61">
        <v>88</v>
      </c>
      <c r="D61" t="s">
        <v>14</v>
      </c>
      <c r="E61">
        <v>79</v>
      </c>
    </row>
    <row r="62" spans="1:5" x14ac:dyDescent="0.2">
      <c r="A62" t="s">
        <v>20</v>
      </c>
      <c r="B62">
        <v>98</v>
      </c>
      <c r="D62" t="s">
        <v>14</v>
      </c>
      <c r="E62">
        <v>1979</v>
      </c>
    </row>
    <row r="63" spans="1:5" x14ac:dyDescent="0.2">
      <c r="A63" t="s">
        <v>20</v>
      </c>
      <c r="B63">
        <v>166</v>
      </c>
      <c r="D63" t="s">
        <v>14</v>
      </c>
      <c r="E63">
        <v>1790</v>
      </c>
    </row>
    <row r="64" spans="1:5" x14ac:dyDescent="0.2">
      <c r="A64" t="s">
        <v>20</v>
      </c>
      <c r="B64">
        <v>1467</v>
      </c>
      <c r="D64" t="s">
        <v>14</v>
      </c>
      <c r="E64">
        <v>111</v>
      </c>
    </row>
    <row r="65" spans="1:5" x14ac:dyDescent="0.2">
      <c r="A65" t="s">
        <v>20</v>
      </c>
      <c r="B65">
        <v>100</v>
      </c>
      <c r="D65" t="s">
        <v>14</v>
      </c>
      <c r="E65">
        <v>132</v>
      </c>
    </row>
    <row r="66" spans="1:5" x14ac:dyDescent="0.2">
      <c r="A66" t="s">
        <v>20</v>
      </c>
      <c r="B66">
        <v>127</v>
      </c>
      <c r="D66" t="s">
        <v>14</v>
      </c>
      <c r="E66">
        <v>105</v>
      </c>
    </row>
    <row r="67" spans="1:5" x14ac:dyDescent="0.2">
      <c r="A67" t="s">
        <v>20</v>
      </c>
      <c r="B67">
        <v>59</v>
      </c>
      <c r="D67" t="s">
        <v>14</v>
      </c>
      <c r="E67">
        <v>26</v>
      </c>
    </row>
    <row r="68" spans="1:5" x14ac:dyDescent="0.2">
      <c r="A68" t="s">
        <v>20</v>
      </c>
      <c r="B68">
        <v>2144</v>
      </c>
      <c r="D68" t="s">
        <v>14</v>
      </c>
      <c r="E68">
        <v>91</v>
      </c>
    </row>
    <row r="69" spans="1:5" x14ac:dyDescent="0.2">
      <c r="A69" t="s">
        <v>20</v>
      </c>
      <c r="B69">
        <v>133</v>
      </c>
      <c r="D69" t="s">
        <v>14</v>
      </c>
      <c r="E69">
        <v>32</v>
      </c>
    </row>
    <row r="70" spans="1:5" x14ac:dyDescent="0.2">
      <c r="A70" t="s">
        <v>20</v>
      </c>
      <c r="B70">
        <v>138</v>
      </c>
      <c r="D70" t="s">
        <v>14</v>
      </c>
      <c r="E70">
        <v>186</v>
      </c>
    </row>
    <row r="71" spans="1:5" x14ac:dyDescent="0.2">
      <c r="A71" t="s">
        <v>20</v>
      </c>
      <c r="B71">
        <v>83</v>
      </c>
      <c r="D71" t="s">
        <v>14</v>
      </c>
      <c r="E71">
        <v>86</v>
      </c>
    </row>
    <row r="72" spans="1:5" x14ac:dyDescent="0.2">
      <c r="A72" t="s">
        <v>20</v>
      </c>
      <c r="B72">
        <v>101</v>
      </c>
      <c r="D72" t="s">
        <v>14</v>
      </c>
      <c r="E72">
        <v>77</v>
      </c>
    </row>
    <row r="73" spans="1:5" x14ac:dyDescent="0.2">
      <c r="A73" t="s">
        <v>20</v>
      </c>
      <c r="B73">
        <v>393</v>
      </c>
      <c r="D73" t="s">
        <v>14</v>
      </c>
      <c r="E73">
        <v>263</v>
      </c>
    </row>
    <row r="74" spans="1:5" x14ac:dyDescent="0.2">
      <c r="A74" t="s">
        <v>20</v>
      </c>
      <c r="B74">
        <v>139</v>
      </c>
      <c r="D74" t="s">
        <v>14</v>
      </c>
      <c r="E74">
        <v>1538</v>
      </c>
    </row>
    <row r="75" spans="1:5" x14ac:dyDescent="0.2">
      <c r="A75" t="s">
        <v>20</v>
      </c>
      <c r="B75">
        <v>219</v>
      </c>
      <c r="D75" t="s">
        <v>14</v>
      </c>
      <c r="E75">
        <v>831</v>
      </c>
    </row>
    <row r="76" spans="1:5" x14ac:dyDescent="0.2">
      <c r="A76" t="s">
        <v>20</v>
      </c>
      <c r="B76">
        <v>53</v>
      </c>
      <c r="D76" t="s">
        <v>14</v>
      </c>
      <c r="E76">
        <v>80</v>
      </c>
    </row>
    <row r="77" spans="1:5" x14ac:dyDescent="0.2">
      <c r="A77" t="s">
        <v>20</v>
      </c>
      <c r="B77">
        <v>1518</v>
      </c>
      <c r="D77" t="s">
        <v>14</v>
      </c>
      <c r="E77">
        <v>15</v>
      </c>
    </row>
    <row r="78" spans="1:5" x14ac:dyDescent="0.2">
      <c r="A78" t="s">
        <v>20</v>
      </c>
      <c r="B78">
        <v>132</v>
      </c>
      <c r="D78" t="s">
        <v>14</v>
      </c>
      <c r="E78">
        <v>65</v>
      </c>
    </row>
    <row r="79" spans="1:5" x14ac:dyDescent="0.2">
      <c r="A79" t="s">
        <v>20</v>
      </c>
      <c r="B79">
        <v>268</v>
      </c>
      <c r="D79" t="s">
        <v>14</v>
      </c>
      <c r="E79">
        <v>1368</v>
      </c>
    </row>
    <row r="80" spans="1:5" x14ac:dyDescent="0.2">
      <c r="A80" t="s">
        <v>20</v>
      </c>
      <c r="B80">
        <v>142</v>
      </c>
      <c r="D80" t="s">
        <v>14</v>
      </c>
      <c r="E80">
        <v>106</v>
      </c>
    </row>
    <row r="81" spans="1:5" x14ac:dyDescent="0.2">
      <c r="A81" t="s">
        <v>20</v>
      </c>
      <c r="B81">
        <v>53</v>
      </c>
      <c r="D81" t="s">
        <v>14</v>
      </c>
      <c r="E81">
        <v>75</v>
      </c>
    </row>
    <row r="82" spans="1:5" x14ac:dyDescent="0.2">
      <c r="A82" t="s">
        <v>20</v>
      </c>
      <c r="B82">
        <v>110</v>
      </c>
      <c r="D82" t="s">
        <v>14</v>
      </c>
      <c r="E82">
        <v>1684</v>
      </c>
    </row>
    <row r="83" spans="1:5" x14ac:dyDescent="0.2">
      <c r="A83" t="s">
        <v>20</v>
      </c>
      <c r="B83">
        <v>186</v>
      </c>
      <c r="D83" t="s">
        <v>14</v>
      </c>
      <c r="E83">
        <v>1229</v>
      </c>
    </row>
    <row r="84" spans="1:5" x14ac:dyDescent="0.2">
      <c r="A84" t="s">
        <v>20</v>
      </c>
      <c r="B84">
        <v>980</v>
      </c>
      <c r="D84" t="s">
        <v>14</v>
      </c>
      <c r="E84">
        <v>62</v>
      </c>
    </row>
    <row r="85" spans="1:5" x14ac:dyDescent="0.2">
      <c r="A85" t="s">
        <v>20</v>
      </c>
      <c r="B85">
        <v>157</v>
      </c>
      <c r="D85" t="s">
        <v>14</v>
      </c>
      <c r="E85">
        <v>87</v>
      </c>
    </row>
    <row r="86" spans="1:5" x14ac:dyDescent="0.2">
      <c r="A86" t="s">
        <v>20</v>
      </c>
      <c r="B86">
        <v>173</v>
      </c>
      <c r="D86" t="s">
        <v>14</v>
      </c>
      <c r="E86">
        <v>679</v>
      </c>
    </row>
    <row r="87" spans="1:5" x14ac:dyDescent="0.2">
      <c r="A87" t="s">
        <v>20</v>
      </c>
      <c r="B87">
        <v>170</v>
      </c>
      <c r="D87" t="s">
        <v>14</v>
      </c>
      <c r="E87">
        <v>3182</v>
      </c>
    </row>
    <row r="88" spans="1:5" x14ac:dyDescent="0.2">
      <c r="A88" t="s">
        <v>20</v>
      </c>
      <c r="B88">
        <v>214</v>
      </c>
      <c r="D88" t="s">
        <v>14</v>
      </c>
      <c r="E88">
        <v>1068</v>
      </c>
    </row>
    <row r="89" spans="1:5" x14ac:dyDescent="0.2">
      <c r="A89" t="s">
        <v>20</v>
      </c>
      <c r="B89">
        <v>48</v>
      </c>
      <c r="D89" t="s">
        <v>14</v>
      </c>
      <c r="E89">
        <v>94</v>
      </c>
    </row>
    <row r="90" spans="1:5" x14ac:dyDescent="0.2">
      <c r="A90" t="s">
        <v>20</v>
      </c>
      <c r="B90">
        <v>3016</v>
      </c>
      <c r="D90" t="s">
        <v>14</v>
      </c>
      <c r="E90">
        <v>782</v>
      </c>
    </row>
    <row r="91" spans="1:5" x14ac:dyDescent="0.2">
      <c r="A91" t="s">
        <v>20</v>
      </c>
      <c r="B91">
        <v>126</v>
      </c>
      <c r="D91" t="s">
        <v>14</v>
      </c>
      <c r="E91">
        <v>803</v>
      </c>
    </row>
    <row r="92" spans="1:5" x14ac:dyDescent="0.2">
      <c r="A92" t="s">
        <v>20</v>
      </c>
      <c r="B92">
        <v>226</v>
      </c>
      <c r="D92" t="s">
        <v>14</v>
      </c>
      <c r="E92">
        <v>67</v>
      </c>
    </row>
    <row r="93" spans="1:5" x14ac:dyDescent="0.2">
      <c r="A93" t="s">
        <v>20</v>
      </c>
      <c r="B93">
        <v>2289</v>
      </c>
      <c r="D93" t="s">
        <v>14</v>
      </c>
      <c r="E93">
        <v>112</v>
      </c>
    </row>
    <row r="94" spans="1:5" x14ac:dyDescent="0.2">
      <c r="A94" t="s">
        <v>20</v>
      </c>
      <c r="B94">
        <v>202</v>
      </c>
      <c r="D94" t="s">
        <v>14</v>
      </c>
      <c r="E94">
        <v>156</v>
      </c>
    </row>
    <row r="95" spans="1:5" x14ac:dyDescent="0.2">
      <c r="A95" t="s">
        <v>20</v>
      </c>
      <c r="B95">
        <v>80</v>
      </c>
      <c r="D95" t="s">
        <v>14</v>
      </c>
      <c r="E95">
        <v>77</v>
      </c>
    </row>
    <row r="96" spans="1:5" x14ac:dyDescent="0.2">
      <c r="A96" t="s">
        <v>20</v>
      </c>
      <c r="B96">
        <v>149</v>
      </c>
      <c r="D96" t="s">
        <v>14</v>
      </c>
      <c r="E96">
        <v>112</v>
      </c>
    </row>
    <row r="97" spans="1:5" x14ac:dyDescent="0.2">
      <c r="A97" t="s">
        <v>20</v>
      </c>
      <c r="B97">
        <v>1785</v>
      </c>
      <c r="D97" t="s">
        <v>14</v>
      </c>
      <c r="E97">
        <v>19</v>
      </c>
    </row>
    <row r="98" spans="1:5" x14ac:dyDescent="0.2">
      <c r="A98" t="s">
        <v>20</v>
      </c>
      <c r="B98">
        <v>34</v>
      </c>
      <c r="D98" t="s">
        <v>14</v>
      </c>
      <c r="E98">
        <v>3483</v>
      </c>
    </row>
    <row r="99" spans="1:5" x14ac:dyDescent="0.2">
      <c r="A99" t="s">
        <v>20</v>
      </c>
      <c r="B99">
        <v>1101</v>
      </c>
      <c r="D99" t="s">
        <v>14</v>
      </c>
      <c r="E99">
        <v>117</v>
      </c>
    </row>
    <row r="100" spans="1:5" x14ac:dyDescent="0.2">
      <c r="A100" t="s">
        <v>20</v>
      </c>
      <c r="B100">
        <v>194</v>
      </c>
      <c r="D100" t="s">
        <v>14</v>
      </c>
      <c r="E100">
        <v>1258</v>
      </c>
    </row>
    <row r="101" spans="1:5" x14ac:dyDescent="0.2">
      <c r="A101" t="s">
        <v>20</v>
      </c>
      <c r="B101">
        <v>107</v>
      </c>
      <c r="D101" t="s">
        <v>14</v>
      </c>
      <c r="E101">
        <v>1796</v>
      </c>
    </row>
    <row r="102" spans="1:5" x14ac:dyDescent="0.2">
      <c r="A102" t="s">
        <v>20</v>
      </c>
      <c r="B102">
        <v>2893</v>
      </c>
      <c r="D102" t="s">
        <v>14</v>
      </c>
      <c r="E102">
        <v>838</v>
      </c>
    </row>
    <row r="103" spans="1:5" x14ac:dyDescent="0.2">
      <c r="A103" t="s">
        <v>20</v>
      </c>
      <c r="B103">
        <v>238</v>
      </c>
      <c r="D103" t="s">
        <v>14</v>
      </c>
      <c r="E103">
        <v>35</v>
      </c>
    </row>
    <row r="104" spans="1:5" x14ac:dyDescent="0.2">
      <c r="A104" t="s">
        <v>20</v>
      </c>
      <c r="B104">
        <v>222</v>
      </c>
      <c r="D104" t="s">
        <v>14</v>
      </c>
      <c r="E104">
        <v>53</v>
      </c>
    </row>
    <row r="105" spans="1:5" x14ac:dyDescent="0.2">
      <c r="A105" t="s">
        <v>20</v>
      </c>
      <c r="B105">
        <v>190</v>
      </c>
      <c r="D105" t="s">
        <v>14</v>
      </c>
      <c r="E105">
        <v>67</v>
      </c>
    </row>
    <row r="106" spans="1:5" x14ac:dyDescent="0.2">
      <c r="A106" t="s">
        <v>20</v>
      </c>
      <c r="B106">
        <v>80</v>
      </c>
      <c r="D106" t="s">
        <v>14</v>
      </c>
      <c r="E106">
        <v>86</v>
      </c>
    </row>
    <row r="107" spans="1:5" x14ac:dyDescent="0.2">
      <c r="A107" t="s">
        <v>20</v>
      </c>
      <c r="B107">
        <v>175</v>
      </c>
      <c r="D107" t="s">
        <v>14</v>
      </c>
      <c r="E107">
        <v>70</v>
      </c>
    </row>
    <row r="108" spans="1:5" x14ac:dyDescent="0.2">
      <c r="A108" t="s">
        <v>20</v>
      </c>
      <c r="B108">
        <v>132</v>
      </c>
      <c r="D108" t="s">
        <v>14</v>
      </c>
      <c r="E108">
        <v>24</v>
      </c>
    </row>
    <row r="109" spans="1:5" x14ac:dyDescent="0.2">
      <c r="A109" t="s">
        <v>20</v>
      </c>
      <c r="B109">
        <v>32</v>
      </c>
      <c r="D109" t="s">
        <v>14</v>
      </c>
      <c r="E109">
        <v>1274</v>
      </c>
    </row>
    <row r="110" spans="1:5" x14ac:dyDescent="0.2">
      <c r="A110" t="s">
        <v>20</v>
      </c>
      <c r="B110">
        <v>43</v>
      </c>
      <c r="D110" t="s">
        <v>14</v>
      </c>
      <c r="E110">
        <v>2176</v>
      </c>
    </row>
    <row r="111" spans="1:5" x14ac:dyDescent="0.2">
      <c r="A111" t="s">
        <v>20</v>
      </c>
      <c r="B111">
        <v>1267</v>
      </c>
      <c r="D111" t="s">
        <v>14</v>
      </c>
      <c r="E111">
        <v>84</v>
      </c>
    </row>
    <row r="112" spans="1:5" x14ac:dyDescent="0.2">
      <c r="A112" t="s">
        <v>20</v>
      </c>
      <c r="B112">
        <v>3376</v>
      </c>
      <c r="D112" t="s">
        <v>14</v>
      </c>
      <c r="E112">
        <v>926</v>
      </c>
    </row>
    <row r="113" spans="1:5" x14ac:dyDescent="0.2">
      <c r="A113" t="s">
        <v>20</v>
      </c>
      <c r="B113">
        <v>97</v>
      </c>
      <c r="D113" t="s">
        <v>14</v>
      </c>
      <c r="E113">
        <v>226</v>
      </c>
    </row>
    <row r="114" spans="1:5" x14ac:dyDescent="0.2">
      <c r="A114" t="s">
        <v>20</v>
      </c>
      <c r="B114">
        <v>101</v>
      </c>
      <c r="D114" t="s">
        <v>14</v>
      </c>
      <c r="E114">
        <v>4405</v>
      </c>
    </row>
    <row r="115" spans="1:5" x14ac:dyDescent="0.2">
      <c r="A115" t="s">
        <v>20</v>
      </c>
      <c r="B115">
        <v>6406</v>
      </c>
      <c r="D115" t="s">
        <v>14</v>
      </c>
      <c r="E115">
        <v>200</v>
      </c>
    </row>
    <row r="116" spans="1:5" x14ac:dyDescent="0.2">
      <c r="A116" t="s">
        <v>20</v>
      </c>
      <c r="B116">
        <v>1784</v>
      </c>
      <c r="D116" t="s">
        <v>14</v>
      </c>
      <c r="E116">
        <v>108</v>
      </c>
    </row>
    <row r="117" spans="1:5" x14ac:dyDescent="0.2">
      <c r="A117" t="s">
        <v>20</v>
      </c>
      <c r="B117">
        <v>2739</v>
      </c>
      <c r="D117" t="s">
        <v>14</v>
      </c>
      <c r="E117">
        <v>328</v>
      </c>
    </row>
    <row r="118" spans="1:5" x14ac:dyDescent="0.2">
      <c r="A118" t="s">
        <v>20</v>
      </c>
      <c r="B118">
        <v>146</v>
      </c>
      <c r="D118" t="s">
        <v>14</v>
      </c>
      <c r="E118">
        <v>1608</v>
      </c>
    </row>
    <row r="119" spans="1:5" x14ac:dyDescent="0.2">
      <c r="A119" t="s">
        <v>20</v>
      </c>
      <c r="B119">
        <v>195</v>
      </c>
      <c r="D119" t="s">
        <v>14</v>
      </c>
      <c r="E119">
        <v>2201</v>
      </c>
    </row>
    <row r="120" spans="1:5" x14ac:dyDescent="0.2">
      <c r="A120" t="s">
        <v>20</v>
      </c>
      <c r="B120">
        <v>1071</v>
      </c>
      <c r="D120" t="s">
        <v>14</v>
      </c>
      <c r="E120">
        <v>1194</v>
      </c>
    </row>
    <row r="121" spans="1:5" x14ac:dyDescent="0.2">
      <c r="A121" t="s">
        <v>20</v>
      </c>
      <c r="B121">
        <v>1703</v>
      </c>
      <c r="D121" t="s">
        <v>14</v>
      </c>
      <c r="E121">
        <v>64</v>
      </c>
    </row>
    <row r="122" spans="1:5" x14ac:dyDescent="0.2">
      <c r="A122" t="s">
        <v>20</v>
      </c>
      <c r="B122">
        <v>123</v>
      </c>
      <c r="D122" t="s">
        <v>14</v>
      </c>
      <c r="E122">
        <v>102</v>
      </c>
    </row>
    <row r="123" spans="1:5" x14ac:dyDescent="0.2">
      <c r="A123" t="s">
        <v>20</v>
      </c>
      <c r="B123">
        <v>114</v>
      </c>
      <c r="D123" t="s">
        <v>14</v>
      </c>
      <c r="E123">
        <v>67</v>
      </c>
    </row>
    <row r="124" spans="1:5" x14ac:dyDescent="0.2">
      <c r="A124" t="s">
        <v>20</v>
      </c>
      <c r="B124">
        <v>3594</v>
      </c>
      <c r="D124" t="s">
        <v>14</v>
      </c>
      <c r="E124">
        <v>750</v>
      </c>
    </row>
    <row r="125" spans="1:5" x14ac:dyDescent="0.2">
      <c r="A125" t="s">
        <v>20</v>
      </c>
      <c r="B125">
        <v>223</v>
      </c>
      <c r="D125" t="s">
        <v>14</v>
      </c>
      <c r="E125">
        <v>2604</v>
      </c>
    </row>
    <row r="126" spans="1:5" x14ac:dyDescent="0.2">
      <c r="A126" t="s">
        <v>20</v>
      </c>
      <c r="B126">
        <v>157</v>
      </c>
      <c r="D126" t="s">
        <v>14</v>
      </c>
      <c r="E126">
        <v>3387</v>
      </c>
    </row>
    <row r="127" spans="1:5" x14ac:dyDescent="0.2">
      <c r="A127" t="s">
        <v>20</v>
      </c>
      <c r="B127">
        <v>2431</v>
      </c>
      <c r="D127" t="s">
        <v>14</v>
      </c>
      <c r="E127">
        <v>1467</v>
      </c>
    </row>
    <row r="128" spans="1:5" x14ac:dyDescent="0.2">
      <c r="A128" t="s">
        <v>20</v>
      </c>
      <c r="B128">
        <v>217</v>
      </c>
      <c r="D128" t="s">
        <v>14</v>
      </c>
      <c r="E128">
        <v>1886</v>
      </c>
    </row>
    <row r="129" spans="1:5" x14ac:dyDescent="0.2">
      <c r="A129" t="s">
        <v>20</v>
      </c>
      <c r="B129">
        <v>207</v>
      </c>
      <c r="D129" t="s">
        <v>14</v>
      </c>
      <c r="E129">
        <v>71</v>
      </c>
    </row>
    <row r="130" spans="1:5" x14ac:dyDescent="0.2">
      <c r="A130" t="s">
        <v>20</v>
      </c>
      <c r="B130">
        <v>5419</v>
      </c>
      <c r="D130" t="s">
        <v>14</v>
      </c>
      <c r="E130">
        <v>118</v>
      </c>
    </row>
    <row r="131" spans="1:5" x14ac:dyDescent="0.2">
      <c r="A131" t="s">
        <v>20</v>
      </c>
      <c r="B131">
        <v>131</v>
      </c>
      <c r="D131" t="s">
        <v>14</v>
      </c>
      <c r="E131">
        <v>1748</v>
      </c>
    </row>
    <row r="132" spans="1:5" x14ac:dyDescent="0.2">
      <c r="A132" t="s">
        <v>20</v>
      </c>
      <c r="B132">
        <v>32</v>
      </c>
      <c r="D132" t="s">
        <v>14</v>
      </c>
      <c r="E132">
        <v>941</v>
      </c>
    </row>
    <row r="133" spans="1:5" x14ac:dyDescent="0.2">
      <c r="A133" t="s">
        <v>20</v>
      </c>
      <c r="B133">
        <v>191</v>
      </c>
      <c r="D133" t="s">
        <v>14</v>
      </c>
      <c r="E133">
        <v>67</v>
      </c>
    </row>
    <row r="134" spans="1:5" x14ac:dyDescent="0.2">
      <c r="A134" t="s">
        <v>20</v>
      </c>
      <c r="B134">
        <v>199</v>
      </c>
      <c r="D134" t="s">
        <v>14</v>
      </c>
      <c r="E134">
        <v>31</v>
      </c>
    </row>
    <row r="135" spans="1:5" x14ac:dyDescent="0.2">
      <c r="A135" t="s">
        <v>20</v>
      </c>
      <c r="B135">
        <v>80</v>
      </c>
      <c r="D135" t="s">
        <v>14</v>
      </c>
      <c r="E135">
        <v>100</v>
      </c>
    </row>
    <row r="136" spans="1:5" x14ac:dyDescent="0.2">
      <c r="A136" t="s">
        <v>20</v>
      </c>
      <c r="B136">
        <v>198</v>
      </c>
      <c r="D136" t="s">
        <v>14</v>
      </c>
      <c r="E136">
        <v>558</v>
      </c>
    </row>
    <row r="137" spans="1:5" x14ac:dyDescent="0.2">
      <c r="A137" t="s">
        <v>20</v>
      </c>
      <c r="B137">
        <v>144</v>
      </c>
      <c r="D137" t="s">
        <v>14</v>
      </c>
      <c r="E137">
        <v>2108</v>
      </c>
    </row>
    <row r="138" spans="1:5" x14ac:dyDescent="0.2">
      <c r="A138" t="s">
        <v>20</v>
      </c>
      <c r="B138">
        <v>2489</v>
      </c>
      <c r="D138" t="s">
        <v>14</v>
      </c>
      <c r="E138">
        <v>1482</v>
      </c>
    </row>
    <row r="139" spans="1:5" x14ac:dyDescent="0.2">
      <c r="A139" t="s">
        <v>20</v>
      </c>
      <c r="B139">
        <v>94</v>
      </c>
      <c r="D139" t="s">
        <v>14</v>
      </c>
      <c r="E139">
        <v>136</v>
      </c>
    </row>
    <row r="140" spans="1:5" x14ac:dyDescent="0.2">
      <c r="A140" t="s">
        <v>20</v>
      </c>
      <c r="B140">
        <v>1548</v>
      </c>
      <c r="D140" t="s">
        <v>14</v>
      </c>
      <c r="E140">
        <v>191</v>
      </c>
    </row>
    <row r="141" spans="1:5" x14ac:dyDescent="0.2">
      <c r="A141" t="s">
        <v>20</v>
      </c>
      <c r="B141">
        <v>112</v>
      </c>
      <c r="D141" t="s">
        <v>14</v>
      </c>
      <c r="E141">
        <v>594</v>
      </c>
    </row>
    <row r="142" spans="1:5" x14ac:dyDescent="0.2">
      <c r="A142" t="s">
        <v>20</v>
      </c>
      <c r="B142">
        <v>142</v>
      </c>
      <c r="D142" t="s">
        <v>14</v>
      </c>
      <c r="E142">
        <v>21</v>
      </c>
    </row>
    <row r="143" spans="1:5" x14ac:dyDescent="0.2">
      <c r="A143" t="s">
        <v>20</v>
      </c>
      <c r="B143">
        <v>5512</v>
      </c>
      <c r="D143" t="s">
        <v>14</v>
      </c>
      <c r="E143">
        <v>60</v>
      </c>
    </row>
    <row r="144" spans="1:5" x14ac:dyDescent="0.2">
      <c r="A144" t="s">
        <v>20</v>
      </c>
      <c r="B144">
        <v>524</v>
      </c>
      <c r="D144" t="s">
        <v>14</v>
      </c>
      <c r="E144">
        <v>889</v>
      </c>
    </row>
    <row r="145" spans="1:5" x14ac:dyDescent="0.2">
      <c r="A145" t="s">
        <v>20</v>
      </c>
      <c r="B145">
        <v>131</v>
      </c>
      <c r="D145" t="s">
        <v>14</v>
      </c>
      <c r="E145">
        <v>24</v>
      </c>
    </row>
    <row r="146" spans="1:5" x14ac:dyDescent="0.2">
      <c r="A146" t="s">
        <v>20</v>
      </c>
      <c r="B146">
        <v>147</v>
      </c>
      <c r="D146" t="s">
        <v>14</v>
      </c>
      <c r="E146">
        <v>1059</v>
      </c>
    </row>
    <row r="147" spans="1:5" x14ac:dyDescent="0.2">
      <c r="A147" t="s">
        <v>20</v>
      </c>
      <c r="B147">
        <v>1621</v>
      </c>
      <c r="D147" t="s">
        <v>14</v>
      </c>
      <c r="E147">
        <v>225</v>
      </c>
    </row>
    <row r="148" spans="1:5" x14ac:dyDescent="0.2">
      <c r="A148" t="s">
        <v>20</v>
      </c>
      <c r="B148">
        <v>147</v>
      </c>
      <c r="D148" t="s">
        <v>14</v>
      </c>
      <c r="E148">
        <v>2779</v>
      </c>
    </row>
    <row r="149" spans="1:5" x14ac:dyDescent="0.2">
      <c r="A149" t="s">
        <v>20</v>
      </c>
      <c r="B149">
        <v>3537</v>
      </c>
      <c r="D149" t="s">
        <v>14</v>
      </c>
      <c r="E149">
        <v>141</v>
      </c>
    </row>
    <row r="150" spans="1:5" x14ac:dyDescent="0.2">
      <c r="A150" t="s">
        <v>20</v>
      </c>
      <c r="B150">
        <v>252</v>
      </c>
      <c r="D150" t="s">
        <v>14</v>
      </c>
      <c r="E150">
        <v>1999</v>
      </c>
    </row>
    <row r="151" spans="1:5" x14ac:dyDescent="0.2">
      <c r="A151" t="s">
        <v>20</v>
      </c>
      <c r="B151">
        <v>158</v>
      </c>
      <c r="D151" t="s">
        <v>14</v>
      </c>
      <c r="E151">
        <v>513</v>
      </c>
    </row>
    <row r="152" spans="1:5" x14ac:dyDescent="0.2">
      <c r="A152" t="s">
        <v>20</v>
      </c>
      <c r="B152">
        <v>484</v>
      </c>
      <c r="D152" t="s">
        <v>14</v>
      </c>
      <c r="E152">
        <v>374</v>
      </c>
    </row>
    <row r="153" spans="1:5" x14ac:dyDescent="0.2">
      <c r="A153" t="s">
        <v>20</v>
      </c>
      <c r="B153">
        <v>155</v>
      </c>
      <c r="D153" t="s">
        <v>14</v>
      </c>
      <c r="E153">
        <v>1181</v>
      </c>
    </row>
    <row r="154" spans="1:5" x14ac:dyDescent="0.2">
      <c r="A154" t="s">
        <v>20</v>
      </c>
      <c r="B154">
        <v>2293</v>
      </c>
      <c r="D154" t="s">
        <v>14</v>
      </c>
      <c r="E154">
        <v>4428</v>
      </c>
    </row>
    <row r="155" spans="1:5" x14ac:dyDescent="0.2">
      <c r="A155" t="s">
        <v>20</v>
      </c>
      <c r="B155">
        <v>1991</v>
      </c>
      <c r="D155" t="s">
        <v>14</v>
      </c>
      <c r="E155">
        <v>133</v>
      </c>
    </row>
    <row r="156" spans="1:5" x14ac:dyDescent="0.2">
      <c r="A156" t="s">
        <v>20</v>
      </c>
      <c r="B156">
        <v>2120</v>
      </c>
      <c r="D156" t="s">
        <v>14</v>
      </c>
      <c r="E156">
        <v>15</v>
      </c>
    </row>
    <row r="157" spans="1:5" x14ac:dyDescent="0.2">
      <c r="A157" t="s">
        <v>20</v>
      </c>
      <c r="B157">
        <v>2100</v>
      </c>
      <c r="D157" t="s">
        <v>14</v>
      </c>
      <c r="E157">
        <v>38</v>
      </c>
    </row>
    <row r="158" spans="1:5" x14ac:dyDescent="0.2">
      <c r="A158" t="s">
        <v>20</v>
      </c>
      <c r="B158">
        <v>150</v>
      </c>
      <c r="D158" t="s">
        <v>14</v>
      </c>
      <c r="E158">
        <v>78</v>
      </c>
    </row>
    <row r="159" spans="1:5" x14ac:dyDescent="0.2">
      <c r="A159" t="s">
        <v>20</v>
      </c>
      <c r="B159">
        <v>4358</v>
      </c>
      <c r="D159" t="s">
        <v>14</v>
      </c>
      <c r="E159">
        <v>25</v>
      </c>
    </row>
    <row r="160" spans="1:5" x14ac:dyDescent="0.2">
      <c r="A160" t="s">
        <v>20</v>
      </c>
      <c r="B160">
        <v>3116</v>
      </c>
      <c r="D160" t="s">
        <v>14</v>
      </c>
      <c r="E160">
        <v>908</v>
      </c>
    </row>
    <row r="161" spans="1:5" x14ac:dyDescent="0.2">
      <c r="A161" t="s">
        <v>20</v>
      </c>
      <c r="B161">
        <v>172</v>
      </c>
      <c r="D161" t="s">
        <v>14</v>
      </c>
      <c r="E161">
        <v>113</v>
      </c>
    </row>
    <row r="162" spans="1:5" x14ac:dyDescent="0.2">
      <c r="A162" t="s">
        <v>20</v>
      </c>
      <c r="B162">
        <v>114</v>
      </c>
      <c r="D162" t="s">
        <v>14</v>
      </c>
      <c r="E162">
        <v>752</v>
      </c>
    </row>
    <row r="163" spans="1:5" x14ac:dyDescent="0.2">
      <c r="A163" t="s">
        <v>20</v>
      </c>
      <c r="B163">
        <v>1539</v>
      </c>
      <c r="D163" t="s">
        <v>14</v>
      </c>
      <c r="E163">
        <v>792</v>
      </c>
    </row>
    <row r="164" spans="1:5" x14ac:dyDescent="0.2">
      <c r="A164" t="s">
        <v>20</v>
      </c>
      <c r="B164">
        <v>142</v>
      </c>
      <c r="D164" t="s">
        <v>14</v>
      </c>
      <c r="E164">
        <v>83</v>
      </c>
    </row>
    <row r="165" spans="1:5" x14ac:dyDescent="0.2">
      <c r="A165" t="s">
        <v>20</v>
      </c>
      <c r="B165">
        <v>42</v>
      </c>
      <c r="D165" t="s">
        <v>14</v>
      </c>
      <c r="E165">
        <v>101</v>
      </c>
    </row>
    <row r="166" spans="1:5" x14ac:dyDescent="0.2">
      <c r="A166" t="s">
        <v>20</v>
      </c>
      <c r="B166">
        <v>1606</v>
      </c>
      <c r="D166" t="s">
        <v>14</v>
      </c>
      <c r="E166">
        <v>147</v>
      </c>
    </row>
    <row r="167" spans="1:5" x14ac:dyDescent="0.2">
      <c r="A167" t="s">
        <v>20</v>
      </c>
      <c r="B167">
        <v>227</v>
      </c>
      <c r="D167" t="s">
        <v>14</v>
      </c>
      <c r="E167">
        <v>13</v>
      </c>
    </row>
    <row r="168" spans="1:5" x14ac:dyDescent="0.2">
      <c r="A168" t="s">
        <v>20</v>
      </c>
      <c r="B168">
        <v>91</v>
      </c>
      <c r="D168" t="s">
        <v>14</v>
      </c>
      <c r="E168">
        <v>923</v>
      </c>
    </row>
    <row r="169" spans="1:5" x14ac:dyDescent="0.2">
      <c r="A169" t="s">
        <v>20</v>
      </c>
      <c r="B169">
        <v>222</v>
      </c>
      <c r="D169" t="s">
        <v>14</v>
      </c>
      <c r="E169">
        <v>554</v>
      </c>
    </row>
    <row r="170" spans="1:5" x14ac:dyDescent="0.2">
      <c r="A170" t="s">
        <v>20</v>
      </c>
      <c r="B170">
        <v>134</v>
      </c>
      <c r="D170" t="s">
        <v>14</v>
      </c>
      <c r="E170">
        <v>30</v>
      </c>
    </row>
    <row r="171" spans="1:5" x14ac:dyDescent="0.2">
      <c r="A171" t="s">
        <v>20</v>
      </c>
      <c r="B171">
        <v>909</v>
      </c>
      <c r="D171" t="s">
        <v>14</v>
      </c>
      <c r="E171">
        <v>842</v>
      </c>
    </row>
    <row r="172" spans="1:5" x14ac:dyDescent="0.2">
      <c r="A172" t="s">
        <v>20</v>
      </c>
      <c r="B172">
        <v>140</v>
      </c>
      <c r="D172" t="s">
        <v>14</v>
      </c>
      <c r="E172">
        <v>1221</v>
      </c>
    </row>
    <row r="173" spans="1:5" x14ac:dyDescent="0.2">
      <c r="A173" t="s">
        <v>20</v>
      </c>
      <c r="B173">
        <v>3934</v>
      </c>
      <c r="D173" t="s">
        <v>14</v>
      </c>
      <c r="E173">
        <v>64</v>
      </c>
    </row>
    <row r="174" spans="1:5" x14ac:dyDescent="0.2">
      <c r="A174" t="s">
        <v>20</v>
      </c>
      <c r="B174">
        <v>536</v>
      </c>
      <c r="D174" t="s">
        <v>14</v>
      </c>
      <c r="E174">
        <v>42</v>
      </c>
    </row>
    <row r="175" spans="1:5" x14ac:dyDescent="0.2">
      <c r="A175" t="s">
        <v>20</v>
      </c>
      <c r="B175">
        <v>194</v>
      </c>
      <c r="D175" t="s">
        <v>14</v>
      </c>
      <c r="E175">
        <v>44</v>
      </c>
    </row>
    <row r="176" spans="1:5" x14ac:dyDescent="0.2">
      <c r="A176" t="s">
        <v>20</v>
      </c>
      <c r="B176">
        <v>2237</v>
      </c>
      <c r="D176" t="s">
        <v>14</v>
      </c>
      <c r="E176">
        <v>672</v>
      </c>
    </row>
    <row r="177" spans="1:5" x14ac:dyDescent="0.2">
      <c r="A177" t="s">
        <v>20</v>
      </c>
      <c r="B177">
        <v>1297</v>
      </c>
      <c r="D177" t="s">
        <v>14</v>
      </c>
      <c r="E177">
        <v>49</v>
      </c>
    </row>
    <row r="178" spans="1:5" x14ac:dyDescent="0.2">
      <c r="A178" t="s">
        <v>20</v>
      </c>
      <c r="B178">
        <v>107</v>
      </c>
      <c r="D178" t="s">
        <v>14</v>
      </c>
      <c r="E178">
        <v>154</v>
      </c>
    </row>
    <row r="179" spans="1:5" x14ac:dyDescent="0.2">
      <c r="A179" t="s">
        <v>20</v>
      </c>
      <c r="B179">
        <v>2038</v>
      </c>
      <c r="D179" t="s">
        <v>14</v>
      </c>
      <c r="E179">
        <v>31</v>
      </c>
    </row>
    <row r="180" spans="1:5" x14ac:dyDescent="0.2">
      <c r="A180" t="s">
        <v>20</v>
      </c>
      <c r="B180">
        <v>159</v>
      </c>
      <c r="D180" t="s">
        <v>14</v>
      </c>
      <c r="E180">
        <v>67</v>
      </c>
    </row>
    <row r="181" spans="1:5" x14ac:dyDescent="0.2">
      <c r="A181" t="s">
        <v>20</v>
      </c>
      <c r="B181">
        <v>3063</v>
      </c>
      <c r="D181" t="s">
        <v>14</v>
      </c>
      <c r="E181">
        <v>88</v>
      </c>
    </row>
    <row r="182" spans="1:5" x14ac:dyDescent="0.2">
      <c r="A182" t="s">
        <v>20</v>
      </c>
      <c r="B182">
        <v>3742</v>
      </c>
      <c r="D182" t="s">
        <v>14</v>
      </c>
      <c r="E182">
        <v>47</v>
      </c>
    </row>
    <row r="183" spans="1:5" x14ac:dyDescent="0.2">
      <c r="A183" t="s">
        <v>20</v>
      </c>
      <c r="B183">
        <v>226</v>
      </c>
      <c r="D183" t="s">
        <v>14</v>
      </c>
      <c r="E183">
        <v>523</v>
      </c>
    </row>
    <row r="184" spans="1:5" x14ac:dyDescent="0.2">
      <c r="A184" t="s">
        <v>20</v>
      </c>
      <c r="B184">
        <v>2107</v>
      </c>
      <c r="D184" t="s">
        <v>14</v>
      </c>
      <c r="E184">
        <v>605</v>
      </c>
    </row>
    <row r="185" spans="1:5" x14ac:dyDescent="0.2">
      <c r="A185" t="s">
        <v>20</v>
      </c>
      <c r="B185">
        <v>2725</v>
      </c>
      <c r="D185" t="s">
        <v>14</v>
      </c>
      <c r="E185">
        <v>1596</v>
      </c>
    </row>
    <row r="186" spans="1:5" x14ac:dyDescent="0.2">
      <c r="A186" t="s">
        <v>20</v>
      </c>
      <c r="B186">
        <v>2443</v>
      </c>
      <c r="D186" t="s">
        <v>14</v>
      </c>
      <c r="E186">
        <v>67</v>
      </c>
    </row>
    <row r="187" spans="1:5" x14ac:dyDescent="0.2">
      <c r="A187" t="s">
        <v>20</v>
      </c>
      <c r="B187">
        <v>1894</v>
      </c>
      <c r="D187" t="s">
        <v>14</v>
      </c>
      <c r="E187">
        <v>676</v>
      </c>
    </row>
    <row r="188" spans="1:5" x14ac:dyDescent="0.2">
      <c r="A188" t="s">
        <v>20</v>
      </c>
      <c r="B188">
        <v>180</v>
      </c>
      <c r="D188" t="s">
        <v>14</v>
      </c>
      <c r="E188">
        <v>1198</v>
      </c>
    </row>
    <row r="189" spans="1:5" x14ac:dyDescent="0.2">
      <c r="A189" t="s">
        <v>20</v>
      </c>
      <c r="B189">
        <v>330</v>
      </c>
      <c r="D189" t="s">
        <v>14</v>
      </c>
      <c r="E189">
        <v>674</v>
      </c>
    </row>
    <row r="190" spans="1:5" x14ac:dyDescent="0.2">
      <c r="A190" t="s">
        <v>20</v>
      </c>
      <c r="B190">
        <v>187</v>
      </c>
      <c r="D190" t="s">
        <v>14</v>
      </c>
      <c r="E190">
        <v>602</v>
      </c>
    </row>
    <row r="191" spans="1:5" x14ac:dyDescent="0.2">
      <c r="A191" t="s">
        <v>20</v>
      </c>
      <c r="B191">
        <v>1989</v>
      </c>
      <c r="D191" t="s">
        <v>14</v>
      </c>
      <c r="E191">
        <v>679</v>
      </c>
    </row>
    <row r="192" spans="1:5" x14ac:dyDescent="0.2">
      <c r="A192" t="s">
        <v>20</v>
      </c>
      <c r="B192">
        <v>266</v>
      </c>
      <c r="D192" t="s">
        <v>14</v>
      </c>
      <c r="E192">
        <v>2928</v>
      </c>
    </row>
    <row r="193" spans="1:5" x14ac:dyDescent="0.2">
      <c r="A193" t="s">
        <v>20</v>
      </c>
      <c r="B193">
        <v>133</v>
      </c>
      <c r="D193" t="s">
        <v>14</v>
      </c>
      <c r="E193">
        <v>27</v>
      </c>
    </row>
    <row r="194" spans="1:5" x14ac:dyDescent="0.2">
      <c r="A194" t="s">
        <v>20</v>
      </c>
      <c r="B194">
        <v>340</v>
      </c>
      <c r="D194" t="s">
        <v>14</v>
      </c>
      <c r="E194">
        <v>2072</v>
      </c>
    </row>
    <row r="195" spans="1:5" x14ac:dyDescent="0.2">
      <c r="A195" t="s">
        <v>20</v>
      </c>
      <c r="B195">
        <v>210</v>
      </c>
      <c r="D195" t="s">
        <v>14</v>
      </c>
      <c r="E195">
        <v>48</v>
      </c>
    </row>
    <row r="196" spans="1:5" x14ac:dyDescent="0.2">
      <c r="A196" t="s">
        <v>20</v>
      </c>
      <c r="B196">
        <v>92</v>
      </c>
      <c r="D196" t="s">
        <v>14</v>
      </c>
      <c r="E196">
        <v>452</v>
      </c>
    </row>
    <row r="197" spans="1:5" x14ac:dyDescent="0.2">
      <c r="A197" t="s">
        <v>20</v>
      </c>
      <c r="B197">
        <v>85</v>
      </c>
      <c r="D197" t="s">
        <v>14</v>
      </c>
      <c r="E197">
        <v>750</v>
      </c>
    </row>
    <row r="198" spans="1:5" x14ac:dyDescent="0.2">
      <c r="A198" t="s">
        <v>20</v>
      </c>
      <c r="B198">
        <v>381</v>
      </c>
      <c r="D198" t="s">
        <v>14</v>
      </c>
      <c r="E198">
        <v>56</v>
      </c>
    </row>
    <row r="199" spans="1:5" x14ac:dyDescent="0.2">
      <c r="A199" t="s">
        <v>20</v>
      </c>
      <c r="B199">
        <v>762</v>
      </c>
      <c r="D199" t="s">
        <v>14</v>
      </c>
      <c r="E199">
        <v>747</v>
      </c>
    </row>
    <row r="200" spans="1:5" x14ac:dyDescent="0.2">
      <c r="A200" t="s">
        <v>20</v>
      </c>
      <c r="B200">
        <v>316</v>
      </c>
      <c r="D200" t="s">
        <v>14</v>
      </c>
      <c r="E200">
        <v>714</v>
      </c>
    </row>
    <row r="201" spans="1:5" x14ac:dyDescent="0.2">
      <c r="A201" t="s">
        <v>20</v>
      </c>
      <c r="B201">
        <v>336</v>
      </c>
      <c r="D201" t="s">
        <v>14</v>
      </c>
      <c r="E201">
        <v>128</v>
      </c>
    </row>
    <row r="202" spans="1:5" x14ac:dyDescent="0.2">
      <c r="A202" t="s">
        <v>20</v>
      </c>
      <c r="B202">
        <v>432</v>
      </c>
      <c r="D202" t="s">
        <v>14</v>
      </c>
      <c r="E202">
        <v>37</v>
      </c>
    </row>
    <row r="203" spans="1:5" x14ac:dyDescent="0.2">
      <c r="A203" t="s">
        <v>20</v>
      </c>
      <c r="B203">
        <v>206</v>
      </c>
      <c r="D203" t="s">
        <v>14</v>
      </c>
      <c r="E203">
        <v>65</v>
      </c>
    </row>
    <row r="204" spans="1:5" x14ac:dyDescent="0.2">
      <c r="A204" t="s">
        <v>20</v>
      </c>
      <c r="B204">
        <v>84</v>
      </c>
      <c r="D204" t="s">
        <v>14</v>
      </c>
      <c r="E204">
        <v>12</v>
      </c>
    </row>
    <row r="205" spans="1:5" x14ac:dyDescent="0.2">
      <c r="A205" t="s">
        <v>20</v>
      </c>
      <c r="B205">
        <v>128</v>
      </c>
      <c r="D205" t="s">
        <v>14</v>
      </c>
      <c r="E205">
        <v>934</v>
      </c>
    </row>
    <row r="206" spans="1:5" x14ac:dyDescent="0.2">
      <c r="A206" t="s">
        <v>20</v>
      </c>
      <c r="B206">
        <v>6465</v>
      </c>
      <c r="D206" t="s">
        <v>14</v>
      </c>
      <c r="E206">
        <v>37</v>
      </c>
    </row>
    <row r="207" spans="1:5" x14ac:dyDescent="0.2">
      <c r="A207" t="s">
        <v>20</v>
      </c>
      <c r="B207">
        <v>154</v>
      </c>
      <c r="D207" t="s">
        <v>14</v>
      </c>
      <c r="E207">
        <v>39</v>
      </c>
    </row>
    <row r="208" spans="1:5" x14ac:dyDescent="0.2">
      <c r="A208" t="s">
        <v>20</v>
      </c>
      <c r="B208">
        <v>2320</v>
      </c>
      <c r="D208" t="s">
        <v>14</v>
      </c>
      <c r="E208">
        <v>1028</v>
      </c>
    </row>
    <row r="209" spans="1:5" x14ac:dyDescent="0.2">
      <c r="A209" t="s">
        <v>20</v>
      </c>
      <c r="B209">
        <v>2985</v>
      </c>
      <c r="D209" t="s">
        <v>14</v>
      </c>
      <c r="E209">
        <v>1439</v>
      </c>
    </row>
    <row r="210" spans="1:5" x14ac:dyDescent="0.2">
      <c r="A210" t="s">
        <v>20</v>
      </c>
      <c r="B210">
        <v>216</v>
      </c>
      <c r="D210" t="s">
        <v>14</v>
      </c>
      <c r="E210">
        <v>58</v>
      </c>
    </row>
    <row r="211" spans="1:5" x14ac:dyDescent="0.2">
      <c r="A211" t="s">
        <v>20</v>
      </c>
      <c r="B211">
        <v>144</v>
      </c>
      <c r="D211" t="s">
        <v>14</v>
      </c>
      <c r="E211">
        <v>846</v>
      </c>
    </row>
    <row r="212" spans="1:5" x14ac:dyDescent="0.2">
      <c r="A212" t="s">
        <v>20</v>
      </c>
      <c r="B212">
        <v>361</v>
      </c>
      <c r="D212" t="s">
        <v>14</v>
      </c>
      <c r="E212">
        <v>504</v>
      </c>
    </row>
    <row r="213" spans="1:5" x14ac:dyDescent="0.2">
      <c r="A213" t="s">
        <v>20</v>
      </c>
      <c r="B213">
        <v>218</v>
      </c>
      <c r="D213" t="s">
        <v>14</v>
      </c>
      <c r="E213">
        <v>830</v>
      </c>
    </row>
    <row r="214" spans="1:5" x14ac:dyDescent="0.2">
      <c r="A214" t="s">
        <v>20</v>
      </c>
      <c r="B214">
        <v>186</v>
      </c>
      <c r="D214" t="s">
        <v>14</v>
      </c>
      <c r="E214">
        <v>92</v>
      </c>
    </row>
    <row r="215" spans="1:5" x14ac:dyDescent="0.2">
      <c r="A215" t="s">
        <v>20</v>
      </c>
      <c r="B215">
        <v>128</v>
      </c>
      <c r="D215" t="s">
        <v>14</v>
      </c>
      <c r="E215">
        <v>18</v>
      </c>
    </row>
    <row r="216" spans="1:5" x14ac:dyDescent="0.2">
      <c r="A216" t="s">
        <v>20</v>
      </c>
      <c r="B216">
        <v>82</v>
      </c>
      <c r="D216" t="s">
        <v>14</v>
      </c>
      <c r="E216">
        <v>558</v>
      </c>
    </row>
    <row r="217" spans="1:5" x14ac:dyDescent="0.2">
      <c r="A217" t="s">
        <v>20</v>
      </c>
      <c r="B217">
        <v>220</v>
      </c>
      <c r="D217" t="s">
        <v>14</v>
      </c>
      <c r="E217">
        <v>16</v>
      </c>
    </row>
    <row r="218" spans="1:5" x14ac:dyDescent="0.2">
      <c r="A218" t="s">
        <v>20</v>
      </c>
      <c r="B218">
        <v>247</v>
      </c>
      <c r="D218" t="s">
        <v>14</v>
      </c>
      <c r="E218">
        <v>83</v>
      </c>
    </row>
    <row r="219" spans="1:5" x14ac:dyDescent="0.2">
      <c r="A219" t="s">
        <v>20</v>
      </c>
      <c r="B219">
        <v>43</v>
      </c>
      <c r="D219" t="s">
        <v>14</v>
      </c>
      <c r="E219">
        <v>44</v>
      </c>
    </row>
    <row r="220" spans="1:5" x14ac:dyDescent="0.2">
      <c r="A220" t="s">
        <v>20</v>
      </c>
      <c r="B220">
        <v>50</v>
      </c>
      <c r="D220" t="s">
        <v>14</v>
      </c>
      <c r="E220">
        <v>40</v>
      </c>
    </row>
    <row r="221" spans="1:5" x14ac:dyDescent="0.2">
      <c r="A221" t="s">
        <v>20</v>
      </c>
      <c r="B221">
        <v>113</v>
      </c>
      <c r="D221" t="s">
        <v>14</v>
      </c>
      <c r="E221">
        <v>92</v>
      </c>
    </row>
    <row r="222" spans="1:5" x14ac:dyDescent="0.2">
      <c r="A222" t="s">
        <v>20</v>
      </c>
      <c r="B222">
        <v>1572</v>
      </c>
      <c r="D222" t="s">
        <v>14</v>
      </c>
      <c r="E222">
        <v>742</v>
      </c>
    </row>
    <row r="223" spans="1:5" x14ac:dyDescent="0.2">
      <c r="A223" t="s">
        <v>20</v>
      </c>
      <c r="B223">
        <v>5880</v>
      </c>
      <c r="D223" t="s">
        <v>14</v>
      </c>
      <c r="E223">
        <v>19</v>
      </c>
    </row>
    <row r="224" spans="1:5" x14ac:dyDescent="0.2">
      <c r="A224" t="s">
        <v>20</v>
      </c>
      <c r="B224">
        <v>498</v>
      </c>
      <c r="D224" t="s">
        <v>14</v>
      </c>
      <c r="E224">
        <v>424</v>
      </c>
    </row>
    <row r="225" spans="1:5" x14ac:dyDescent="0.2">
      <c r="A225" t="s">
        <v>20</v>
      </c>
      <c r="B225">
        <v>165</v>
      </c>
      <c r="D225" t="s">
        <v>14</v>
      </c>
      <c r="E225">
        <v>575</v>
      </c>
    </row>
    <row r="226" spans="1:5" x14ac:dyDescent="0.2">
      <c r="A226" t="s">
        <v>20</v>
      </c>
      <c r="B226">
        <v>137</v>
      </c>
      <c r="D226" t="s">
        <v>14</v>
      </c>
      <c r="E226">
        <v>452</v>
      </c>
    </row>
    <row r="227" spans="1:5" x14ac:dyDescent="0.2">
      <c r="A227" t="s">
        <v>20</v>
      </c>
      <c r="B227">
        <v>246</v>
      </c>
      <c r="D227" t="s">
        <v>14</v>
      </c>
      <c r="E227">
        <v>774</v>
      </c>
    </row>
    <row r="228" spans="1:5" x14ac:dyDescent="0.2">
      <c r="A228" t="s">
        <v>20</v>
      </c>
      <c r="B228">
        <v>246</v>
      </c>
      <c r="D228" t="s">
        <v>14</v>
      </c>
      <c r="E228">
        <v>33</v>
      </c>
    </row>
    <row r="229" spans="1:5" x14ac:dyDescent="0.2">
      <c r="A229" t="s">
        <v>20</v>
      </c>
      <c r="B229">
        <v>87</v>
      </c>
      <c r="D229" t="s">
        <v>14</v>
      </c>
      <c r="E229">
        <v>86</v>
      </c>
    </row>
    <row r="230" spans="1:5" x14ac:dyDescent="0.2">
      <c r="A230" t="s">
        <v>20</v>
      </c>
      <c r="B230">
        <v>96</v>
      </c>
      <c r="D230" t="s">
        <v>14</v>
      </c>
      <c r="E230">
        <v>1296</v>
      </c>
    </row>
    <row r="231" spans="1:5" x14ac:dyDescent="0.2">
      <c r="A231" t="s">
        <v>20</v>
      </c>
      <c r="B231">
        <v>110</v>
      </c>
      <c r="D231" t="s">
        <v>14</v>
      </c>
      <c r="E231">
        <v>1000</v>
      </c>
    </row>
    <row r="232" spans="1:5" x14ac:dyDescent="0.2">
      <c r="A232" t="s">
        <v>20</v>
      </c>
      <c r="B232">
        <v>65</v>
      </c>
      <c r="D232" t="s">
        <v>14</v>
      </c>
      <c r="E232">
        <v>12</v>
      </c>
    </row>
    <row r="233" spans="1:5" x14ac:dyDescent="0.2">
      <c r="A233" t="s">
        <v>20</v>
      </c>
      <c r="B233">
        <v>55</v>
      </c>
      <c r="D233" t="s">
        <v>14</v>
      </c>
      <c r="E233">
        <v>45</v>
      </c>
    </row>
    <row r="234" spans="1:5" x14ac:dyDescent="0.2">
      <c r="A234" t="s">
        <v>20</v>
      </c>
      <c r="B234">
        <v>555</v>
      </c>
      <c r="D234" t="s">
        <v>14</v>
      </c>
      <c r="E234">
        <v>40</v>
      </c>
    </row>
    <row r="235" spans="1:5" x14ac:dyDescent="0.2">
      <c r="A235" t="s">
        <v>20</v>
      </c>
      <c r="B235">
        <v>98</v>
      </c>
      <c r="D235" t="s">
        <v>14</v>
      </c>
      <c r="E235">
        <v>52</v>
      </c>
    </row>
    <row r="236" spans="1:5" x14ac:dyDescent="0.2">
      <c r="A236" t="s">
        <v>20</v>
      </c>
      <c r="B236">
        <v>116</v>
      </c>
      <c r="D236" t="s">
        <v>14</v>
      </c>
      <c r="E236">
        <v>1910</v>
      </c>
    </row>
    <row r="237" spans="1:5" x14ac:dyDescent="0.2">
      <c r="A237" t="s">
        <v>20</v>
      </c>
      <c r="B237">
        <v>122</v>
      </c>
      <c r="D237" t="s">
        <v>14</v>
      </c>
      <c r="E237">
        <v>63</v>
      </c>
    </row>
    <row r="238" spans="1:5" x14ac:dyDescent="0.2">
      <c r="A238" t="s">
        <v>20</v>
      </c>
      <c r="B238">
        <v>1902</v>
      </c>
      <c r="D238" t="s">
        <v>14</v>
      </c>
      <c r="E238">
        <v>33</v>
      </c>
    </row>
    <row r="239" spans="1:5" x14ac:dyDescent="0.2">
      <c r="A239" t="s">
        <v>20</v>
      </c>
      <c r="B239">
        <v>272</v>
      </c>
      <c r="D239" t="s">
        <v>14</v>
      </c>
      <c r="E239">
        <v>25</v>
      </c>
    </row>
    <row r="240" spans="1:5" x14ac:dyDescent="0.2">
      <c r="A240" t="s">
        <v>20</v>
      </c>
      <c r="B240">
        <v>68</v>
      </c>
      <c r="D240" t="s">
        <v>14</v>
      </c>
      <c r="E240">
        <v>210</v>
      </c>
    </row>
    <row r="241" spans="1:5" x14ac:dyDescent="0.2">
      <c r="A241" t="s">
        <v>20</v>
      </c>
      <c r="B241">
        <v>193</v>
      </c>
      <c r="D241" t="s">
        <v>14</v>
      </c>
      <c r="E241">
        <v>120</v>
      </c>
    </row>
    <row r="242" spans="1:5" x14ac:dyDescent="0.2">
      <c r="A242" t="s">
        <v>20</v>
      </c>
      <c r="B242">
        <v>40</v>
      </c>
      <c r="D242" t="s">
        <v>14</v>
      </c>
      <c r="E242">
        <v>75</v>
      </c>
    </row>
    <row r="243" spans="1:5" x14ac:dyDescent="0.2">
      <c r="A243" t="s">
        <v>20</v>
      </c>
      <c r="B243">
        <v>110</v>
      </c>
      <c r="D243" t="s">
        <v>14</v>
      </c>
      <c r="E243">
        <v>7</v>
      </c>
    </row>
    <row r="244" spans="1:5" x14ac:dyDescent="0.2">
      <c r="A244" t="s">
        <v>20</v>
      </c>
      <c r="B244">
        <v>156</v>
      </c>
      <c r="D244" t="s">
        <v>14</v>
      </c>
      <c r="E244">
        <v>31</v>
      </c>
    </row>
    <row r="245" spans="1:5" x14ac:dyDescent="0.2">
      <c r="A245" t="s">
        <v>20</v>
      </c>
      <c r="B245">
        <v>589</v>
      </c>
      <c r="D245" t="s">
        <v>14</v>
      </c>
      <c r="E245">
        <v>1220</v>
      </c>
    </row>
    <row r="246" spans="1:5" x14ac:dyDescent="0.2">
      <c r="A246" t="s">
        <v>20</v>
      </c>
      <c r="B246">
        <v>768</v>
      </c>
      <c r="D246" t="s">
        <v>14</v>
      </c>
      <c r="E246">
        <v>1063</v>
      </c>
    </row>
    <row r="247" spans="1:5" x14ac:dyDescent="0.2">
      <c r="A247" t="s">
        <v>20</v>
      </c>
      <c r="B247">
        <v>2756</v>
      </c>
      <c r="D247" t="s">
        <v>14</v>
      </c>
      <c r="E247">
        <v>191</v>
      </c>
    </row>
    <row r="248" spans="1:5" x14ac:dyDescent="0.2">
      <c r="A248" t="s">
        <v>20</v>
      </c>
      <c r="B248">
        <v>236</v>
      </c>
      <c r="D248" t="s">
        <v>14</v>
      </c>
      <c r="E248">
        <v>1691</v>
      </c>
    </row>
    <row r="249" spans="1:5" x14ac:dyDescent="0.2">
      <c r="A249" t="s">
        <v>20</v>
      </c>
      <c r="B249">
        <v>2768</v>
      </c>
      <c r="D249" t="s">
        <v>14</v>
      </c>
      <c r="E249">
        <v>15</v>
      </c>
    </row>
    <row r="250" spans="1:5" x14ac:dyDescent="0.2">
      <c r="A250" t="s">
        <v>20</v>
      </c>
      <c r="B250">
        <v>270</v>
      </c>
      <c r="D250" t="s">
        <v>14</v>
      </c>
      <c r="E250">
        <v>35</v>
      </c>
    </row>
    <row r="251" spans="1:5" x14ac:dyDescent="0.2">
      <c r="A251" t="s">
        <v>20</v>
      </c>
      <c r="B251">
        <v>150</v>
      </c>
      <c r="D251" t="s">
        <v>14</v>
      </c>
      <c r="E251">
        <v>886</v>
      </c>
    </row>
    <row r="252" spans="1:5" x14ac:dyDescent="0.2">
      <c r="A252" t="s">
        <v>20</v>
      </c>
      <c r="B252">
        <v>182</v>
      </c>
      <c r="D252" t="s">
        <v>14</v>
      </c>
      <c r="E252">
        <v>245</v>
      </c>
    </row>
    <row r="253" spans="1:5" x14ac:dyDescent="0.2">
      <c r="A253" t="s">
        <v>20</v>
      </c>
      <c r="B253">
        <v>117</v>
      </c>
      <c r="D253" t="s">
        <v>14</v>
      </c>
      <c r="E253">
        <v>955</v>
      </c>
    </row>
    <row r="254" spans="1:5" x14ac:dyDescent="0.2">
      <c r="A254" t="s">
        <v>20</v>
      </c>
      <c r="B254">
        <v>1442</v>
      </c>
      <c r="D254" t="s">
        <v>14</v>
      </c>
      <c r="E254">
        <v>454</v>
      </c>
    </row>
    <row r="255" spans="1:5" x14ac:dyDescent="0.2">
      <c r="A255" t="s">
        <v>20</v>
      </c>
      <c r="B255">
        <v>3059</v>
      </c>
      <c r="D255" t="s">
        <v>14</v>
      </c>
      <c r="E255">
        <v>248</v>
      </c>
    </row>
    <row r="256" spans="1:5" x14ac:dyDescent="0.2">
      <c r="A256" t="s">
        <v>20</v>
      </c>
      <c r="B256">
        <v>280</v>
      </c>
      <c r="D256" t="s">
        <v>14</v>
      </c>
      <c r="E256">
        <v>648</v>
      </c>
    </row>
    <row r="257" spans="1:5" x14ac:dyDescent="0.2">
      <c r="A257" t="s">
        <v>20</v>
      </c>
      <c r="B257">
        <v>2414</v>
      </c>
      <c r="D257" t="s">
        <v>14</v>
      </c>
      <c r="E257">
        <v>33</v>
      </c>
    </row>
    <row r="258" spans="1:5" x14ac:dyDescent="0.2">
      <c r="A258" t="s">
        <v>20</v>
      </c>
      <c r="B258">
        <v>1681</v>
      </c>
      <c r="D258" t="s">
        <v>14</v>
      </c>
      <c r="E258">
        <v>535</v>
      </c>
    </row>
    <row r="259" spans="1:5" x14ac:dyDescent="0.2">
      <c r="A259" t="s">
        <v>20</v>
      </c>
      <c r="B259">
        <v>211</v>
      </c>
      <c r="D259" t="s">
        <v>14</v>
      </c>
      <c r="E259">
        <v>19</v>
      </c>
    </row>
    <row r="260" spans="1:5" x14ac:dyDescent="0.2">
      <c r="A260" t="s">
        <v>20</v>
      </c>
      <c r="B260">
        <v>190</v>
      </c>
      <c r="D260" t="s">
        <v>14</v>
      </c>
      <c r="E260">
        <v>34</v>
      </c>
    </row>
    <row r="261" spans="1:5" x14ac:dyDescent="0.2">
      <c r="A261" t="s">
        <v>20</v>
      </c>
      <c r="B261">
        <v>2875</v>
      </c>
      <c r="D261" t="s">
        <v>14</v>
      </c>
      <c r="E261">
        <v>16</v>
      </c>
    </row>
    <row r="262" spans="1:5" x14ac:dyDescent="0.2">
      <c r="A262" t="s">
        <v>20</v>
      </c>
      <c r="B262">
        <v>2805</v>
      </c>
      <c r="D262" t="s">
        <v>14</v>
      </c>
      <c r="E262">
        <v>1120</v>
      </c>
    </row>
    <row r="263" spans="1:5" x14ac:dyDescent="0.2">
      <c r="A263" t="s">
        <v>20</v>
      </c>
      <c r="B263">
        <v>189</v>
      </c>
      <c r="D263" t="s">
        <v>14</v>
      </c>
      <c r="E263">
        <v>31</v>
      </c>
    </row>
    <row r="264" spans="1:5" x14ac:dyDescent="0.2">
      <c r="A264" t="s">
        <v>20</v>
      </c>
      <c r="B264">
        <v>411</v>
      </c>
      <c r="D264" t="s">
        <v>14</v>
      </c>
      <c r="E264">
        <v>648</v>
      </c>
    </row>
    <row r="265" spans="1:5" x14ac:dyDescent="0.2">
      <c r="A265" t="s">
        <v>20</v>
      </c>
      <c r="B265">
        <v>65</v>
      </c>
      <c r="D265" t="s">
        <v>14</v>
      </c>
      <c r="E265">
        <v>24</v>
      </c>
    </row>
    <row r="266" spans="1:5" x14ac:dyDescent="0.2">
      <c r="A266" t="s">
        <v>20</v>
      </c>
      <c r="B266">
        <v>135</v>
      </c>
      <c r="D266" t="s">
        <v>14</v>
      </c>
      <c r="E266">
        <v>27</v>
      </c>
    </row>
    <row r="267" spans="1:5" x14ac:dyDescent="0.2">
      <c r="A267" t="s">
        <v>20</v>
      </c>
      <c r="B267">
        <v>186</v>
      </c>
      <c r="D267" t="s">
        <v>14</v>
      </c>
      <c r="E267">
        <v>13</v>
      </c>
    </row>
    <row r="268" spans="1:5" x14ac:dyDescent="0.2">
      <c r="A268" t="s">
        <v>20</v>
      </c>
      <c r="B268">
        <v>375</v>
      </c>
      <c r="D268" t="s">
        <v>14</v>
      </c>
      <c r="E268">
        <v>46</v>
      </c>
    </row>
    <row r="269" spans="1:5" x14ac:dyDescent="0.2">
      <c r="A269" t="s">
        <v>20</v>
      </c>
      <c r="B269">
        <v>41</v>
      </c>
      <c r="D269" t="s">
        <v>14</v>
      </c>
      <c r="E269">
        <v>1130</v>
      </c>
    </row>
    <row r="270" spans="1:5" x14ac:dyDescent="0.2">
      <c r="A270" t="s">
        <v>20</v>
      </c>
      <c r="B270">
        <v>115</v>
      </c>
      <c r="D270" t="s">
        <v>14</v>
      </c>
      <c r="E270">
        <v>6</v>
      </c>
    </row>
    <row r="271" spans="1:5" x14ac:dyDescent="0.2">
      <c r="A271" t="s">
        <v>20</v>
      </c>
      <c r="B271">
        <v>195</v>
      </c>
      <c r="D271" t="s">
        <v>14</v>
      </c>
      <c r="E271">
        <v>57</v>
      </c>
    </row>
    <row r="272" spans="1:5" x14ac:dyDescent="0.2">
      <c r="A272" t="s">
        <v>20</v>
      </c>
      <c r="B272">
        <v>903</v>
      </c>
      <c r="D272" t="s">
        <v>14</v>
      </c>
      <c r="E272">
        <v>32</v>
      </c>
    </row>
    <row r="273" spans="1:5" x14ac:dyDescent="0.2">
      <c r="A273" t="s">
        <v>20</v>
      </c>
      <c r="B273">
        <v>244</v>
      </c>
      <c r="D273" t="s">
        <v>14</v>
      </c>
      <c r="E273">
        <v>37</v>
      </c>
    </row>
    <row r="274" spans="1:5" x14ac:dyDescent="0.2">
      <c r="A274" t="s">
        <v>20</v>
      </c>
      <c r="B274">
        <v>2331</v>
      </c>
      <c r="D274" t="s">
        <v>14</v>
      </c>
      <c r="E274">
        <v>656</v>
      </c>
    </row>
    <row r="275" spans="1:5" x14ac:dyDescent="0.2">
      <c r="A275" t="s">
        <v>20</v>
      </c>
      <c r="B275">
        <v>184</v>
      </c>
      <c r="D275" t="s">
        <v>14</v>
      </c>
      <c r="E275">
        <v>395</v>
      </c>
    </row>
    <row r="276" spans="1:5" x14ac:dyDescent="0.2">
      <c r="A276" t="s">
        <v>20</v>
      </c>
      <c r="B276">
        <v>480</v>
      </c>
      <c r="D276" t="s">
        <v>14</v>
      </c>
      <c r="E276">
        <v>26</v>
      </c>
    </row>
    <row r="277" spans="1:5" x14ac:dyDescent="0.2">
      <c r="A277" t="s">
        <v>20</v>
      </c>
      <c r="B277">
        <v>163</v>
      </c>
      <c r="D277" t="s">
        <v>14</v>
      </c>
      <c r="E277">
        <v>362</v>
      </c>
    </row>
    <row r="278" spans="1:5" x14ac:dyDescent="0.2">
      <c r="A278" t="s">
        <v>20</v>
      </c>
      <c r="B278">
        <v>397</v>
      </c>
      <c r="D278" t="s">
        <v>14</v>
      </c>
      <c r="E278">
        <v>579</v>
      </c>
    </row>
    <row r="279" spans="1:5" x14ac:dyDescent="0.2">
      <c r="A279" t="s">
        <v>20</v>
      </c>
      <c r="B279">
        <v>161</v>
      </c>
      <c r="D279" t="s">
        <v>14</v>
      </c>
      <c r="E279">
        <v>526</v>
      </c>
    </row>
    <row r="280" spans="1:5" x14ac:dyDescent="0.2">
      <c r="A280" t="s">
        <v>20</v>
      </c>
      <c r="B280">
        <v>201</v>
      </c>
      <c r="D280" t="s">
        <v>14</v>
      </c>
      <c r="E280">
        <v>15</v>
      </c>
    </row>
    <row r="281" spans="1:5" x14ac:dyDescent="0.2">
      <c r="A281" t="s">
        <v>20</v>
      </c>
      <c r="B281">
        <v>154</v>
      </c>
      <c r="D281" t="s">
        <v>14</v>
      </c>
      <c r="E281">
        <v>252</v>
      </c>
    </row>
    <row r="282" spans="1:5" x14ac:dyDescent="0.2">
      <c r="A282" t="s">
        <v>20</v>
      </c>
      <c r="B282">
        <v>111</v>
      </c>
      <c r="D282" t="s">
        <v>14</v>
      </c>
      <c r="E282">
        <v>18</v>
      </c>
    </row>
    <row r="283" spans="1:5" x14ac:dyDescent="0.2">
      <c r="A283" t="s">
        <v>20</v>
      </c>
      <c r="B283">
        <v>3388</v>
      </c>
      <c r="D283" t="s">
        <v>14</v>
      </c>
      <c r="E283">
        <v>326</v>
      </c>
    </row>
    <row r="284" spans="1:5" x14ac:dyDescent="0.2">
      <c r="A284" t="s">
        <v>20</v>
      </c>
      <c r="B284">
        <v>144</v>
      </c>
      <c r="D284" t="s">
        <v>14</v>
      </c>
      <c r="E284">
        <v>76</v>
      </c>
    </row>
    <row r="285" spans="1:5" x14ac:dyDescent="0.2">
      <c r="A285" t="s">
        <v>20</v>
      </c>
      <c r="B285">
        <v>218</v>
      </c>
      <c r="D285" t="s">
        <v>14</v>
      </c>
      <c r="E285">
        <v>16</v>
      </c>
    </row>
    <row r="286" spans="1:5" x14ac:dyDescent="0.2">
      <c r="A286" t="s">
        <v>20</v>
      </c>
      <c r="B286">
        <v>290</v>
      </c>
      <c r="D286" t="s">
        <v>14</v>
      </c>
      <c r="E286">
        <v>14</v>
      </c>
    </row>
    <row r="287" spans="1:5" x14ac:dyDescent="0.2">
      <c r="A287" t="s">
        <v>20</v>
      </c>
      <c r="B287">
        <v>176</v>
      </c>
      <c r="D287" t="s">
        <v>14</v>
      </c>
      <c r="E287">
        <v>41</v>
      </c>
    </row>
    <row r="288" spans="1:5" x14ac:dyDescent="0.2">
      <c r="A288" t="s">
        <v>20</v>
      </c>
      <c r="B288">
        <v>1629</v>
      </c>
      <c r="D288" t="s">
        <v>14</v>
      </c>
      <c r="E288">
        <v>243</v>
      </c>
    </row>
    <row r="289" spans="1:5" x14ac:dyDescent="0.2">
      <c r="A289" t="s">
        <v>20</v>
      </c>
      <c r="B289">
        <v>198</v>
      </c>
      <c r="D289" t="s">
        <v>14</v>
      </c>
      <c r="E289">
        <v>30</v>
      </c>
    </row>
    <row r="290" spans="1:5" x14ac:dyDescent="0.2">
      <c r="A290" t="s">
        <v>20</v>
      </c>
      <c r="B290">
        <v>160</v>
      </c>
      <c r="D290" t="s">
        <v>14</v>
      </c>
      <c r="E290">
        <v>830</v>
      </c>
    </row>
    <row r="291" spans="1:5" x14ac:dyDescent="0.2">
      <c r="A291" t="s">
        <v>20</v>
      </c>
      <c r="B291">
        <v>194</v>
      </c>
      <c r="D291" t="s">
        <v>14</v>
      </c>
      <c r="E291">
        <v>75</v>
      </c>
    </row>
    <row r="292" spans="1:5" x14ac:dyDescent="0.2">
      <c r="A292" t="s">
        <v>20</v>
      </c>
      <c r="B292">
        <v>189</v>
      </c>
      <c r="D292" t="s">
        <v>14</v>
      </c>
      <c r="E292">
        <v>29</v>
      </c>
    </row>
    <row r="293" spans="1:5" x14ac:dyDescent="0.2">
      <c r="A293" t="s">
        <v>20</v>
      </c>
      <c r="B293">
        <v>3596</v>
      </c>
      <c r="D293" t="s">
        <v>14</v>
      </c>
      <c r="E293">
        <v>662</v>
      </c>
    </row>
    <row r="294" spans="1:5" x14ac:dyDescent="0.2">
      <c r="A294" t="s">
        <v>20</v>
      </c>
      <c r="B294">
        <v>121</v>
      </c>
      <c r="D294" t="s">
        <v>14</v>
      </c>
      <c r="E294">
        <v>15</v>
      </c>
    </row>
    <row r="295" spans="1:5" x14ac:dyDescent="0.2">
      <c r="A295" t="s">
        <v>20</v>
      </c>
      <c r="B295">
        <v>106</v>
      </c>
      <c r="D295" t="s">
        <v>14</v>
      </c>
      <c r="E295">
        <v>10</v>
      </c>
    </row>
    <row r="296" spans="1:5" x14ac:dyDescent="0.2">
      <c r="A296" t="s">
        <v>20</v>
      </c>
      <c r="B296">
        <v>2188</v>
      </c>
      <c r="D296" t="s">
        <v>14</v>
      </c>
      <c r="E296">
        <v>245</v>
      </c>
    </row>
    <row r="297" spans="1:5" x14ac:dyDescent="0.2">
      <c r="A297" t="s">
        <v>20</v>
      </c>
      <c r="B297">
        <v>470</v>
      </c>
      <c r="D297" t="s">
        <v>14</v>
      </c>
      <c r="E297">
        <v>257</v>
      </c>
    </row>
    <row r="298" spans="1:5" x14ac:dyDescent="0.2">
      <c r="A298" t="s">
        <v>20</v>
      </c>
      <c r="B298">
        <v>221</v>
      </c>
      <c r="D298" t="s">
        <v>14</v>
      </c>
      <c r="E298">
        <v>9</v>
      </c>
    </row>
    <row r="299" spans="1:5" x14ac:dyDescent="0.2">
      <c r="A299" t="s">
        <v>20</v>
      </c>
      <c r="B299">
        <v>462</v>
      </c>
      <c r="D299" t="s">
        <v>14</v>
      </c>
      <c r="E299">
        <v>180</v>
      </c>
    </row>
    <row r="300" spans="1:5" x14ac:dyDescent="0.2">
      <c r="A300" t="s">
        <v>20</v>
      </c>
      <c r="B300">
        <v>143</v>
      </c>
      <c r="D300" t="s">
        <v>14</v>
      </c>
      <c r="E300">
        <v>17</v>
      </c>
    </row>
    <row r="301" spans="1:5" x14ac:dyDescent="0.2">
      <c r="A301" t="s">
        <v>20</v>
      </c>
      <c r="B301">
        <v>1354</v>
      </c>
      <c r="D301" t="s">
        <v>14</v>
      </c>
      <c r="E301">
        <v>243</v>
      </c>
    </row>
    <row r="302" spans="1:5" x14ac:dyDescent="0.2">
      <c r="A302" t="s">
        <v>20</v>
      </c>
      <c r="B302">
        <v>142</v>
      </c>
      <c r="D302" t="s">
        <v>14</v>
      </c>
      <c r="E302">
        <v>296</v>
      </c>
    </row>
    <row r="303" spans="1:5" x14ac:dyDescent="0.2">
      <c r="A303" t="s">
        <v>20</v>
      </c>
      <c r="B303">
        <v>164</v>
      </c>
      <c r="D303" t="s">
        <v>14</v>
      </c>
      <c r="E303">
        <v>331</v>
      </c>
    </row>
    <row r="304" spans="1:5" x14ac:dyDescent="0.2">
      <c r="A304" t="s">
        <v>20</v>
      </c>
      <c r="B304">
        <v>4289</v>
      </c>
      <c r="D304" t="s">
        <v>14</v>
      </c>
      <c r="E304">
        <v>31</v>
      </c>
    </row>
    <row r="305" spans="1:5" x14ac:dyDescent="0.2">
      <c r="A305" t="s">
        <v>20</v>
      </c>
      <c r="B305">
        <v>2551</v>
      </c>
      <c r="D305" t="s">
        <v>14</v>
      </c>
      <c r="E305">
        <v>355</v>
      </c>
    </row>
    <row r="306" spans="1:5" x14ac:dyDescent="0.2">
      <c r="A306" t="s">
        <v>20</v>
      </c>
      <c r="B306">
        <v>221</v>
      </c>
      <c r="D306" t="s">
        <v>14</v>
      </c>
      <c r="E306">
        <v>347</v>
      </c>
    </row>
    <row r="307" spans="1:5" x14ac:dyDescent="0.2">
      <c r="A307" t="s">
        <v>20</v>
      </c>
      <c r="B307">
        <v>127</v>
      </c>
      <c r="D307" t="s">
        <v>14</v>
      </c>
      <c r="E307">
        <v>21</v>
      </c>
    </row>
    <row r="308" spans="1:5" x14ac:dyDescent="0.2">
      <c r="A308" t="s">
        <v>20</v>
      </c>
      <c r="B308">
        <v>94</v>
      </c>
      <c r="D308" t="s">
        <v>14</v>
      </c>
      <c r="E308">
        <v>441</v>
      </c>
    </row>
    <row r="309" spans="1:5" x14ac:dyDescent="0.2">
      <c r="A309" t="s">
        <v>20</v>
      </c>
      <c r="B309">
        <v>134</v>
      </c>
      <c r="D309" t="s">
        <v>14</v>
      </c>
      <c r="E309">
        <v>78</v>
      </c>
    </row>
    <row r="310" spans="1:5" x14ac:dyDescent="0.2">
      <c r="A310" t="s">
        <v>20</v>
      </c>
      <c r="B310">
        <v>144</v>
      </c>
      <c r="D310" t="s">
        <v>14</v>
      </c>
      <c r="E310">
        <v>17</v>
      </c>
    </row>
    <row r="311" spans="1:5" x14ac:dyDescent="0.2">
      <c r="A311" t="s">
        <v>20</v>
      </c>
      <c r="B311">
        <v>264</v>
      </c>
      <c r="D311" t="s">
        <v>14</v>
      </c>
      <c r="E311">
        <v>253</v>
      </c>
    </row>
    <row r="312" spans="1:5" x14ac:dyDescent="0.2">
      <c r="A312" t="s">
        <v>20</v>
      </c>
      <c r="B312">
        <v>2353</v>
      </c>
      <c r="D312" t="s">
        <v>14</v>
      </c>
      <c r="E312">
        <v>26</v>
      </c>
    </row>
    <row r="313" spans="1:5" x14ac:dyDescent="0.2">
      <c r="A313" t="s">
        <v>20</v>
      </c>
      <c r="B313">
        <v>157</v>
      </c>
      <c r="D313" t="s">
        <v>14</v>
      </c>
      <c r="E313">
        <v>16</v>
      </c>
    </row>
    <row r="314" spans="1:5" x14ac:dyDescent="0.2">
      <c r="A314" t="s">
        <v>20</v>
      </c>
      <c r="B314">
        <v>1170</v>
      </c>
      <c r="D314" t="s">
        <v>14</v>
      </c>
      <c r="E314">
        <v>5</v>
      </c>
    </row>
    <row r="315" spans="1:5" x14ac:dyDescent="0.2">
      <c r="A315" t="s">
        <v>20</v>
      </c>
      <c r="B315">
        <v>303</v>
      </c>
      <c r="D315" t="s">
        <v>14</v>
      </c>
      <c r="E315">
        <v>23</v>
      </c>
    </row>
    <row r="316" spans="1:5" x14ac:dyDescent="0.2">
      <c r="A316" t="s">
        <v>20</v>
      </c>
      <c r="B316">
        <v>238</v>
      </c>
      <c r="D316" t="s">
        <v>14</v>
      </c>
      <c r="E316">
        <v>94</v>
      </c>
    </row>
    <row r="317" spans="1:5" x14ac:dyDescent="0.2">
      <c r="A317" t="s">
        <v>20</v>
      </c>
      <c r="B317">
        <v>56</v>
      </c>
      <c r="D317" t="s">
        <v>14</v>
      </c>
      <c r="E317">
        <v>9</v>
      </c>
    </row>
    <row r="318" spans="1:5" x14ac:dyDescent="0.2">
      <c r="A318" t="s">
        <v>20</v>
      </c>
      <c r="B318">
        <v>121</v>
      </c>
      <c r="D318" t="s">
        <v>14</v>
      </c>
      <c r="E318">
        <v>418</v>
      </c>
    </row>
    <row r="319" spans="1:5" x14ac:dyDescent="0.2">
      <c r="A319" t="s">
        <v>20</v>
      </c>
      <c r="B319">
        <v>160</v>
      </c>
      <c r="D319" t="s">
        <v>14</v>
      </c>
      <c r="E319">
        <v>57</v>
      </c>
    </row>
    <row r="320" spans="1:5" x14ac:dyDescent="0.2">
      <c r="A320" t="s">
        <v>20</v>
      </c>
      <c r="B320">
        <v>1887</v>
      </c>
      <c r="D320" t="s">
        <v>14</v>
      </c>
      <c r="E320">
        <v>162</v>
      </c>
    </row>
    <row r="321" spans="1:5" x14ac:dyDescent="0.2">
      <c r="A321" t="s">
        <v>20</v>
      </c>
      <c r="B321">
        <v>80</v>
      </c>
      <c r="D321" t="s">
        <v>14</v>
      </c>
      <c r="E321">
        <v>5</v>
      </c>
    </row>
    <row r="322" spans="1:5" x14ac:dyDescent="0.2">
      <c r="A322" t="s">
        <v>20</v>
      </c>
      <c r="B322">
        <v>85</v>
      </c>
      <c r="D322" t="s">
        <v>14</v>
      </c>
      <c r="E322">
        <v>10</v>
      </c>
    </row>
    <row r="323" spans="1:5" x14ac:dyDescent="0.2">
      <c r="A323" t="s">
        <v>20</v>
      </c>
      <c r="B323">
        <v>107</v>
      </c>
      <c r="D323" t="s">
        <v>14</v>
      </c>
      <c r="E323">
        <v>127</v>
      </c>
    </row>
    <row r="324" spans="1:5" x14ac:dyDescent="0.2">
      <c r="A324" t="s">
        <v>20</v>
      </c>
      <c r="B324">
        <v>1113</v>
      </c>
      <c r="D324" t="s">
        <v>14</v>
      </c>
      <c r="E324">
        <v>181</v>
      </c>
    </row>
    <row r="325" spans="1:5" x14ac:dyDescent="0.2">
      <c r="A325" t="s">
        <v>20</v>
      </c>
      <c r="B325">
        <v>50</v>
      </c>
      <c r="D325" t="s">
        <v>14</v>
      </c>
      <c r="E325">
        <v>10</v>
      </c>
    </row>
    <row r="326" spans="1:5" x14ac:dyDescent="0.2">
      <c r="A326" t="s">
        <v>20</v>
      </c>
      <c r="B326">
        <v>86</v>
      </c>
      <c r="D326" t="s">
        <v>14</v>
      </c>
      <c r="E326">
        <v>80</v>
      </c>
    </row>
    <row r="327" spans="1:5" x14ac:dyDescent="0.2">
      <c r="A327" t="s">
        <v>20</v>
      </c>
      <c r="B327">
        <v>5180</v>
      </c>
      <c r="D327" t="s">
        <v>14</v>
      </c>
      <c r="E327">
        <v>168</v>
      </c>
    </row>
    <row r="328" spans="1:5" x14ac:dyDescent="0.2">
      <c r="A328" t="s">
        <v>20</v>
      </c>
      <c r="B328">
        <v>6212</v>
      </c>
      <c r="D328" t="s">
        <v>14</v>
      </c>
      <c r="E328">
        <v>17</v>
      </c>
    </row>
    <row r="329" spans="1:5" x14ac:dyDescent="0.2">
      <c r="A329" t="s">
        <v>20</v>
      </c>
      <c r="B329">
        <v>3272</v>
      </c>
      <c r="D329" t="s">
        <v>14</v>
      </c>
      <c r="E329">
        <v>14</v>
      </c>
    </row>
    <row r="330" spans="1:5" x14ac:dyDescent="0.2">
      <c r="A330" t="s">
        <v>20</v>
      </c>
      <c r="B330">
        <v>122</v>
      </c>
      <c r="D330" t="s">
        <v>14</v>
      </c>
      <c r="E330">
        <v>7</v>
      </c>
    </row>
    <row r="331" spans="1:5" x14ac:dyDescent="0.2">
      <c r="A331" t="s">
        <v>20</v>
      </c>
      <c r="B331">
        <v>1385</v>
      </c>
      <c r="D331" t="s">
        <v>14</v>
      </c>
      <c r="E331">
        <v>151</v>
      </c>
    </row>
    <row r="332" spans="1:5" x14ac:dyDescent="0.2">
      <c r="A332" t="s">
        <v>20</v>
      </c>
      <c r="B332">
        <v>41</v>
      </c>
      <c r="D332" t="s">
        <v>14</v>
      </c>
      <c r="E332">
        <v>157</v>
      </c>
    </row>
    <row r="333" spans="1:5" x14ac:dyDescent="0.2">
      <c r="A333" t="s">
        <v>20</v>
      </c>
      <c r="B333">
        <v>88</v>
      </c>
      <c r="D333" t="s">
        <v>14</v>
      </c>
      <c r="E333">
        <v>10</v>
      </c>
    </row>
    <row r="334" spans="1:5" x14ac:dyDescent="0.2">
      <c r="A334" t="s">
        <v>20</v>
      </c>
      <c r="B334">
        <v>126</v>
      </c>
      <c r="D334" t="s">
        <v>14</v>
      </c>
      <c r="E334">
        <v>107</v>
      </c>
    </row>
    <row r="335" spans="1:5" x14ac:dyDescent="0.2">
      <c r="A335" t="s">
        <v>20</v>
      </c>
      <c r="B335">
        <v>159</v>
      </c>
      <c r="D335" t="s">
        <v>14</v>
      </c>
      <c r="E335">
        <v>1</v>
      </c>
    </row>
    <row r="336" spans="1:5" x14ac:dyDescent="0.2">
      <c r="A336" t="s">
        <v>20</v>
      </c>
      <c r="B336">
        <v>155</v>
      </c>
      <c r="D336" t="s">
        <v>14</v>
      </c>
      <c r="E336">
        <v>1</v>
      </c>
    </row>
    <row r="337" spans="1:5" x14ac:dyDescent="0.2">
      <c r="A337" t="s">
        <v>20</v>
      </c>
      <c r="B337">
        <v>255</v>
      </c>
      <c r="D337" t="s">
        <v>14</v>
      </c>
      <c r="E337">
        <v>1</v>
      </c>
    </row>
    <row r="338" spans="1:5" x14ac:dyDescent="0.2">
      <c r="A338" t="s">
        <v>20</v>
      </c>
      <c r="B338">
        <v>645</v>
      </c>
      <c r="D338" t="s">
        <v>14</v>
      </c>
      <c r="E338">
        <v>1</v>
      </c>
    </row>
    <row r="339" spans="1:5" x14ac:dyDescent="0.2">
      <c r="A339" t="s">
        <v>20</v>
      </c>
      <c r="B339">
        <v>105</v>
      </c>
      <c r="D339" t="s">
        <v>14</v>
      </c>
      <c r="E339">
        <v>130</v>
      </c>
    </row>
    <row r="340" spans="1:5" x14ac:dyDescent="0.2">
      <c r="A340" t="s">
        <v>20</v>
      </c>
      <c r="B340">
        <v>48</v>
      </c>
      <c r="D340" t="s">
        <v>14</v>
      </c>
      <c r="E340">
        <v>1</v>
      </c>
    </row>
    <row r="341" spans="1:5" x14ac:dyDescent="0.2">
      <c r="A341" t="s">
        <v>20</v>
      </c>
      <c r="B341">
        <v>460</v>
      </c>
      <c r="D341" t="s">
        <v>14</v>
      </c>
      <c r="E341">
        <v>143</v>
      </c>
    </row>
    <row r="342" spans="1:5" x14ac:dyDescent="0.2">
      <c r="A342" t="s">
        <v>20</v>
      </c>
      <c r="B342">
        <v>1690</v>
      </c>
      <c r="D342" t="s">
        <v>14</v>
      </c>
      <c r="E342">
        <v>82</v>
      </c>
    </row>
    <row r="343" spans="1:5" x14ac:dyDescent="0.2">
      <c r="A343" t="s">
        <v>20</v>
      </c>
      <c r="B343">
        <v>247</v>
      </c>
      <c r="D343" t="s">
        <v>14</v>
      </c>
      <c r="E343">
        <v>40</v>
      </c>
    </row>
    <row r="344" spans="1:5" x14ac:dyDescent="0.2">
      <c r="A344" t="s">
        <v>20</v>
      </c>
      <c r="B344">
        <v>2346</v>
      </c>
      <c r="D344" t="s">
        <v>14</v>
      </c>
      <c r="E344">
        <v>64</v>
      </c>
    </row>
    <row r="345" spans="1:5" x14ac:dyDescent="0.2">
      <c r="A345" t="s">
        <v>20</v>
      </c>
      <c r="B345">
        <v>323</v>
      </c>
      <c r="D345" t="s">
        <v>14</v>
      </c>
      <c r="E345">
        <v>1</v>
      </c>
    </row>
    <row r="346" spans="1:5" x14ac:dyDescent="0.2">
      <c r="A346" t="s">
        <v>20</v>
      </c>
      <c r="B346">
        <v>106</v>
      </c>
      <c r="D346" t="s">
        <v>14</v>
      </c>
      <c r="E346">
        <v>1</v>
      </c>
    </row>
    <row r="347" spans="1:5" x14ac:dyDescent="0.2">
      <c r="A347" t="s">
        <v>20</v>
      </c>
      <c r="B347">
        <v>131</v>
      </c>
      <c r="D347" t="s">
        <v>14</v>
      </c>
      <c r="E347">
        <v>67</v>
      </c>
    </row>
    <row r="348" spans="1:5" x14ac:dyDescent="0.2">
      <c r="A348" t="s">
        <v>20</v>
      </c>
      <c r="B348">
        <v>100</v>
      </c>
      <c r="D348" t="s">
        <v>14</v>
      </c>
      <c r="E348">
        <v>49</v>
      </c>
    </row>
    <row r="349" spans="1:5" x14ac:dyDescent="0.2">
      <c r="A349" t="s">
        <v>20</v>
      </c>
      <c r="B349">
        <v>296</v>
      </c>
      <c r="D349" t="s">
        <v>14</v>
      </c>
      <c r="E349">
        <v>15</v>
      </c>
    </row>
    <row r="350" spans="1:5" x14ac:dyDescent="0.2">
      <c r="A350" t="s">
        <v>20</v>
      </c>
      <c r="B350">
        <v>419</v>
      </c>
      <c r="D350" t="s">
        <v>14</v>
      </c>
      <c r="E350">
        <v>1</v>
      </c>
    </row>
    <row r="351" spans="1:5" x14ac:dyDescent="0.2">
      <c r="A351" t="s">
        <v>20</v>
      </c>
      <c r="B351">
        <v>2261</v>
      </c>
      <c r="D351" t="s">
        <v>14</v>
      </c>
      <c r="E351">
        <v>1</v>
      </c>
    </row>
    <row r="352" spans="1:5" x14ac:dyDescent="0.2">
      <c r="A352" t="s">
        <v>20</v>
      </c>
      <c r="B352">
        <v>820</v>
      </c>
      <c r="D352" t="s">
        <v>14</v>
      </c>
      <c r="E352">
        <v>1</v>
      </c>
    </row>
    <row r="353" spans="1:5" x14ac:dyDescent="0.2">
      <c r="A353" t="s">
        <v>20</v>
      </c>
      <c r="B353">
        <v>26</v>
      </c>
      <c r="D353" t="s">
        <v>14</v>
      </c>
      <c r="E353">
        <v>1</v>
      </c>
    </row>
    <row r="354" spans="1:5" x14ac:dyDescent="0.2">
      <c r="A354" t="s">
        <v>20</v>
      </c>
      <c r="B354">
        <v>275</v>
      </c>
      <c r="D354" t="s">
        <v>14</v>
      </c>
      <c r="E354">
        <v>1</v>
      </c>
    </row>
    <row r="355" spans="1:5" x14ac:dyDescent="0.2">
      <c r="A355" t="s">
        <v>20</v>
      </c>
      <c r="B355">
        <v>454</v>
      </c>
      <c r="D355" t="s">
        <v>14</v>
      </c>
      <c r="E355">
        <v>21</v>
      </c>
    </row>
    <row r="356" spans="1:5" x14ac:dyDescent="0.2">
      <c r="A356" t="s">
        <v>20</v>
      </c>
      <c r="B356">
        <v>174</v>
      </c>
      <c r="D356" t="s">
        <v>14</v>
      </c>
      <c r="E356">
        <v>22</v>
      </c>
    </row>
    <row r="357" spans="1:5" x14ac:dyDescent="0.2">
      <c r="A357" t="s">
        <v>20</v>
      </c>
      <c r="B357">
        <v>88</v>
      </c>
      <c r="D357" t="s">
        <v>14</v>
      </c>
      <c r="E357">
        <v>1</v>
      </c>
    </row>
    <row r="358" spans="1:5" x14ac:dyDescent="0.2">
      <c r="A358" t="s">
        <v>20</v>
      </c>
      <c r="B358">
        <v>4799</v>
      </c>
      <c r="D358" t="s">
        <v>14</v>
      </c>
      <c r="E358">
        <v>1</v>
      </c>
    </row>
    <row r="359" spans="1:5" x14ac:dyDescent="0.2">
      <c r="A359" t="s">
        <v>20</v>
      </c>
      <c r="B359">
        <v>50</v>
      </c>
      <c r="D359" t="s">
        <v>14</v>
      </c>
      <c r="E359">
        <v>1</v>
      </c>
    </row>
    <row r="360" spans="1:5" x14ac:dyDescent="0.2">
      <c r="A360" t="s">
        <v>20</v>
      </c>
      <c r="B360">
        <v>92</v>
      </c>
      <c r="D360" t="s">
        <v>14</v>
      </c>
      <c r="E360">
        <v>1</v>
      </c>
    </row>
    <row r="361" spans="1:5" x14ac:dyDescent="0.2">
      <c r="A361" t="s">
        <v>20</v>
      </c>
      <c r="B361">
        <v>2857</v>
      </c>
      <c r="D361" t="s">
        <v>14</v>
      </c>
      <c r="E361">
        <v>1</v>
      </c>
    </row>
    <row r="362" spans="1:5" x14ac:dyDescent="0.2">
      <c r="A362" t="s">
        <v>20</v>
      </c>
      <c r="B362">
        <v>546</v>
      </c>
      <c r="D362" t="s">
        <v>14</v>
      </c>
      <c r="E362">
        <v>54</v>
      </c>
    </row>
    <row r="363" spans="1:5" x14ac:dyDescent="0.2">
      <c r="A363" t="s">
        <v>20</v>
      </c>
      <c r="B363">
        <v>170</v>
      </c>
      <c r="D363" t="s">
        <v>14</v>
      </c>
      <c r="E363">
        <v>38</v>
      </c>
    </row>
    <row r="364" spans="1:5" x14ac:dyDescent="0.2">
      <c r="A364" t="s">
        <v>20</v>
      </c>
      <c r="B364">
        <v>81</v>
      </c>
      <c r="D364" t="s">
        <v>14</v>
      </c>
      <c r="E364">
        <v>0</v>
      </c>
    </row>
    <row r="365" spans="1:5" x14ac:dyDescent="0.2">
      <c r="A365" t="s">
        <v>20</v>
      </c>
      <c r="B365">
        <v>122</v>
      </c>
      <c r="D365" t="s">
        <v>14</v>
      </c>
      <c r="E365">
        <v>0</v>
      </c>
    </row>
    <row r="366" spans="1:5" x14ac:dyDescent="0.2">
      <c r="A366" t="s">
        <v>20</v>
      </c>
      <c r="B366">
        <v>198</v>
      </c>
    </row>
    <row r="367" spans="1:5" x14ac:dyDescent="0.2">
      <c r="A367" t="s">
        <v>20</v>
      </c>
      <c r="B367">
        <v>943</v>
      </c>
    </row>
    <row r="368" spans="1:5" x14ac:dyDescent="0.2">
      <c r="A368" t="s">
        <v>20</v>
      </c>
      <c r="B368">
        <v>3205</v>
      </c>
    </row>
    <row r="369" spans="1:2" x14ac:dyDescent="0.2">
      <c r="A369" t="s">
        <v>20</v>
      </c>
      <c r="B369">
        <v>203</v>
      </c>
    </row>
    <row r="370" spans="1:2" x14ac:dyDescent="0.2">
      <c r="A370" t="s">
        <v>20</v>
      </c>
      <c r="B370">
        <v>1604</v>
      </c>
    </row>
    <row r="371" spans="1:2" x14ac:dyDescent="0.2">
      <c r="A371" t="s">
        <v>20</v>
      </c>
      <c r="B371">
        <v>288</v>
      </c>
    </row>
    <row r="372" spans="1:2" x14ac:dyDescent="0.2">
      <c r="A372" t="s">
        <v>20</v>
      </c>
      <c r="B372">
        <v>5168</v>
      </c>
    </row>
    <row r="373" spans="1:2" x14ac:dyDescent="0.2">
      <c r="A373" t="s">
        <v>20</v>
      </c>
      <c r="B373">
        <v>181</v>
      </c>
    </row>
    <row r="374" spans="1:2" x14ac:dyDescent="0.2">
      <c r="A374" t="s">
        <v>20</v>
      </c>
      <c r="B374">
        <v>132</v>
      </c>
    </row>
    <row r="375" spans="1:2" x14ac:dyDescent="0.2">
      <c r="A375" t="s">
        <v>20</v>
      </c>
      <c r="B375">
        <v>307</v>
      </c>
    </row>
    <row r="376" spans="1:2" x14ac:dyDescent="0.2">
      <c r="A376" t="s">
        <v>20</v>
      </c>
      <c r="B376">
        <v>236</v>
      </c>
    </row>
    <row r="377" spans="1:2" x14ac:dyDescent="0.2">
      <c r="A377" t="s">
        <v>20</v>
      </c>
      <c r="B377">
        <v>88</v>
      </c>
    </row>
    <row r="378" spans="1:2" x14ac:dyDescent="0.2">
      <c r="A378" t="s">
        <v>20</v>
      </c>
      <c r="B378">
        <v>1561</v>
      </c>
    </row>
    <row r="379" spans="1:2" x14ac:dyDescent="0.2">
      <c r="A379" t="s">
        <v>20</v>
      </c>
      <c r="B379">
        <v>191</v>
      </c>
    </row>
    <row r="380" spans="1:2" x14ac:dyDescent="0.2">
      <c r="A380" t="s">
        <v>20</v>
      </c>
      <c r="B380">
        <v>300</v>
      </c>
    </row>
    <row r="381" spans="1:2" x14ac:dyDescent="0.2">
      <c r="A381" t="s">
        <v>20</v>
      </c>
      <c r="B381">
        <v>4065</v>
      </c>
    </row>
    <row r="382" spans="1:2" x14ac:dyDescent="0.2">
      <c r="A382" t="s">
        <v>20</v>
      </c>
      <c r="B382">
        <v>164</v>
      </c>
    </row>
    <row r="383" spans="1:2" x14ac:dyDescent="0.2">
      <c r="A383" t="s">
        <v>20</v>
      </c>
      <c r="B383">
        <v>2409</v>
      </c>
    </row>
    <row r="384" spans="1:2" x14ac:dyDescent="0.2">
      <c r="A384" t="s">
        <v>20</v>
      </c>
      <c r="B384">
        <v>103</v>
      </c>
    </row>
    <row r="385" spans="1:2" x14ac:dyDescent="0.2">
      <c r="A385" t="s">
        <v>20</v>
      </c>
      <c r="B385">
        <v>3131</v>
      </c>
    </row>
    <row r="386" spans="1:2" x14ac:dyDescent="0.2">
      <c r="A386" t="s">
        <v>20</v>
      </c>
      <c r="B386">
        <v>203</v>
      </c>
    </row>
    <row r="387" spans="1:2" x14ac:dyDescent="0.2">
      <c r="A387" t="s">
        <v>20</v>
      </c>
      <c r="B387">
        <v>129</v>
      </c>
    </row>
    <row r="388" spans="1:2" x14ac:dyDescent="0.2">
      <c r="A388" t="s">
        <v>20</v>
      </c>
      <c r="B388">
        <v>84</v>
      </c>
    </row>
    <row r="389" spans="1:2" x14ac:dyDescent="0.2">
      <c r="A389" t="s">
        <v>20</v>
      </c>
      <c r="B389">
        <v>139</v>
      </c>
    </row>
    <row r="390" spans="1:2" x14ac:dyDescent="0.2">
      <c r="A390" t="s">
        <v>20</v>
      </c>
      <c r="B390">
        <v>2693</v>
      </c>
    </row>
    <row r="391" spans="1:2" x14ac:dyDescent="0.2">
      <c r="A391" t="s">
        <v>20</v>
      </c>
      <c r="B391">
        <v>180</v>
      </c>
    </row>
    <row r="392" spans="1:2" x14ac:dyDescent="0.2">
      <c r="A392" t="s">
        <v>20</v>
      </c>
      <c r="B392">
        <v>114</v>
      </c>
    </row>
    <row r="393" spans="1:2" x14ac:dyDescent="0.2">
      <c r="A393" t="s">
        <v>20</v>
      </c>
      <c r="B393">
        <v>1249</v>
      </c>
    </row>
    <row r="394" spans="1:2" x14ac:dyDescent="0.2">
      <c r="A394" t="s">
        <v>20</v>
      </c>
      <c r="B394">
        <v>329</v>
      </c>
    </row>
    <row r="395" spans="1:2" x14ac:dyDescent="0.2">
      <c r="A395" t="s">
        <v>20</v>
      </c>
      <c r="B395">
        <v>5966</v>
      </c>
    </row>
    <row r="396" spans="1:2" x14ac:dyDescent="0.2">
      <c r="A396" t="s">
        <v>20</v>
      </c>
      <c r="B396">
        <v>2218</v>
      </c>
    </row>
    <row r="397" spans="1:2" x14ac:dyDescent="0.2">
      <c r="A397" t="s">
        <v>20</v>
      </c>
      <c r="B397">
        <v>168</v>
      </c>
    </row>
    <row r="398" spans="1:2" x14ac:dyDescent="0.2">
      <c r="A398" t="s">
        <v>20</v>
      </c>
      <c r="B398">
        <v>62</v>
      </c>
    </row>
    <row r="399" spans="1:2" x14ac:dyDescent="0.2">
      <c r="A399" t="s">
        <v>20</v>
      </c>
      <c r="B399">
        <v>261</v>
      </c>
    </row>
    <row r="400" spans="1:2" x14ac:dyDescent="0.2">
      <c r="A400" t="s">
        <v>20</v>
      </c>
      <c r="B400">
        <v>165</v>
      </c>
    </row>
    <row r="401" spans="1:2" x14ac:dyDescent="0.2">
      <c r="A401" t="s">
        <v>20</v>
      </c>
      <c r="B401">
        <v>2043</v>
      </c>
    </row>
    <row r="402" spans="1:2" x14ac:dyDescent="0.2">
      <c r="A402" t="s">
        <v>20</v>
      </c>
      <c r="B402">
        <v>366</v>
      </c>
    </row>
    <row r="403" spans="1:2" x14ac:dyDescent="0.2">
      <c r="A403" t="s">
        <v>20</v>
      </c>
      <c r="B403">
        <v>16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159</v>
      </c>
    </row>
    <row r="406" spans="1:2" x14ac:dyDescent="0.2">
      <c r="A406" t="s">
        <v>20</v>
      </c>
      <c r="B406">
        <v>147</v>
      </c>
    </row>
    <row r="407" spans="1:2" x14ac:dyDescent="0.2">
      <c r="A407" t="s">
        <v>20</v>
      </c>
      <c r="B407">
        <v>1866</v>
      </c>
    </row>
    <row r="408" spans="1:2" x14ac:dyDescent="0.2">
      <c r="A408" t="s">
        <v>20</v>
      </c>
      <c r="B408">
        <v>723</v>
      </c>
    </row>
    <row r="409" spans="1:2" x14ac:dyDescent="0.2">
      <c r="A409" t="s">
        <v>20</v>
      </c>
      <c r="B409">
        <v>533</v>
      </c>
    </row>
    <row r="410" spans="1:2" x14ac:dyDescent="0.2">
      <c r="A410" t="s">
        <v>20</v>
      </c>
      <c r="B410">
        <v>1815</v>
      </c>
    </row>
    <row r="411" spans="1:2" x14ac:dyDescent="0.2">
      <c r="A411" t="s">
        <v>20</v>
      </c>
      <c r="B411">
        <v>135</v>
      </c>
    </row>
    <row r="412" spans="1:2" x14ac:dyDescent="0.2">
      <c r="A412" t="s">
        <v>20</v>
      </c>
      <c r="B412">
        <v>4006</v>
      </c>
    </row>
    <row r="413" spans="1:2" x14ac:dyDescent="0.2">
      <c r="A413" t="s">
        <v>20</v>
      </c>
      <c r="B413">
        <v>119</v>
      </c>
    </row>
    <row r="414" spans="1:2" x14ac:dyDescent="0.2">
      <c r="A414" t="s">
        <v>20</v>
      </c>
      <c r="B414">
        <v>123</v>
      </c>
    </row>
    <row r="415" spans="1:2" x14ac:dyDescent="0.2">
      <c r="A415" t="s">
        <v>20</v>
      </c>
      <c r="B415">
        <v>7295</v>
      </c>
    </row>
    <row r="416" spans="1:2" x14ac:dyDescent="0.2">
      <c r="A416" t="s">
        <v>20</v>
      </c>
      <c r="B416">
        <v>381</v>
      </c>
    </row>
    <row r="417" spans="1:2" x14ac:dyDescent="0.2">
      <c r="A417" t="s">
        <v>20</v>
      </c>
      <c r="B417">
        <v>168</v>
      </c>
    </row>
    <row r="418" spans="1:2" x14ac:dyDescent="0.2">
      <c r="A418" t="s">
        <v>20</v>
      </c>
      <c r="B418">
        <v>96</v>
      </c>
    </row>
    <row r="419" spans="1:2" x14ac:dyDescent="0.2">
      <c r="A419" t="s">
        <v>20</v>
      </c>
      <c r="B419">
        <v>554</v>
      </c>
    </row>
    <row r="420" spans="1:2" x14ac:dyDescent="0.2">
      <c r="A420" t="s">
        <v>20</v>
      </c>
      <c r="B420">
        <v>165</v>
      </c>
    </row>
    <row r="421" spans="1:2" x14ac:dyDescent="0.2">
      <c r="A421" t="s">
        <v>20</v>
      </c>
      <c r="B421">
        <v>170</v>
      </c>
    </row>
    <row r="422" spans="1:2" x14ac:dyDescent="0.2">
      <c r="A422" t="s">
        <v>20</v>
      </c>
      <c r="B422">
        <v>1965</v>
      </c>
    </row>
    <row r="423" spans="1:2" x14ac:dyDescent="0.2">
      <c r="A423" t="s">
        <v>20</v>
      </c>
      <c r="B423">
        <v>103</v>
      </c>
    </row>
    <row r="424" spans="1:2" x14ac:dyDescent="0.2">
      <c r="A424" t="s">
        <v>20</v>
      </c>
      <c r="B424">
        <v>140</v>
      </c>
    </row>
    <row r="425" spans="1:2" x14ac:dyDescent="0.2">
      <c r="A425" t="s">
        <v>20</v>
      </c>
      <c r="B425">
        <v>157</v>
      </c>
    </row>
    <row r="426" spans="1:2" x14ac:dyDescent="0.2">
      <c r="A426" t="s">
        <v>20</v>
      </c>
      <c r="B426">
        <v>1782</v>
      </c>
    </row>
    <row r="427" spans="1:2" x14ac:dyDescent="0.2">
      <c r="A427" t="s">
        <v>20</v>
      </c>
      <c r="B427">
        <v>125</v>
      </c>
    </row>
    <row r="428" spans="1:2" x14ac:dyDescent="0.2">
      <c r="A428" t="s">
        <v>20</v>
      </c>
      <c r="B428">
        <v>136</v>
      </c>
    </row>
    <row r="429" spans="1:2" x14ac:dyDescent="0.2">
      <c r="A429" t="s">
        <v>20</v>
      </c>
      <c r="B429">
        <v>1137</v>
      </c>
    </row>
    <row r="430" spans="1:2" x14ac:dyDescent="0.2">
      <c r="A430" t="s">
        <v>20</v>
      </c>
      <c r="B430">
        <v>92</v>
      </c>
    </row>
    <row r="431" spans="1:2" x14ac:dyDescent="0.2">
      <c r="A431" t="s">
        <v>20</v>
      </c>
      <c r="B431">
        <v>2326</v>
      </c>
    </row>
    <row r="432" spans="1:2" x14ac:dyDescent="0.2">
      <c r="A432" t="s">
        <v>20</v>
      </c>
      <c r="B432">
        <v>369</v>
      </c>
    </row>
    <row r="433" spans="1:2" x14ac:dyDescent="0.2">
      <c r="A433" t="s">
        <v>20</v>
      </c>
      <c r="B433">
        <v>129</v>
      </c>
    </row>
    <row r="434" spans="1:2" x14ac:dyDescent="0.2">
      <c r="A434" t="s">
        <v>20</v>
      </c>
      <c r="B434">
        <v>95</v>
      </c>
    </row>
    <row r="435" spans="1:2" x14ac:dyDescent="0.2">
      <c r="A435" t="s">
        <v>20</v>
      </c>
      <c r="B435">
        <v>1600</v>
      </c>
    </row>
    <row r="436" spans="1:2" x14ac:dyDescent="0.2">
      <c r="A436" t="s">
        <v>20</v>
      </c>
      <c r="B436">
        <v>72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1015</v>
      </c>
    </row>
    <row r="439" spans="1:2" x14ac:dyDescent="0.2">
      <c r="A439" t="s">
        <v>20</v>
      </c>
      <c r="B439">
        <v>1917</v>
      </c>
    </row>
    <row r="440" spans="1:2" x14ac:dyDescent="0.2">
      <c r="A440" t="s">
        <v>20</v>
      </c>
      <c r="B440">
        <v>155</v>
      </c>
    </row>
    <row r="441" spans="1:2" x14ac:dyDescent="0.2">
      <c r="A441" t="s">
        <v>20</v>
      </c>
      <c r="B441">
        <v>186</v>
      </c>
    </row>
    <row r="442" spans="1:2" x14ac:dyDescent="0.2">
      <c r="A442" t="s">
        <v>20</v>
      </c>
      <c r="B442">
        <v>237</v>
      </c>
    </row>
    <row r="443" spans="1:2" x14ac:dyDescent="0.2">
      <c r="A443" t="s">
        <v>20</v>
      </c>
      <c r="B443">
        <v>138</v>
      </c>
    </row>
    <row r="444" spans="1:2" x14ac:dyDescent="0.2">
      <c r="A444" t="s">
        <v>20</v>
      </c>
      <c r="B444">
        <v>2080</v>
      </c>
    </row>
    <row r="445" spans="1:2" x14ac:dyDescent="0.2">
      <c r="A445" t="s">
        <v>20</v>
      </c>
      <c r="B445">
        <v>209</v>
      </c>
    </row>
    <row r="446" spans="1:2" x14ac:dyDescent="0.2">
      <c r="A446" t="s">
        <v>20</v>
      </c>
      <c r="B446">
        <v>107</v>
      </c>
    </row>
    <row r="447" spans="1:2" x14ac:dyDescent="0.2">
      <c r="A447" t="s">
        <v>20</v>
      </c>
      <c r="B447">
        <v>225</v>
      </c>
    </row>
    <row r="448" spans="1:2" x14ac:dyDescent="0.2">
      <c r="A448" t="s">
        <v>20</v>
      </c>
      <c r="B448">
        <v>192</v>
      </c>
    </row>
    <row r="449" spans="1:2" x14ac:dyDescent="0.2">
      <c r="A449" t="s">
        <v>20</v>
      </c>
      <c r="B449">
        <v>239</v>
      </c>
    </row>
    <row r="450" spans="1:2" x14ac:dyDescent="0.2">
      <c r="A450" t="s">
        <v>20</v>
      </c>
      <c r="B450">
        <v>261</v>
      </c>
    </row>
    <row r="451" spans="1:2" x14ac:dyDescent="0.2">
      <c r="A451" t="s">
        <v>20</v>
      </c>
      <c r="B451">
        <v>85</v>
      </c>
    </row>
    <row r="452" spans="1:2" x14ac:dyDescent="0.2">
      <c r="A452" t="s">
        <v>20</v>
      </c>
      <c r="B452">
        <v>138</v>
      </c>
    </row>
    <row r="453" spans="1:2" x14ac:dyDescent="0.2">
      <c r="A453" t="s">
        <v>20</v>
      </c>
      <c r="B453">
        <v>126</v>
      </c>
    </row>
    <row r="454" spans="1:2" x14ac:dyDescent="0.2">
      <c r="A454" t="s">
        <v>20</v>
      </c>
      <c r="B454">
        <v>282</v>
      </c>
    </row>
    <row r="455" spans="1:2" x14ac:dyDescent="0.2">
      <c r="A455" t="s">
        <v>20</v>
      </c>
      <c r="B455">
        <v>244</v>
      </c>
    </row>
    <row r="456" spans="1:2" x14ac:dyDescent="0.2">
      <c r="A456" t="s">
        <v>20</v>
      </c>
      <c r="B456">
        <v>1573</v>
      </c>
    </row>
    <row r="457" spans="1:2" x14ac:dyDescent="0.2">
      <c r="A457" t="s">
        <v>20</v>
      </c>
      <c r="B457">
        <v>180</v>
      </c>
    </row>
    <row r="458" spans="1:2" x14ac:dyDescent="0.2">
      <c r="A458" t="s">
        <v>20</v>
      </c>
      <c r="B458">
        <v>70</v>
      </c>
    </row>
    <row r="459" spans="1:2" x14ac:dyDescent="0.2">
      <c r="A459" t="s">
        <v>20</v>
      </c>
      <c r="B459">
        <v>78</v>
      </c>
    </row>
    <row r="460" spans="1:2" x14ac:dyDescent="0.2">
      <c r="A460" t="s">
        <v>20</v>
      </c>
      <c r="B460">
        <v>4498</v>
      </c>
    </row>
    <row r="461" spans="1:2" x14ac:dyDescent="0.2">
      <c r="A461" t="s">
        <v>20</v>
      </c>
      <c r="B461">
        <v>121</v>
      </c>
    </row>
    <row r="462" spans="1:2" x14ac:dyDescent="0.2">
      <c r="A462" t="s">
        <v>20</v>
      </c>
      <c r="B462">
        <v>196</v>
      </c>
    </row>
    <row r="463" spans="1:2" x14ac:dyDescent="0.2">
      <c r="A463" t="s">
        <v>20</v>
      </c>
      <c r="B463">
        <v>2441</v>
      </c>
    </row>
    <row r="464" spans="1:2" x14ac:dyDescent="0.2">
      <c r="A464" t="s">
        <v>20</v>
      </c>
      <c r="B464">
        <v>2436</v>
      </c>
    </row>
    <row r="465" spans="1:2" x14ac:dyDescent="0.2">
      <c r="A465" t="s">
        <v>20</v>
      </c>
      <c r="B465">
        <v>307</v>
      </c>
    </row>
    <row r="466" spans="1:2" x14ac:dyDescent="0.2">
      <c r="A466" t="s">
        <v>20</v>
      </c>
      <c r="B466">
        <v>374</v>
      </c>
    </row>
    <row r="467" spans="1:2" x14ac:dyDescent="0.2">
      <c r="A467" t="s">
        <v>20</v>
      </c>
      <c r="B467">
        <v>659</v>
      </c>
    </row>
    <row r="468" spans="1:2" x14ac:dyDescent="0.2">
      <c r="A468" t="s">
        <v>20</v>
      </c>
      <c r="B468">
        <v>154</v>
      </c>
    </row>
    <row r="469" spans="1:2" x14ac:dyDescent="0.2">
      <c r="A469" t="s">
        <v>20</v>
      </c>
      <c r="B469">
        <v>1425</v>
      </c>
    </row>
    <row r="470" spans="1:2" x14ac:dyDescent="0.2">
      <c r="A470" t="s">
        <v>20</v>
      </c>
      <c r="B470">
        <v>2230</v>
      </c>
    </row>
    <row r="471" spans="1:2" x14ac:dyDescent="0.2">
      <c r="A471" t="s">
        <v>20</v>
      </c>
      <c r="B471">
        <v>71</v>
      </c>
    </row>
    <row r="472" spans="1:2" x14ac:dyDescent="0.2">
      <c r="A472" t="s">
        <v>20</v>
      </c>
      <c r="B472">
        <v>183</v>
      </c>
    </row>
    <row r="473" spans="1:2" x14ac:dyDescent="0.2">
      <c r="A473" t="s">
        <v>20</v>
      </c>
      <c r="B473">
        <v>220</v>
      </c>
    </row>
    <row r="474" spans="1:2" x14ac:dyDescent="0.2">
      <c r="A474" t="s">
        <v>20</v>
      </c>
      <c r="B474">
        <v>135</v>
      </c>
    </row>
    <row r="475" spans="1:2" x14ac:dyDescent="0.2">
      <c r="A475" t="s">
        <v>20</v>
      </c>
      <c r="B475">
        <v>94</v>
      </c>
    </row>
    <row r="476" spans="1:2" x14ac:dyDescent="0.2">
      <c r="A476" t="s">
        <v>20</v>
      </c>
      <c r="B476">
        <v>1140</v>
      </c>
    </row>
    <row r="477" spans="1:2" x14ac:dyDescent="0.2">
      <c r="A477" t="s">
        <v>20</v>
      </c>
      <c r="B477">
        <v>199</v>
      </c>
    </row>
    <row r="478" spans="1:2" x14ac:dyDescent="0.2">
      <c r="A478" t="s">
        <v>20</v>
      </c>
      <c r="B478">
        <v>890</v>
      </c>
    </row>
    <row r="479" spans="1:2" x14ac:dyDescent="0.2">
      <c r="A479" t="s">
        <v>20</v>
      </c>
      <c r="B479">
        <v>1345</v>
      </c>
    </row>
    <row r="480" spans="1:2" x14ac:dyDescent="0.2">
      <c r="A480" t="s">
        <v>20</v>
      </c>
      <c r="B480">
        <v>250</v>
      </c>
    </row>
    <row r="481" spans="1:2" x14ac:dyDescent="0.2">
      <c r="A481" t="s">
        <v>20</v>
      </c>
      <c r="B481">
        <v>2013</v>
      </c>
    </row>
    <row r="482" spans="1:2" x14ac:dyDescent="0.2">
      <c r="A482" t="s">
        <v>20</v>
      </c>
      <c r="B482">
        <v>205</v>
      </c>
    </row>
    <row r="483" spans="1:2" x14ac:dyDescent="0.2">
      <c r="A483" t="s">
        <v>20</v>
      </c>
      <c r="B483">
        <v>131</v>
      </c>
    </row>
    <row r="484" spans="1:2" x14ac:dyDescent="0.2">
      <c r="A484" t="s">
        <v>20</v>
      </c>
      <c r="B484">
        <v>409</v>
      </c>
    </row>
    <row r="485" spans="1:2" x14ac:dyDescent="0.2">
      <c r="A485" t="s">
        <v>20</v>
      </c>
      <c r="B485">
        <v>1280</v>
      </c>
    </row>
    <row r="486" spans="1:2" x14ac:dyDescent="0.2">
      <c r="A486" t="s">
        <v>20</v>
      </c>
      <c r="B486">
        <v>110</v>
      </c>
    </row>
    <row r="487" spans="1:2" x14ac:dyDescent="0.2">
      <c r="A487" t="s">
        <v>20</v>
      </c>
      <c r="B487">
        <v>253</v>
      </c>
    </row>
    <row r="488" spans="1:2" x14ac:dyDescent="0.2">
      <c r="A488" t="s">
        <v>20</v>
      </c>
      <c r="B488">
        <v>2475</v>
      </c>
    </row>
    <row r="489" spans="1:2" x14ac:dyDescent="0.2">
      <c r="A489" t="s">
        <v>20</v>
      </c>
      <c r="B489">
        <v>80</v>
      </c>
    </row>
    <row r="490" spans="1:2" x14ac:dyDescent="0.2">
      <c r="A490" t="s">
        <v>20</v>
      </c>
      <c r="B490">
        <v>5203</v>
      </c>
    </row>
    <row r="491" spans="1:2" x14ac:dyDescent="0.2">
      <c r="A491" t="s">
        <v>20</v>
      </c>
      <c r="B491">
        <v>86</v>
      </c>
    </row>
    <row r="492" spans="1:2" x14ac:dyDescent="0.2">
      <c r="A492" t="s">
        <v>20</v>
      </c>
      <c r="B492">
        <v>192</v>
      </c>
    </row>
    <row r="493" spans="1:2" x14ac:dyDescent="0.2">
      <c r="A493" t="s">
        <v>20</v>
      </c>
      <c r="B493">
        <v>331</v>
      </c>
    </row>
    <row r="494" spans="1:2" x14ac:dyDescent="0.2">
      <c r="A494" t="s">
        <v>20</v>
      </c>
      <c r="B494">
        <v>6286</v>
      </c>
    </row>
    <row r="495" spans="1:2" x14ac:dyDescent="0.2">
      <c r="A495" t="s">
        <v>20</v>
      </c>
      <c r="B495">
        <v>1095</v>
      </c>
    </row>
    <row r="496" spans="1:2" x14ac:dyDescent="0.2">
      <c r="A496" t="s">
        <v>20</v>
      </c>
      <c r="B496">
        <v>116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85</v>
      </c>
    </row>
    <row r="499" spans="1:2" x14ac:dyDescent="0.2">
      <c r="A499" t="s">
        <v>20</v>
      </c>
      <c r="B499">
        <v>1152</v>
      </c>
    </row>
    <row r="500" spans="1:2" x14ac:dyDescent="0.2">
      <c r="A500" t="s">
        <v>20</v>
      </c>
      <c r="B500">
        <v>1073</v>
      </c>
    </row>
    <row r="501" spans="1:2" x14ac:dyDescent="0.2">
      <c r="A501" t="s">
        <v>20</v>
      </c>
      <c r="B501">
        <v>2506</v>
      </c>
    </row>
    <row r="502" spans="1:2" x14ac:dyDescent="0.2">
      <c r="A502" t="s">
        <v>20</v>
      </c>
      <c r="B502">
        <v>107</v>
      </c>
    </row>
    <row r="503" spans="1:2" x14ac:dyDescent="0.2">
      <c r="A503" t="s">
        <v>20</v>
      </c>
      <c r="B503">
        <v>117</v>
      </c>
    </row>
    <row r="504" spans="1:2" x14ac:dyDescent="0.2">
      <c r="A504" t="s">
        <v>20</v>
      </c>
      <c r="B504">
        <v>1697</v>
      </c>
    </row>
    <row r="505" spans="1:2" x14ac:dyDescent="0.2">
      <c r="A505" t="s">
        <v>20</v>
      </c>
      <c r="B505">
        <v>194</v>
      </c>
    </row>
    <row r="506" spans="1:2" x14ac:dyDescent="0.2">
      <c r="A506" t="s">
        <v>20</v>
      </c>
      <c r="B506">
        <v>676</v>
      </c>
    </row>
    <row r="507" spans="1:2" x14ac:dyDescent="0.2">
      <c r="A507" t="s">
        <v>20</v>
      </c>
      <c r="B507">
        <v>2468</v>
      </c>
    </row>
    <row r="508" spans="1:2" x14ac:dyDescent="0.2">
      <c r="A508" t="s">
        <v>20</v>
      </c>
      <c r="B508">
        <v>102</v>
      </c>
    </row>
    <row r="509" spans="1:2" x14ac:dyDescent="0.2">
      <c r="A509" t="s">
        <v>20</v>
      </c>
      <c r="B509">
        <v>1613</v>
      </c>
    </row>
    <row r="510" spans="1:2" x14ac:dyDescent="0.2">
      <c r="A510" t="s">
        <v>20</v>
      </c>
      <c r="B510">
        <v>155</v>
      </c>
    </row>
    <row r="511" spans="1:2" x14ac:dyDescent="0.2">
      <c r="A511" t="s">
        <v>20</v>
      </c>
      <c r="B511">
        <v>131</v>
      </c>
    </row>
    <row r="512" spans="1:2" x14ac:dyDescent="0.2">
      <c r="A512" t="s">
        <v>20</v>
      </c>
      <c r="B512">
        <v>3727</v>
      </c>
    </row>
    <row r="513" spans="1:2" x14ac:dyDescent="0.2">
      <c r="A513" t="s">
        <v>20</v>
      </c>
      <c r="B513">
        <v>52</v>
      </c>
    </row>
    <row r="514" spans="1:2" x14ac:dyDescent="0.2">
      <c r="A514" t="s">
        <v>20</v>
      </c>
      <c r="B514">
        <v>67</v>
      </c>
    </row>
    <row r="515" spans="1:2" x14ac:dyDescent="0.2">
      <c r="A515" t="s">
        <v>20</v>
      </c>
      <c r="B515">
        <v>3777</v>
      </c>
    </row>
    <row r="516" spans="1:2" x14ac:dyDescent="0.2">
      <c r="A516" t="s">
        <v>20</v>
      </c>
      <c r="B516">
        <v>1052</v>
      </c>
    </row>
    <row r="517" spans="1:2" x14ac:dyDescent="0.2">
      <c r="A517" t="s">
        <v>20</v>
      </c>
      <c r="B517">
        <v>1713</v>
      </c>
    </row>
    <row r="518" spans="1:2" x14ac:dyDescent="0.2">
      <c r="A518" t="s">
        <v>20</v>
      </c>
      <c r="B518">
        <v>89</v>
      </c>
    </row>
    <row r="519" spans="1:2" x14ac:dyDescent="0.2">
      <c r="A519" t="s">
        <v>20</v>
      </c>
      <c r="B519">
        <v>1470</v>
      </c>
    </row>
    <row r="520" spans="1:2" x14ac:dyDescent="0.2">
      <c r="A520" t="s">
        <v>20</v>
      </c>
      <c r="B520">
        <v>3308</v>
      </c>
    </row>
    <row r="521" spans="1:2" x14ac:dyDescent="0.2">
      <c r="A521" t="s">
        <v>20</v>
      </c>
      <c r="B521">
        <v>92</v>
      </c>
    </row>
    <row r="522" spans="1:2" x14ac:dyDescent="0.2">
      <c r="A522" t="s">
        <v>20</v>
      </c>
      <c r="B522">
        <v>2283</v>
      </c>
    </row>
    <row r="523" spans="1:2" x14ac:dyDescent="0.2">
      <c r="A523" t="s">
        <v>20</v>
      </c>
      <c r="B523">
        <v>2266</v>
      </c>
    </row>
    <row r="524" spans="1:2" x14ac:dyDescent="0.2">
      <c r="A524" t="s">
        <v>20</v>
      </c>
      <c r="B524">
        <v>211</v>
      </c>
    </row>
    <row r="525" spans="1:2" x14ac:dyDescent="0.2">
      <c r="A525" t="s">
        <v>20</v>
      </c>
      <c r="B525">
        <v>2662</v>
      </c>
    </row>
    <row r="526" spans="1:2" x14ac:dyDescent="0.2">
      <c r="A526" t="s">
        <v>20</v>
      </c>
      <c r="B526">
        <v>5139</v>
      </c>
    </row>
    <row r="527" spans="1:2" x14ac:dyDescent="0.2">
      <c r="A527" t="s">
        <v>20</v>
      </c>
      <c r="B527">
        <v>235</v>
      </c>
    </row>
    <row r="528" spans="1:2" x14ac:dyDescent="0.2">
      <c r="A528" t="s">
        <v>20</v>
      </c>
      <c r="B528">
        <v>241</v>
      </c>
    </row>
    <row r="529" spans="1:2" x14ac:dyDescent="0.2">
      <c r="A529" t="s">
        <v>20</v>
      </c>
      <c r="B529">
        <v>27</v>
      </c>
    </row>
    <row r="530" spans="1:2" x14ac:dyDescent="0.2">
      <c r="A530" t="s">
        <v>20</v>
      </c>
      <c r="B530">
        <v>2526</v>
      </c>
    </row>
    <row r="531" spans="1:2" x14ac:dyDescent="0.2">
      <c r="A531" t="s">
        <v>20</v>
      </c>
      <c r="B531">
        <v>2673</v>
      </c>
    </row>
    <row r="532" spans="1:2" x14ac:dyDescent="0.2">
      <c r="A532" t="s">
        <v>20</v>
      </c>
      <c r="B532">
        <v>199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1396</v>
      </c>
    </row>
    <row r="535" spans="1:2" x14ac:dyDescent="0.2">
      <c r="A535" t="s">
        <v>20</v>
      </c>
      <c r="B535">
        <v>3657</v>
      </c>
    </row>
    <row r="536" spans="1:2" x14ac:dyDescent="0.2">
      <c r="A536" t="s">
        <v>20</v>
      </c>
      <c r="B536">
        <v>78</v>
      </c>
    </row>
    <row r="537" spans="1:2" x14ac:dyDescent="0.2">
      <c r="A537" t="s">
        <v>20</v>
      </c>
      <c r="B537">
        <v>300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185</v>
      </c>
    </row>
    <row r="540" spans="1:2" x14ac:dyDescent="0.2">
      <c r="A540" t="s">
        <v>20</v>
      </c>
      <c r="B540">
        <v>149</v>
      </c>
    </row>
    <row r="541" spans="1:2" x14ac:dyDescent="0.2">
      <c r="A541" t="s">
        <v>20</v>
      </c>
      <c r="B541">
        <v>4233</v>
      </c>
    </row>
    <row r="542" spans="1:2" x14ac:dyDescent="0.2">
      <c r="A542" t="s">
        <v>20</v>
      </c>
      <c r="B542">
        <v>93</v>
      </c>
    </row>
    <row r="543" spans="1:2" x14ac:dyDescent="0.2">
      <c r="A543" t="s">
        <v>20</v>
      </c>
      <c r="B543">
        <v>2105</v>
      </c>
    </row>
    <row r="544" spans="1:2" x14ac:dyDescent="0.2">
      <c r="A544" t="s">
        <v>20</v>
      </c>
      <c r="B544">
        <v>76</v>
      </c>
    </row>
    <row r="545" spans="1:2" x14ac:dyDescent="0.2">
      <c r="A545" t="s">
        <v>20</v>
      </c>
      <c r="B545">
        <v>133</v>
      </c>
    </row>
    <row r="546" spans="1:2" x14ac:dyDescent="0.2">
      <c r="A546" t="s">
        <v>20</v>
      </c>
      <c r="B546">
        <v>233</v>
      </c>
    </row>
    <row r="547" spans="1:2" x14ac:dyDescent="0.2">
      <c r="A547" t="s">
        <v>20</v>
      </c>
      <c r="B547">
        <v>164</v>
      </c>
    </row>
    <row r="548" spans="1:2" x14ac:dyDescent="0.2">
      <c r="A548" t="s">
        <v>20</v>
      </c>
      <c r="B548">
        <v>163</v>
      </c>
    </row>
    <row r="549" spans="1:2" x14ac:dyDescent="0.2">
      <c r="A549" t="s">
        <v>20</v>
      </c>
      <c r="B549">
        <v>2220</v>
      </c>
    </row>
    <row r="550" spans="1:2" x14ac:dyDescent="0.2">
      <c r="A550" t="s">
        <v>20</v>
      </c>
      <c r="B550">
        <v>82</v>
      </c>
    </row>
    <row r="551" spans="1:2" x14ac:dyDescent="0.2">
      <c r="A551" t="s">
        <v>20</v>
      </c>
      <c r="B551">
        <v>1605</v>
      </c>
    </row>
    <row r="552" spans="1:2" x14ac:dyDescent="0.2">
      <c r="A552" t="s">
        <v>20</v>
      </c>
      <c r="B552">
        <v>452</v>
      </c>
    </row>
    <row r="553" spans="1:2" x14ac:dyDescent="0.2">
      <c r="A553" t="s">
        <v>20</v>
      </c>
      <c r="B553">
        <v>1684</v>
      </c>
    </row>
    <row r="554" spans="1:2" x14ac:dyDescent="0.2">
      <c r="A554" t="s">
        <v>20</v>
      </c>
      <c r="B554">
        <v>1773</v>
      </c>
    </row>
    <row r="555" spans="1:2" x14ac:dyDescent="0.2">
      <c r="A555" t="s">
        <v>20</v>
      </c>
      <c r="B555">
        <v>1071</v>
      </c>
    </row>
    <row r="556" spans="1:2" x14ac:dyDescent="0.2">
      <c r="A556" t="s">
        <v>20</v>
      </c>
      <c r="B556">
        <v>85</v>
      </c>
    </row>
    <row r="557" spans="1:2" x14ac:dyDescent="0.2">
      <c r="A557" t="s">
        <v>20</v>
      </c>
      <c r="B557">
        <v>2053</v>
      </c>
    </row>
    <row r="558" spans="1:2" x14ac:dyDescent="0.2">
      <c r="A558" t="s">
        <v>20</v>
      </c>
      <c r="B558">
        <v>87</v>
      </c>
    </row>
    <row r="559" spans="1:2" x14ac:dyDescent="0.2">
      <c r="A559" t="s">
        <v>20</v>
      </c>
      <c r="B559">
        <v>1022</v>
      </c>
    </row>
    <row r="560" spans="1:2" x14ac:dyDescent="0.2">
      <c r="A560" t="s">
        <v>20</v>
      </c>
      <c r="B560">
        <v>2443</v>
      </c>
    </row>
    <row r="561" spans="1:2" x14ac:dyDescent="0.2">
      <c r="A561" t="s">
        <v>20</v>
      </c>
      <c r="B561">
        <v>69</v>
      </c>
    </row>
    <row r="562" spans="1:2" x14ac:dyDescent="0.2">
      <c r="A562" t="s">
        <v>20</v>
      </c>
      <c r="B562">
        <v>87</v>
      </c>
    </row>
    <row r="563" spans="1:2" x14ac:dyDescent="0.2">
      <c r="A563" t="s">
        <v>20</v>
      </c>
      <c r="B563">
        <v>3533</v>
      </c>
    </row>
    <row r="564" spans="1:2" x14ac:dyDescent="0.2">
      <c r="A564" t="s">
        <v>20</v>
      </c>
      <c r="B564">
        <v>297</v>
      </c>
    </row>
    <row r="565" spans="1:2" x14ac:dyDescent="0.2">
      <c r="A565" t="s">
        <v>20</v>
      </c>
      <c r="B565">
        <v>1396</v>
      </c>
    </row>
    <row r="566" spans="1:2" x14ac:dyDescent="0.2">
      <c r="A566" t="s">
        <v>20</v>
      </c>
      <c r="B566">
        <v>1821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failed">
      <formula>NOT(ISERROR(SEARCH("failed",A1)))</formula>
    </cfRule>
    <cfRule type="containsText" dxfId="5" priority="7" operator="containsText" text="successful">
      <formula>NOT(ISERROR(SEARCH("successful",A1)))</formula>
    </cfRule>
    <cfRule type="containsText" dxfId="4" priority="8" stopIfTrue="1" operator="containsText" text="canceled">
      <formula>NOT(ISERROR(SEARCH("canceled",A1)))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failed">
      <formula>NOT(ISERROR(SEARCH("failed",D1)))</formula>
    </cfRule>
    <cfRule type="containsText" dxfId="1" priority="3" operator="containsText" text="successful">
      <formula>NOT(ISERROR(SEARCH("successful",D1)))</formula>
    </cfRule>
    <cfRule type="containsText" dxfId="0" priority="4" stopIfTrue="1" operator="containsText" text="canceled">
      <formula>NOT(ISERROR(SEARCH("canceled",D1)))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Analysis Category</vt:lpstr>
      <vt:lpstr>Analysis Sub-Category</vt:lpstr>
      <vt:lpstr>Analysis Out-come_Parent_year</vt:lpstr>
      <vt:lpstr>Crowfunding Goal Analysis</vt:lpstr>
      <vt:lpstr>Backers Analysis.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mahsa bakhtiari</cp:lastModifiedBy>
  <dcterms:created xsi:type="dcterms:W3CDTF">2021-09-29T18:52:28Z</dcterms:created>
  <dcterms:modified xsi:type="dcterms:W3CDTF">2023-04-30T17:01:44Z</dcterms:modified>
</cp:coreProperties>
</file>