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k/Development/Projects/clean-air/documentation/"/>
    </mc:Choice>
  </mc:AlternateContent>
  <xr:revisionPtr revIDLastSave="0" documentId="8_{74E81F0B-6765-354F-BE91-A5C378625BEE}" xr6:coauthVersionLast="45" xr6:coauthVersionMax="45" xr10:uidLastSave="{00000000-0000-0000-0000-000000000000}"/>
  <bookViews>
    <workbookView xWindow="14420" yWindow="2100" windowWidth="30940" windowHeight="17540" activeTab="2" xr2:uid="{F7C694C5-4D98-AD4C-B503-BE4EB5DB0A3C}"/>
  </bookViews>
  <sheets>
    <sheet name="Zylinder" sheetId="1" r:id="rId1"/>
    <sheet name="Kasten" sheetId="2" r:id="rId2"/>
    <sheet name="Kasten (2)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4" l="1"/>
  <c r="C9" i="2" l="1"/>
  <c r="J20" i="4" l="1"/>
  <c r="J19" i="4"/>
  <c r="J19" i="2"/>
  <c r="J20" i="2"/>
  <c r="J21" i="2" s="1"/>
  <c r="J24" i="2" s="1"/>
  <c r="I10" i="2" s="1"/>
  <c r="J21" i="4" l="1"/>
  <c r="J24" i="4" s="1"/>
  <c r="I10" i="4" s="1"/>
  <c r="C7" i="4"/>
  <c r="F9" i="2"/>
  <c r="F8" i="2"/>
  <c r="F7" i="2"/>
  <c r="F6" i="2"/>
  <c r="F5" i="2"/>
  <c r="F4" i="2"/>
  <c r="C5" i="2"/>
  <c r="C6" i="2"/>
  <c r="C7" i="2"/>
  <c r="C8" i="2"/>
  <c r="C4" i="2"/>
  <c r="C8" i="4" l="1"/>
  <c r="C10" i="4" s="1"/>
  <c r="C10" i="2"/>
  <c r="F10" i="2"/>
  <c r="A4" i="1"/>
  <c r="F13" i="2" l="1"/>
  <c r="F14" i="2" s="1"/>
  <c r="F16" i="2" s="1"/>
  <c r="C13" i="2"/>
  <c r="C14" i="2" s="1"/>
  <c r="C16" i="2" s="1"/>
</calcChain>
</file>

<file path=xl/sharedStrings.xml><?xml version="1.0" encoding="utf-8"?>
<sst xmlns="http://schemas.openxmlformats.org/spreadsheetml/2006/main" count="66" uniqueCount="43">
  <si>
    <t>Radius (cm)</t>
  </si>
  <si>
    <t>Durchflussmenge (m^3 / h)</t>
  </si>
  <si>
    <t>Ziel-Bestrahlungsstärke (J/m^2)</t>
  </si>
  <si>
    <t>Lampenleistung (W)</t>
  </si>
  <si>
    <t>Bestrahlungsstärken an bestimmten Orten</t>
  </si>
  <si>
    <t>Röhren</t>
  </si>
  <si>
    <t>Kasten</t>
  </si>
  <si>
    <t>Annahmen:</t>
  </si>
  <si>
    <t>Röhre</t>
  </si>
  <si>
    <t>unten</t>
  </si>
  <si>
    <t>oben</t>
  </si>
  <si>
    <t>Leistung (UV)</t>
  </si>
  <si>
    <t>Länge (mm)</t>
  </si>
  <si>
    <t>Kantenlänge (mm)</t>
  </si>
  <si>
    <t>Abstand (mm)</t>
  </si>
  <si>
    <t>Bestrahlungsstärke</t>
  </si>
  <si>
    <t>Durchfluss im Kasten ist homogen</t>
  </si>
  <si>
    <t>A</t>
  </si>
  <si>
    <t>Feldstärken sinken linear mit dem Abstand zur Röhre (unendlich lange Röhre)</t>
  </si>
  <si>
    <t>B</t>
  </si>
  <si>
    <t>Licht wird mehrmals reflektiert, der Reflexionsgrad ändert sich aber nicht. (geometrische Reihe)</t>
  </si>
  <si>
    <t>C</t>
  </si>
  <si>
    <t>Ziel-Strahlendosis (J/m2)</t>
  </si>
  <si>
    <t>D</t>
  </si>
  <si>
    <t>E</t>
  </si>
  <si>
    <t>F</t>
  </si>
  <si>
    <t>Reflexionsgrad</t>
  </si>
  <si>
    <t>Summe</t>
  </si>
  <si>
    <t>Max. Durchflussmenge (m^3/h)</t>
  </si>
  <si>
    <t>Umwälzfaktor</t>
  </si>
  <si>
    <t>Deckenhöhe</t>
  </si>
  <si>
    <t>Direkte Absorption</t>
  </si>
  <si>
    <t>Mit Reflexionen</t>
  </si>
  <si>
    <t>Raumgröße (m^2)</t>
  </si>
  <si>
    <t>Mantelflächen</t>
  </si>
  <si>
    <t>Gesamtoberfläche</t>
  </si>
  <si>
    <t>Reflektierende Fläche</t>
  </si>
  <si>
    <t>Transmittivität in der Box</t>
  </si>
  <si>
    <t>Gesamtwert</t>
  </si>
  <si>
    <t>Bestrahlungsstärke: Kasten wird einfach beleuchtet</t>
  </si>
  <si>
    <t>Annahmen</t>
  </si>
  <si>
    <t>Anzahl</t>
  </si>
  <si>
    <t>Das Licht verteilt sich einfach im Kasten (6* die Röhren kommt irgendwo auf der Außenfläche 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</si>
</sst>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4">
    <xf numFmtId="0" fontId="0" fillId="0" borderId="0" xfId="0"/>
    <xf numFmtId="0" fontId="1" fillId="0" borderId="0" xfId="0" applyFont="1"/>
    <xf numFmtId="0" fontId="2" fillId="2" borderId="1" xfId="1"/>
    <xf numFmtId="0" fontId="3" fillId="3" borderId="1" xfId="2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0" xfId="0" applyFill="1" applyBorder="1"/>
  </cellXfs>
  <cellStyles count="3">
    <cellStyle name="Berechnung" xfId="2" builtinId="22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E6CD-6BBF-B14A-87AA-601C80FDB73B}">
  <dimension ref="A1:B4"/>
  <sheetViews>
    <sheetView zoomScale="211" workbookViewId="0">
      <selection activeCell="A3" sqref="A3"/>
    </sheetView>
  </sheetViews>
  <sheetFormatPr baseColWidth="10" defaultColWidth="11" defaultRowHeight="16" x14ac:dyDescent="0.2"/>
  <cols>
    <col min="1" max="1" width="16.1640625" customWidth="1"/>
  </cols>
  <sheetData>
    <row r="1" spans="1:2" x14ac:dyDescent="0.2">
      <c r="A1">
        <v>7</v>
      </c>
      <c r="B1" t="s">
        <v>0</v>
      </c>
    </row>
    <row r="2" spans="1:2" x14ac:dyDescent="0.2">
      <c r="A2">
        <v>60</v>
      </c>
      <c r="B2" t="s">
        <v>1</v>
      </c>
    </row>
    <row r="3" spans="1:2" x14ac:dyDescent="0.2">
      <c r="A3">
        <v>400</v>
      </c>
      <c r="B3" t="s">
        <v>2</v>
      </c>
    </row>
    <row r="4" spans="1:2" x14ac:dyDescent="0.2">
      <c r="A4" s="1">
        <f>2*(A2/3600)*A3/(A1/100)</f>
        <v>190.47619047619045</v>
      </c>
      <c r="B4" s="1" t="s"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BEBD-F8E6-344F-BD79-CC4993AB635A}">
  <dimension ref="A1:R29"/>
  <sheetViews>
    <sheetView workbookViewId="0">
      <selection activeCell="I7" sqref="I7"/>
    </sheetView>
  </sheetViews>
  <sheetFormatPr baseColWidth="10" defaultColWidth="11" defaultRowHeight="16" x14ac:dyDescent="0.2"/>
  <cols>
    <col min="2" max="2" width="13.33203125" customWidth="1"/>
    <col min="4" max="4" width="8.1640625" customWidth="1"/>
    <col min="9" max="9" width="13.5" customWidth="1"/>
  </cols>
  <sheetData>
    <row r="1" spans="1:14" x14ac:dyDescent="0.2">
      <c r="A1" s="1" t="s">
        <v>4</v>
      </c>
      <c r="I1" t="s">
        <v>5</v>
      </c>
      <c r="J1" t="s">
        <v>6</v>
      </c>
      <c r="N1" t="s">
        <v>7</v>
      </c>
    </row>
    <row r="2" spans="1:14" x14ac:dyDescent="0.2">
      <c r="A2" t="s">
        <v>8</v>
      </c>
      <c r="B2" t="s">
        <v>9</v>
      </c>
      <c r="E2" t="s">
        <v>10</v>
      </c>
      <c r="I2" t="s">
        <v>11</v>
      </c>
      <c r="J2" t="s">
        <v>12</v>
      </c>
      <c r="K2" t="s">
        <v>13</v>
      </c>
    </row>
    <row r="3" spans="1:14" x14ac:dyDescent="0.2">
      <c r="B3" t="s">
        <v>14</v>
      </c>
      <c r="C3" t="s">
        <v>15</v>
      </c>
      <c r="I3">
        <v>12</v>
      </c>
      <c r="J3">
        <v>400</v>
      </c>
      <c r="K3">
        <v>350</v>
      </c>
      <c r="N3" t="s">
        <v>16</v>
      </c>
    </row>
    <row r="4" spans="1:14" x14ac:dyDescent="0.2">
      <c r="A4" t="s">
        <v>17</v>
      </c>
      <c r="B4">
        <v>211</v>
      </c>
      <c r="C4">
        <f>$I$3/(2*PI()*(B4/1000)*($J$3/1000))</f>
        <v>22.628664894582275</v>
      </c>
      <c r="E4">
        <v>169</v>
      </c>
      <c r="F4">
        <f>$I$3/(2*PI()*(E4/1000)*($J$3/1000))</f>
        <v>28.252356761874907</v>
      </c>
      <c r="N4" t="s">
        <v>18</v>
      </c>
    </row>
    <row r="5" spans="1:14" x14ac:dyDescent="0.2">
      <c r="A5" t="s">
        <v>19</v>
      </c>
      <c r="B5">
        <v>152</v>
      </c>
      <c r="C5">
        <f t="shared" ref="C5:C8" si="0">$I$3/(2*PI()*(B5/1000)*($J$3/1000))</f>
        <v>31.412159820768814</v>
      </c>
      <c r="E5">
        <v>230</v>
      </c>
      <c r="F5">
        <f t="shared" ref="F5:F9" si="1">$I$3/(2*PI()*(E5/1000)*($J$3/1000))</f>
        <v>20.759340403290697</v>
      </c>
      <c r="N5" t="s">
        <v>20</v>
      </c>
    </row>
    <row r="6" spans="1:14" x14ac:dyDescent="0.2">
      <c r="A6" t="s">
        <v>21</v>
      </c>
      <c r="B6">
        <v>311</v>
      </c>
      <c r="C6">
        <f t="shared" si="0"/>
        <v>15.352566857739099</v>
      </c>
      <c r="E6">
        <v>198</v>
      </c>
      <c r="F6">
        <f t="shared" si="1"/>
        <v>24.114385316953836</v>
      </c>
      <c r="I6" t="s">
        <v>22</v>
      </c>
    </row>
    <row r="7" spans="1:14" x14ac:dyDescent="0.2">
      <c r="A7" t="s">
        <v>23</v>
      </c>
      <c r="B7">
        <v>260</v>
      </c>
      <c r="C7">
        <f t="shared" si="0"/>
        <v>18.364031895218691</v>
      </c>
      <c r="E7">
        <v>235</v>
      </c>
      <c r="F7">
        <f t="shared" si="1"/>
        <v>20.317652309603659</v>
      </c>
      <c r="I7">
        <v>110</v>
      </c>
    </row>
    <row r="8" spans="1:14" x14ac:dyDescent="0.2">
      <c r="A8" t="s">
        <v>24</v>
      </c>
      <c r="B8">
        <v>338</v>
      </c>
      <c r="C8">
        <f t="shared" si="0"/>
        <v>14.126178380937453</v>
      </c>
      <c r="E8">
        <v>324</v>
      </c>
      <c r="F8">
        <f t="shared" si="1"/>
        <v>14.736568804805124</v>
      </c>
    </row>
    <row r="9" spans="1:14" x14ac:dyDescent="0.2">
      <c r="A9" t="s">
        <v>25</v>
      </c>
      <c r="B9">
        <v>305</v>
      </c>
      <c r="C9">
        <f>$I$3/(2*PI()*(B9/1000)*($J$3/1000))</f>
        <v>15.654584566415934</v>
      </c>
      <c r="E9">
        <v>350</v>
      </c>
      <c r="F9">
        <f t="shared" si="1"/>
        <v>13.641852265019601</v>
      </c>
      <c r="I9" t="s">
        <v>26</v>
      </c>
    </row>
    <row r="10" spans="1:14" x14ac:dyDescent="0.2">
      <c r="A10" t="s">
        <v>27</v>
      </c>
      <c r="C10">
        <f>SUM(C4:C9)</f>
        <v>117.53818641566227</v>
      </c>
      <c r="F10">
        <f>SUM(F4:F9)</f>
        <v>121.82215586154783</v>
      </c>
      <c r="I10" s="2">
        <f>$J$24</f>
        <v>0.56347826086956521</v>
      </c>
    </row>
    <row r="12" spans="1:14" x14ac:dyDescent="0.2">
      <c r="A12" t="s">
        <v>28</v>
      </c>
      <c r="I12" t="s">
        <v>29</v>
      </c>
      <c r="J12" t="s">
        <v>30</v>
      </c>
    </row>
    <row r="13" spans="1:14" x14ac:dyDescent="0.2">
      <c r="A13" t="s">
        <v>31</v>
      </c>
      <c r="C13">
        <f>C10*($K$3/1000)^2*($J$3/1000)/$I$7*3600</f>
        <v>188.48850985202569</v>
      </c>
      <c r="F13">
        <f>F10*($K$3/1000)^2*($J$3/1000)/$I$7*3600</f>
        <v>195.35843903615486</v>
      </c>
      <c r="I13" s="2">
        <v>6</v>
      </c>
      <c r="J13">
        <v>2.5</v>
      </c>
    </row>
    <row r="14" spans="1:14" x14ac:dyDescent="0.2">
      <c r="A14" t="s">
        <v>32</v>
      </c>
      <c r="C14">
        <f>C13*1/(1-$I$10)</f>
        <v>431.79638711121419</v>
      </c>
      <c r="F14">
        <f>F13*1/(1-$I$10)</f>
        <v>447.53427269238665</v>
      </c>
    </row>
    <row r="16" spans="1:14" x14ac:dyDescent="0.2">
      <c r="A16" t="s">
        <v>33</v>
      </c>
      <c r="C16" s="3">
        <f>C14/$J$13/$I$13</f>
        <v>28.786425807414279</v>
      </c>
      <c r="F16">
        <f>F14/$J$13/$I$13</f>
        <v>29.835618179492442</v>
      </c>
    </row>
    <row r="19" spans="9:18" x14ac:dyDescent="0.2">
      <c r="I19" t="s">
        <v>34</v>
      </c>
      <c r="J19">
        <f>4*($J$3/1000*$K$3/1000)</f>
        <v>0.56000000000000005</v>
      </c>
    </row>
    <row r="20" spans="9:18" x14ac:dyDescent="0.2">
      <c r="I20" t="s">
        <v>35</v>
      </c>
      <c r="J20">
        <f>4*($J$3/1000*$K$3/1000)+2*($K$3/1000*$K$3/1000)</f>
        <v>0.80500000000000005</v>
      </c>
      <c r="M20" s="4"/>
      <c r="N20" s="5"/>
      <c r="O20" s="5"/>
      <c r="P20" s="5"/>
      <c r="Q20" s="5"/>
      <c r="R20" s="6"/>
    </row>
    <row r="21" spans="9:18" x14ac:dyDescent="0.2">
      <c r="I21" t="s">
        <v>36</v>
      </c>
      <c r="J21">
        <f>J19/J20</f>
        <v>0.69565217391304346</v>
      </c>
      <c r="M21" s="7"/>
      <c r="N21" s="8"/>
      <c r="O21" s="8"/>
      <c r="P21" s="8"/>
      <c r="Q21" s="8"/>
      <c r="R21" s="9"/>
    </row>
    <row r="22" spans="9:18" x14ac:dyDescent="0.2">
      <c r="I22" t="s">
        <v>26</v>
      </c>
      <c r="J22">
        <v>0.9</v>
      </c>
      <c r="M22" s="7"/>
      <c r="N22" s="13"/>
      <c r="O22" s="8"/>
      <c r="P22" s="8"/>
      <c r="Q22" s="13"/>
      <c r="R22" s="9"/>
    </row>
    <row r="23" spans="9:18" x14ac:dyDescent="0.2">
      <c r="I23" t="s">
        <v>37</v>
      </c>
      <c r="J23">
        <v>0.9</v>
      </c>
      <c r="M23" s="7"/>
      <c r="N23" s="8"/>
      <c r="O23" s="8"/>
      <c r="P23" s="8"/>
      <c r="Q23" s="8"/>
      <c r="R23" s="9"/>
    </row>
    <row r="24" spans="9:18" x14ac:dyDescent="0.2">
      <c r="I24" t="s">
        <v>38</v>
      </c>
      <c r="J24">
        <f>J23*J22*J21</f>
        <v>0.56347826086956521</v>
      </c>
      <c r="M24" s="7"/>
      <c r="N24" s="8"/>
      <c r="O24" s="8"/>
      <c r="P24" s="8"/>
      <c r="Q24" s="8"/>
      <c r="R24" s="9"/>
    </row>
    <row r="25" spans="9:18" x14ac:dyDescent="0.2">
      <c r="M25" s="7"/>
      <c r="N25" s="8"/>
      <c r="O25" s="8"/>
      <c r="P25" s="8"/>
      <c r="Q25" s="8"/>
      <c r="R25" s="9"/>
    </row>
    <row r="26" spans="9:18" x14ac:dyDescent="0.2">
      <c r="M26" s="7"/>
      <c r="N26" s="8"/>
      <c r="O26" s="8"/>
      <c r="P26" s="8"/>
      <c r="Q26" s="8"/>
      <c r="R26" s="9"/>
    </row>
    <row r="27" spans="9:18" x14ac:dyDescent="0.2">
      <c r="M27" s="7"/>
      <c r="N27" s="13"/>
      <c r="O27" s="8"/>
      <c r="P27" s="8"/>
      <c r="Q27" s="13"/>
      <c r="R27" s="9"/>
    </row>
    <row r="28" spans="9:18" x14ac:dyDescent="0.2">
      <c r="M28" s="7"/>
      <c r="R28" s="9"/>
    </row>
    <row r="29" spans="9:18" x14ac:dyDescent="0.2">
      <c r="M29" s="10"/>
      <c r="N29" s="11"/>
      <c r="O29" s="11"/>
      <c r="P29" s="11"/>
      <c r="Q29" s="11"/>
      <c r="R29" s="1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579D-D124-234F-B21D-AA4104FD19DF}">
  <dimension ref="A1:N24"/>
  <sheetViews>
    <sheetView tabSelected="1" workbookViewId="0">
      <selection activeCell="I3" sqref="I3"/>
    </sheetView>
  </sheetViews>
  <sheetFormatPr baseColWidth="10" defaultColWidth="11" defaultRowHeight="16" x14ac:dyDescent="0.2"/>
  <cols>
    <col min="2" max="2" width="13.33203125" customWidth="1"/>
    <col min="4" max="4" width="8.1640625" customWidth="1"/>
    <col min="9" max="9" width="13.5" customWidth="1"/>
  </cols>
  <sheetData>
    <row r="1" spans="1:14" x14ac:dyDescent="0.2">
      <c r="A1" s="1" t="s">
        <v>39</v>
      </c>
      <c r="H1" t="s">
        <v>5</v>
      </c>
      <c r="J1" t="s">
        <v>6</v>
      </c>
      <c r="N1" t="s">
        <v>40</v>
      </c>
    </row>
    <row r="2" spans="1:14" x14ac:dyDescent="0.2">
      <c r="H2" t="s">
        <v>41</v>
      </c>
      <c r="I2" t="s">
        <v>11</v>
      </c>
      <c r="J2" t="s">
        <v>12</v>
      </c>
      <c r="K2" t="s">
        <v>13</v>
      </c>
    </row>
    <row r="3" spans="1:14" x14ac:dyDescent="0.2">
      <c r="H3">
        <v>4</v>
      </c>
      <c r="I3">
        <v>33</v>
      </c>
      <c r="J3">
        <v>600</v>
      </c>
      <c r="K3">
        <v>200</v>
      </c>
      <c r="N3" t="s">
        <v>16</v>
      </c>
    </row>
    <row r="4" spans="1:14" x14ac:dyDescent="0.2">
      <c r="A4" t="s">
        <v>15</v>
      </c>
      <c r="C4">
        <f>$H$3*$I$3/(4*($J$3/1000)*($K$3/1000))</f>
        <v>275</v>
      </c>
      <c r="N4" t="s">
        <v>42</v>
      </c>
    </row>
    <row r="5" spans="1:14" x14ac:dyDescent="0.2">
      <c r="N5" t="s">
        <v>20</v>
      </c>
    </row>
    <row r="6" spans="1:14" x14ac:dyDescent="0.2">
      <c r="A6" t="s">
        <v>28</v>
      </c>
      <c r="I6" t="s">
        <v>22</v>
      </c>
    </row>
    <row r="7" spans="1:14" x14ac:dyDescent="0.2">
      <c r="A7" t="s">
        <v>31</v>
      </c>
      <c r="C7">
        <f>C4*($K$3/1000)^2*($J$3/1000)/$I$7*3600</f>
        <v>216.00000000000003</v>
      </c>
      <c r="I7">
        <v>110</v>
      </c>
    </row>
    <row r="8" spans="1:14" x14ac:dyDescent="0.2">
      <c r="A8" t="s">
        <v>32</v>
      </c>
      <c r="C8">
        <f>C7*1/(1-$I$10)</f>
        <v>706.54205607476672</v>
      </c>
    </row>
    <row r="9" spans="1:14" x14ac:dyDescent="0.2">
      <c r="I9" t="s">
        <v>26</v>
      </c>
    </row>
    <row r="10" spans="1:14" x14ac:dyDescent="0.2">
      <c r="A10" t="s">
        <v>33</v>
      </c>
      <c r="C10" s="3">
        <f>C8/$J$13/$I$13</f>
        <v>47.102803738317782</v>
      </c>
      <c r="I10" s="2">
        <f>$J$24</f>
        <v>0.69428571428571439</v>
      </c>
    </row>
    <row r="12" spans="1:14" x14ac:dyDescent="0.2">
      <c r="I12" t="s">
        <v>29</v>
      </c>
      <c r="J12" t="s">
        <v>30</v>
      </c>
    </row>
    <row r="13" spans="1:14" x14ac:dyDescent="0.2">
      <c r="I13" s="2">
        <v>6</v>
      </c>
      <c r="J13">
        <v>2.5</v>
      </c>
    </row>
    <row r="19" spans="9:10" x14ac:dyDescent="0.2">
      <c r="I19" t="s">
        <v>34</v>
      </c>
      <c r="J19">
        <f>4*($J$3/1000*$K$3/1000)</f>
        <v>0.48</v>
      </c>
    </row>
    <row r="20" spans="9:10" x14ac:dyDescent="0.2">
      <c r="I20" t="s">
        <v>35</v>
      </c>
      <c r="J20">
        <f>4*($J$3/1000*$K$3/1000)+2*($K$3/1000*$K$3/1000)</f>
        <v>0.55999999999999994</v>
      </c>
    </row>
    <row r="21" spans="9:10" x14ac:dyDescent="0.2">
      <c r="I21" t="s">
        <v>36</v>
      </c>
      <c r="J21">
        <f>J19/J20</f>
        <v>0.85714285714285721</v>
      </c>
    </row>
    <row r="22" spans="9:10" x14ac:dyDescent="0.2">
      <c r="I22" t="s">
        <v>26</v>
      </c>
      <c r="J22">
        <v>0.9</v>
      </c>
    </row>
    <row r="23" spans="9:10" x14ac:dyDescent="0.2">
      <c r="I23" t="s">
        <v>37</v>
      </c>
      <c r="J23">
        <v>0.9</v>
      </c>
    </row>
    <row r="24" spans="9:10" x14ac:dyDescent="0.2">
      <c r="I24" t="s">
        <v>38</v>
      </c>
      <c r="J24">
        <f>J23*J22*J21</f>
        <v>0.69428571428571439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8EEBC305ECA84EB7D61BC069542D56" ma:contentTypeVersion="8" ma:contentTypeDescription="Ein neues Dokument erstellen." ma:contentTypeScope="" ma:versionID="92062e8cece702b43eaecd074727b29b">
  <xsd:schema xmlns:xsd="http://www.w3.org/2001/XMLSchema" xmlns:xs="http://www.w3.org/2001/XMLSchema" xmlns:p="http://schemas.microsoft.com/office/2006/metadata/properties" xmlns:ns2="46934f23-cf97-4086-be54-1a307bcb76b3" targetNamespace="http://schemas.microsoft.com/office/2006/metadata/properties" ma:root="true" ma:fieldsID="7e3d86f0416b71b45b4f171dc522b08a" ns2:_="">
    <xsd:import namespace="46934f23-cf97-4086-be54-1a307bcb76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934f23-cf97-4086-be54-1a307bcb76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6DE882-15BC-492C-84B6-19994D423858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46934f23-cf97-4086-be54-1a307bcb76b3"/>
  </ds:schemaRefs>
</ds:datastoreItem>
</file>

<file path=customXml/itemProps2.xml><?xml version="1.0" encoding="utf-8"?>
<ds:datastoreItem xmlns:ds="http://schemas.openxmlformats.org/officeDocument/2006/customXml" ds:itemID="{AB597279-13EC-4C3E-A121-7141FBF294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934f23-cf97-4086-be54-1a307bcb76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762849-46A8-41DD-8862-2C23961C10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Zylinder</vt:lpstr>
      <vt:lpstr>Kasten</vt:lpstr>
      <vt:lpstr>Kasten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Office-Benutzer</dc:creator>
  <cp:keywords/>
  <dc:description/>
  <cp:lastModifiedBy>Michael Kiefer</cp:lastModifiedBy>
  <cp:revision/>
  <dcterms:created xsi:type="dcterms:W3CDTF">2020-07-02T13:34:54Z</dcterms:created>
  <dcterms:modified xsi:type="dcterms:W3CDTF">2020-11-12T13:30:37Z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0x010100E88EEBC305ECA84EB7D61BC069542D56</vt:lpwstr>
  </property>
</Properties>
</file>