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c819155467a2319a/Desktop/Project/"/>
    </mc:Choice>
  </mc:AlternateContent>
  <xr:revisionPtr revIDLastSave="5" documentId="8_{41F44F68-8F1A-4D94-8ABE-9FBA117B20CB}" xr6:coauthVersionLast="47" xr6:coauthVersionMax="47" xr10:uidLastSave="{DDEE7DA4-D535-4027-B336-C8D6CDB12227}"/>
  <bookViews>
    <workbookView xWindow="-108" yWindow="-108" windowWidth="23256" windowHeight="13176" activeTab="3" xr2:uid="{0A0D8D68-EFC2-4074-BDCA-85DAF874A3F1}"/>
  </bookViews>
  <sheets>
    <sheet name="Input Data" sheetId="2" r:id="rId1"/>
    <sheet name="Master Data" sheetId="1" r:id="rId2"/>
    <sheet name="Analysis Table" sheetId="3" r:id="rId3"/>
    <sheet name="Sheet1" sheetId="4" r:id="rId4"/>
  </sheets>
  <definedNames>
    <definedName name="_xlchart.v1.0" hidden="1">'Analysis Table'!$AD$2</definedName>
    <definedName name="Category">OFFSET(#REF!,1,0,COUNT(#REF!))</definedName>
    <definedName name="Category02">OFFSET('Analysis Table'!$AD:$AD,1,0,COUNT('Analysis Table'!$AE:$AE))</definedName>
    <definedName name="Category1">OFFSET('Analysis Table'!$AD:$AD,1,0,COUNT('Analysis Table'!$AE:$AE))</definedName>
    <definedName name="CategoryRan">OFFSET('Analysis Table'!$AD:$AD,1,1,COUNT('Analysis Table'!$AE:$AE))</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calcCompleted="0"/>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 i="3" l="1" a="1"/>
  <c r="AH2" i="3" s="1"/>
  <c r="AF2" i="3" s="1" a="1"/>
  <c r="AF2" i="3" s="1"/>
  <c r="AH1" i="3" s="1"/>
  <c r="AG2" i="3" a="1"/>
  <c r="AG2" i="3" s="1"/>
  <c r="V2" i="3" a="1"/>
  <c r="V2" i="3" s="1"/>
  <c r="AA1" i="3"/>
  <c r="AB1" i="3" s="1"/>
  <c r="AA2" i="3" s="1" a="1"/>
  <c r="AA2" i="3" s="1"/>
  <c r="X2" i="3" a="1"/>
  <c r="X2" i="3" s="1"/>
  <c r="W2" i="3" a="1"/>
  <c r="W2" i="3" s="1"/>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2" i="3"/>
  <c r="M5" i="3"/>
  <c r="N5" i="3" s="1"/>
  <c r="M6" i="3"/>
  <c r="N6" i="3" s="1"/>
  <c r="M7" i="3"/>
  <c r="N7" i="3" s="1"/>
  <c r="M8" i="3"/>
  <c r="N8" i="3" s="1"/>
  <c r="M9" i="3"/>
  <c r="N9" i="3" s="1"/>
  <c r="M10" i="3"/>
  <c r="N10" i="3" s="1"/>
  <c r="M11" i="3"/>
  <c r="N11" i="3" s="1"/>
  <c r="M12" i="3"/>
  <c r="N12" i="3" s="1"/>
  <c r="M13" i="3"/>
  <c r="N13" i="3" s="1"/>
  <c r="M14" i="3"/>
  <c r="N14" i="3" s="1"/>
  <c r="M15" i="3"/>
  <c r="N15" i="3" s="1"/>
  <c r="M4" i="3"/>
  <c r="N4" i="3" s="1"/>
  <c r="L4" i="3"/>
  <c r="L5" i="3"/>
  <c r="L6" i="3"/>
  <c r="L7" i="3"/>
  <c r="L8" i="3"/>
  <c r="L9" i="3"/>
  <c r="L10" i="3"/>
  <c r="L11" i="3"/>
  <c r="L12" i="3"/>
  <c r="L13" i="3"/>
  <c r="L14" i="3"/>
  <c r="L15" i="3"/>
  <c r="J5" i="2"/>
  <c r="K5" i="2"/>
  <c r="L5" i="2"/>
  <c r="M5"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3" i="2"/>
  <c r="N2"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38" i="2"/>
  <c r="M39" i="2"/>
  <c r="M54" i="2"/>
  <c r="M55" i="2"/>
  <c r="M56" i="2"/>
  <c r="M57" i="2"/>
  <c r="M61" i="2"/>
  <c r="M66" i="2"/>
  <c r="M67" i="2"/>
  <c r="M82" i="2"/>
  <c r="M87" i="2"/>
  <c r="M88" i="2"/>
  <c r="M89" i="2"/>
  <c r="M103" i="2"/>
  <c r="M104" i="2"/>
  <c r="M105" i="2"/>
  <c r="M131" i="2"/>
  <c r="M136" i="2"/>
  <c r="M137" i="2"/>
  <c r="M166" i="2"/>
  <c r="M167" i="2"/>
  <c r="M179" i="2"/>
  <c r="M182" i="2"/>
  <c r="M214" i="2"/>
  <c r="M215" i="2"/>
  <c r="M216" i="2"/>
  <c r="M217" i="2"/>
  <c r="M231" i="2"/>
  <c r="M262" i="2"/>
  <c r="M263" i="2"/>
  <c r="M264" i="2"/>
  <c r="M265" i="2"/>
  <c r="M269" i="2"/>
  <c r="M290" i="2"/>
  <c r="M291" i="2"/>
  <c r="M310" i="2"/>
  <c r="M311" i="2"/>
  <c r="M312" i="2"/>
  <c r="M313" i="2"/>
  <c r="M317" i="2"/>
  <c r="M338" i="2"/>
  <c r="M339" i="2"/>
  <c r="M340" i="2"/>
  <c r="M345" i="2"/>
  <c r="M359" i="2"/>
  <c r="M360" i="2"/>
  <c r="M361" i="2"/>
  <c r="M422" i="2"/>
  <c r="M423" i="2"/>
  <c r="M438" i="2"/>
  <c r="M439" i="2"/>
  <c r="M440" i="2"/>
  <c r="M470" i="2"/>
  <c r="M471" i="2"/>
  <c r="M472" i="2"/>
  <c r="M473" i="2"/>
  <c r="L7" i="2"/>
  <c r="L8" i="2"/>
  <c r="L9" i="2"/>
  <c r="L10" i="2"/>
  <c r="L71" i="2"/>
  <c r="L72" i="2"/>
  <c r="L73" i="2"/>
  <c r="L74" i="2"/>
  <c r="L135" i="2"/>
  <c r="L136" i="2"/>
  <c r="L137" i="2"/>
  <c r="L138" i="2"/>
  <c r="L199" i="2"/>
  <c r="L200" i="2"/>
  <c r="L201" i="2"/>
  <c r="L202" i="2"/>
  <c r="L263" i="2"/>
  <c r="L264" i="2"/>
  <c r="L265" i="2"/>
  <c r="L266" i="2"/>
  <c r="L327" i="2"/>
  <c r="L328" i="2"/>
  <c r="L329" i="2"/>
  <c r="L330" i="2"/>
  <c r="L391" i="2"/>
  <c r="L392" i="2"/>
  <c r="L393" i="2"/>
  <c r="L394" i="2"/>
  <c r="L455" i="2"/>
  <c r="L456" i="2"/>
  <c r="L457" i="2"/>
  <c r="L458" i="2"/>
  <c r="L519" i="2"/>
  <c r="L520" i="2"/>
  <c r="L521" i="2"/>
  <c r="L522" i="2"/>
  <c r="K2" i="2"/>
  <c r="M2" i="2" s="1"/>
  <c r="K3" i="2"/>
  <c r="M3" i="2" s="1"/>
  <c r="K4" i="2"/>
  <c r="M4"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K39" i="2"/>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K55" i="2"/>
  <c r="K56" i="2"/>
  <c r="K57" i="2"/>
  <c r="K58" i="2"/>
  <c r="M58" i="2" s="1"/>
  <c r="K59" i="2"/>
  <c r="M59" i="2" s="1"/>
  <c r="K60" i="2"/>
  <c r="M60" i="2" s="1"/>
  <c r="K61" i="2"/>
  <c r="K62" i="2"/>
  <c r="M62" i="2" s="1"/>
  <c r="K63" i="2"/>
  <c r="M63" i="2" s="1"/>
  <c r="K64" i="2"/>
  <c r="M64" i="2" s="1"/>
  <c r="K65" i="2"/>
  <c r="M65" i="2" s="1"/>
  <c r="K66" i="2"/>
  <c r="K67" i="2"/>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K83" i="2"/>
  <c r="M83" i="2" s="1"/>
  <c r="K84" i="2"/>
  <c r="M84" i="2" s="1"/>
  <c r="K85" i="2"/>
  <c r="M85" i="2" s="1"/>
  <c r="K86" i="2"/>
  <c r="M86" i="2" s="1"/>
  <c r="K87" i="2"/>
  <c r="K88" i="2"/>
  <c r="K89" i="2"/>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K104" i="2"/>
  <c r="K105" i="2"/>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K132" i="2"/>
  <c r="M132" i="2" s="1"/>
  <c r="K133" i="2"/>
  <c r="M133" i="2" s="1"/>
  <c r="K134" i="2"/>
  <c r="M134" i="2" s="1"/>
  <c r="K135" i="2"/>
  <c r="M135" i="2" s="1"/>
  <c r="K136" i="2"/>
  <c r="K137" i="2"/>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K167" i="2"/>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K180" i="2"/>
  <c r="M180" i="2" s="1"/>
  <c r="K181" i="2"/>
  <c r="M181" i="2" s="1"/>
  <c r="K182" i="2"/>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K215" i="2"/>
  <c r="K216" i="2"/>
  <c r="K217" i="2"/>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K263" i="2"/>
  <c r="K264" i="2"/>
  <c r="K265" i="2"/>
  <c r="K266" i="2"/>
  <c r="M266" i="2" s="1"/>
  <c r="K267" i="2"/>
  <c r="M267" i="2" s="1"/>
  <c r="K268" i="2"/>
  <c r="M268" i="2" s="1"/>
  <c r="K269" i="2"/>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K291" i="2"/>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K311" i="2"/>
  <c r="K312" i="2"/>
  <c r="K313" i="2"/>
  <c r="K314" i="2"/>
  <c r="M314" i="2" s="1"/>
  <c r="K315" i="2"/>
  <c r="M315" i="2" s="1"/>
  <c r="K316" i="2"/>
  <c r="M316" i="2" s="1"/>
  <c r="K317" i="2"/>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K339" i="2"/>
  <c r="K340" i="2"/>
  <c r="K341" i="2"/>
  <c r="M341" i="2" s="1"/>
  <c r="K342" i="2"/>
  <c r="M342" i="2" s="1"/>
  <c r="K343" i="2"/>
  <c r="M343" i="2" s="1"/>
  <c r="K344" i="2"/>
  <c r="M344" i="2" s="1"/>
  <c r="K345" i="2"/>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K360" i="2"/>
  <c r="K361" i="2"/>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K423" i="2"/>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K439" i="2"/>
  <c r="K440" i="2"/>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K471" i="2"/>
  <c r="K472" i="2"/>
  <c r="K473" i="2"/>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6" i="2"/>
  <c r="L6" i="2" s="1"/>
  <c r="J7" i="2"/>
  <c r="J8" i="2"/>
  <c r="J9" i="2"/>
  <c r="J10" i="2"/>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J72" i="2"/>
  <c r="J73" i="2"/>
  <c r="J74" i="2"/>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J136" i="2"/>
  <c r="J137" i="2"/>
  <c r="J138" i="2"/>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J200" i="2"/>
  <c r="J201" i="2"/>
  <c r="J202" i="2"/>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J264" i="2"/>
  <c r="J265" i="2"/>
  <c r="J266" i="2"/>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J328" i="2"/>
  <c r="J329" i="2"/>
  <c r="J330" i="2"/>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J392" i="2"/>
  <c r="J393" i="2"/>
  <c r="J394" i="2"/>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J456" i="2"/>
  <c r="J457" i="2"/>
  <c r="J458" i="2"/>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J520" i="2"/>
  <c r="J521" i="2"/>
  <c r="J522" i="2"/>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4" i="3"/>
  <c r="AG1" i="3" l="1"/>
  <c r="Z2" i="3" a="1"/>
  <c r="Z2" i="3" s="1"/>
  <c r="U2" i="3" a="1"/>
  <c r="U2" i="3" s="1"/>
  <c r="X1" i="3" s="1"/>
  <c r="E6" i="3"/>
  <c r="W1" i="3" l="1"/>
  <c r="V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<sst xmlns="http://schemas.openxmlformats.org/spreadsheetml/2006/main" count="1885" uniqueCount="142">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</sst>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3" fillId="0" borderId="0" xfId="0" applyFont="1"/>
    <xf numFmtId="0" fontId="0" fillId="6" borderId="0" xfId="0" applyFill="1"/>
    <xf numFmtId="0" fontId="0" fillId="0" borderId="0" xfId="0" applyNumberFormat="1"/>
  </cellXfs>
  <cellStyles count="2">
    <cellStyle name="Normal" xfId="0" builtinId="0"/>
    <cellStyle name="Percent" xfId="1" builtinId="5"/>
  </cellStyles>
  <dxfs count="37">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6"/>
      <tableStyleElement type="headerRow" dxfId="35"/>
    </tableStyle>
  </tableStyles>
  <colors>
    <mruColors>
      <color rgb="FFB2E6C6"/>
      <color rgb="FFFF99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 Excel.xlsx]Analysis Table!Daily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6981627296588"/>
          <c:y val="0.22043556143073353"/>
          <c:w val="0.73578937007874012"/>
          <c:h val="0.53774387576552929"/>
        </c:manualLayout>
      </c:layout>
      <c:areaChart>
        <c:grouping val="standard"/>
        <c:varyColors val="0"/>
        <c:ser>
          <c:idx val="0"/>
          <c:order val="0"/>
          <c:tx>
            <c:strRef>
              <c:f>'Analysis Table'!$B$1</c:f>
              <c:strCache>
                <c:ptCount val="1"/>
                <c:pt idx="0">
                  <c:v>Total</c:v>
                </c:pt>
              </c:strCache>
            </c:strRef>
          </c:tx>
          <c:spPr>
            <a:solidFill>
              <a:schemeClr val="accent1"/>
            </a:solidFill>
            <a:ln w="25400">
              <a:noFill/>
            </a:ln>
            <a:effectLst/>
          </c:spPr>
          <c:cat>
            <c:strRef>
              <c:f>'Analysis Table'!$A$2:$A$32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Table'!$B$2:$B$32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D0F-456B-95F4-56CDD900C790}"/>
            </c:ext>
          </c:extLst>
        </c:ser>
        <c:dLbls>
          <c:showLegendKey val="0"/>
          <c:showVal val="0"/>
          <c:showCatName val="0"/>
          <c:showSerName val="0"/>
          <c:showPercent val="0"/>
          <c:showBubbleSize val="0"/>
        </c:dLbls>
        <c:axId val="1643867872"/>
        <c:axId val="1643864992"/>
      </c:areaChart>
      <c:catAx>
        <c:axId val="16438678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864992"/>
        <c:crosses val="autoZero"/>
        <c:auto val="1"/>
        <c:lblAlgn val="ctr"/>
        <c:lblOffset val="100"/>
        <c:noMultiLvlLbl val="0"/>
      </c:catAx>
      <c:valAx>
        <c:axId val="164386499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8678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14137732972216"/>
          <c:y val="0.22068415630851543"/>
          <c:w val="0.83870223028404167"/>
          <c:h val="0.52204950674269168"/>
        </c:manualLayout>
      </c:layout>
      <c:barChart>
        <c:barDir val="col"/>
        <c:grouping val="clustered"/>
        <c:varyColors val="0"/>
        <c:ser>
          <c:idx val="0"/>
          <c:order val="0"/>
          <c:tx>
            <c:strRef>
              <c:f>'Analysis Table'!$L$3</c:f>
              <c:strCache>
                <c:ptCount val="1"/>
                <c:pt idx="0">
                  <c:v>Sales</c:v>
                </c:pt>
              </c:strCache>
            </c:strRef>
          </c:tx>
          <c:spPr>
            <a:solidFill>
              <a:schemeClr val="accent1"/>
            </a:solidFill>
            <a:ln>
              <a:noFill/>
            </a:ln>
            <a:effectLst/>
          </c:spPr>
          <c:invertIfNegative val="0"/>
          <c:cat>
            <c:strRef>
              <c:f>'Analysis Table'!$K$4:$K$15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Table'!$L$4:$L$15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9AB-49BD-B9E6-99296A5CB4B7}"/>
            </c:ext>
          </c:extLst>
        </c:ser>
        <c:ser>
          <c:idx val="1"/>
          <c:order val="1"/>
          <c:tx>
            <c:strRef>
              <c:f>'Analysis Table'!$M$3</c:f>
              <c:strCache>
                <c:ptCount val="1"/>
                <c:pt idx="0">
                  <c:v>Profit</c:v>
                </c:pt>
              </c:strCache>
            </c:strRef>
          </c:tx>
          <c:spPr>
            <a:solidFill>
              <a:schemeClr val="accent2"/>
            </a:solidFill>
            <a:ln>
              <a:noFill/>
            </a:ln>
            <a:effectLst/>
          </c:spPr>
          <c:invertIfNegative val="0"/>
          <c:cat>
            <c:strRef>
              <c:f>'Analysis Table'!$K$4:$K$15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Table'!$M$4:$M$15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F9AB-49BD-B9E6-99296A5CB4B7}"/>
            </c:ext>
          </c:extLst>
        </c:ser>
        <c:dLbls>
          <c:showLegendKey val="0"/>
          <c:showVal val="0"/>
          <c:showCatName val="0"/>
          <c:showSerName val="0"/>
          <c:showPercent val="0"/>
          <c:showBubbleSize val="0"/>
        </c:dLbls>
        <c:gapWidth val="50"/>
        <c:overlap val="100"/>
        <c:axId val="1810315264"/>
        <c:axId val="1810313344"/>
      </c:barChart>
      <c:catAx>
        <c:axId val="181031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313344"/>
        <c:crosses val="autoZero"/>
        <c:auto val="1"/>
        <c:lblAlgn val="ctr"/>
        <c:lblOffset val="100"/>
        <c:noMultiLvlLbl val="0"/>
      </c:catAx>
      <c:valAx>
        <c:axId val="181031334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31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Table'!$Z$2:$Z$11</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 Table'!$AA$2:$AA$11</c:f>
              <c:numCache>
                <c:formatCode>[$$-409]#,##0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CE90-4CBA-8F3F-9DCFDFB05946}"/>
            </c:ext>
          </c:extLst>
        </c:ser>
        <c:dLbls>
          <c:showLegendKey val="0"/>
          <c:showVal val="0"/>
          <c:showCatName val="0"/>
          <c:showSerName val="0"/>
          <c:showPercent val="0"/>
          <c:showBubbleSize val="0"/>
        </c:dLbls>
        <c:gapWidth val="50"/>
        <c:axId val="78923968"/>
        <c:axId val="76158512"/>
      </c:barChart>
      <c:catAx>
        <c:axId val="78923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58512"/>
        <c:crosses val="autoZero"/>
        <c:auto val="1"/>
        <c:lblAlgn val="ctr"/>
        <c:lblOffset val="100"/>
        <c:noMultiLvlLbl val="0"/>
      </c:catAx>
      <c:valAx>
        <c:axId val="76158512"/>
        <c:scaling>
          <c:orientation val="minMax"/>
        </c:scaling>
        <c:delete val="1"/>
        <c:axPos val="b"/>
        <c:numFmt formatCode="[$$-409]#,##0" sourceLinked="1"/>
        <c:majorTickMark val="none"/>
        <c:minorTickMark val="none"/>
        <c:tickLblPos val="nextTo"/>
        <c:crossAx val="7892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 Excel.xlsx]Analysis Table!SalesType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9026302674889695"/>
          <c:y val="0.11451508598560393"/>
          <c:w val="0.62873378298224336"/>
          <c:h val="0.66824586888217363"/>
        </c:manualLayout>
      </c:layout>
      <c:pieChart>
        <c:varyColors val="1"/>
        <c:ser>
          <c:idx val="0"/>
          <c:order val="0"/>
          <c:tx>
            <c:strRef>
              <c:f>'Analysis Table'!$AL$1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8B-466A-BDCF-76F69AAE60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8B-466A-BDCF-76F69AAE60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8B-466A-BDCF-76F69AAE60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Table'!$AK$2:$AK$4</c:f>
              <c:strCache>
                <c:ptCount val="3"/>
                <c:pt idx="0">
                  <c:v>Direct Sales</c:v>
                </c:pt>
                <c:pt idx="1">
                  <c:v>Online</c:v>
                </c:pt>
                <c:pt idx="2">
                  <c:v>Wholesaler</c:v>
                </c:pt>
              </c:strCache>
            </c:strRef>
          </c:cat>
          <c:val>
            <c:numRef>
              <c:f>'Analysis Table'!$AL$2:$AL$4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BC3C-4BC3-A6BC-718F7887D7E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 Excel.xlsx]Analysis Table!PaymentMode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 Table'!$AO$1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9F-4016-B5A1-565C326DC3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9F-4016-B5A1-565C326DC3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Table'!$AN$2:$AN$3</c:f>
              <c:strCache>
                <c:ptCount val="2"/>
                <c:pt idx="0">
                  <c:v>Cash</c:v>
                </c:pt>
                <c:pt idx="1">
                  <c:v>Online</c:v>
                </c:pt>
              </c:strCache>
            </c:strRef>
          </c:cat>
          <c:val>
            <c:numRef>
              <c:f>'Analysis Table'!$AO$2:$AO$3</c:f>
              <c:numCache>
                <c:formatCode>General</c:formatCode>
                <c:ptCount val="2"/>
                <c:pt idx="0">
                  <c:v>199516.90000000008</c:v>
                </c:pt>
                <c:pt idx="1">
                  <c:v>201895.01999999993</c:v>
                </c:pt>
              </c:numCache>
            </c:numRef>
          </c:val>
          <c:extLst>
            <c:ext xmlns:c16="http://schemas.microsoft.com/office/drawing/2014/chart" uri="{C3380CC4-5D6E-409C-BE32-E72D297353CC}">
              <c16:uniqueId val="{00000004-8085-466A-A79F-5814338BF9C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[0]!Category1</cx:f>
      </cx:strDim>
      <cx:numDim type="size">
        <cx:f>[0]!CategoryRan</cx:f>
      </cx:numDim>
    </cx:data>
  </cx:chartData>
  <cx:chart>
    <cx:plotArea>
      <cx:plotAreaRegion>
        <cx:series layoutId="treemap" uniqueId="{0CEA7673-B874-46E8-AB27-2D6DF835CEA0}">
          <cx:tx>
            <cx:txData>
              <cx:f>_xlchart.v1.0</cx:f>
              <cx:v>Category01</cx:v>
            </cx:txData>
          </cx:tx>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 Table'!$L$2" lockText="1" noThreeD="1"/>
</file>

<file path=xl/ctrlProps/ctrlProp2.xml><?xml version="1.0" encoding="utf-8"?>
<formControlPr xmlns="http://schemas.microsoft.com/office/spreadsheetml/2009/9/main" objectType="CheckBox" checked="Checked" fmlaLink="'Analysis Table'!$M$2" lockText="1" noThreeD="1"/>
</file>

<file path=xl/ctrlProps/ctrlProp3.xml><?xml version="1.0" encoding="utf-8"?>
<formControlPr xmlns="http://schemas.microsoft.com/office/spreadsheetml/2009/9/main" objectType="CheckBox" checked="Checked" fmlaLink="'Analysis Table'!$N$2" lockText="1" noThreeD="1"/>
</file>

<file path=xl/ctrlProps/ctrlProp4.xml><?xml version="1.0" encoding="utf-8"?>
<formControlPr xmlns="http://schemas.microsoft.com/office/spreadsheetml/2009/9/main" objectType="Scroll" dx="26" fmlaLink="'Analysis Table'!$Z$1" max="100" min="1" page="10" val="9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731292</xdr:colOff>
      <xdr:row>51</xdr:row>
      <xdr:rowOff>36285</xdr:rowOff>
    </xdr:to>
    <xdr:sp macro="" textlink="">
      <xdr:nvSpPr>
        <xdr:cNvPr id="8" name="Rectangle 7">
          <a:extLst>
            <a:ext uri="{FF2B5EF4-FFF2-40B4-BE49-F238E27FC236}">
              <a16:creationId xmlns:a16="http://schemas.microsoft.com/office/drawing/2014/main" id="{00000000-0008-0000-0300-000008000000}"/>
            </a:ext>
          </a:extLst>
        </xdr:cNvPr>
        <xdr:cNvSpPr/>
      </xdr:nvSpPr>
      <xdr:spPr>
        <a:xfrm>
          <a:off x="0" y="0"/>
          <a:ext cx="20843095" cy="9592515"/>
        </a:xfrm>
        <a:prstGeom prst="rect">
          <a:avLst/>
        </a:prstGeom>
        <a:solidFill>
          <a:srgbClr val="B2E6C6"/>
        </a:solidFill>
        <a:ln>
          <a:solidFill>
            <a:srgbClr val="00B0F0"/>
          </a:solidFill>
        </a:ln>
        <a:effectLst>
          <a:reflection blurRad="6350" stA="52000" endA="300" endPos="35000" dir="5400000" sy="-100000" algn="bl" rotWithShape="0"/>
          <a:softEdge rad="12700"/>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144780</xdr:colOff>
      <xdr:row>0</xdr:row>
      <xdr:rowOff>74952</xdr:rowOff>
    </xdr:from>
    <xdr:to>
      <xdr:col>10</xdr:col>
      <xdr:colOff>396240</xdr:colOff>
      <xdr:row>5</xdr:row>
      <xdr:rowOff>22861</xdr:rowOff>
    </xdr:to>
    <xdr:sp macro="" textlink="">
      <xdr:nvSpPr>
        <xdr:cNvPr id="9" name="Rectangle 8">
          <a:extLst>
            <a:ext uri="{FF2B5EF4-FFF2-40B4-BE49-F238E27FC236}">
              <a16:creationId xmlns:a16="http://schemas.microsoft.com/office/drawing/2014/main" id="{00000000-0008-0000-0300-000009000000}"/>
            </a:ext>
          </a:extLst>
        </xdr:cNvPr>
        <xdr:cNvSpPr/>
      </xdr:nvSpPr>
      <xdr:spPr>
        <a:xfrm>
          <a:off x="1019206" y="74952"/>
          <a:ext cx="8121296" cy="884794"/>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solidFill>
                <a:schemeClr val="lt1"/>
              </a:solidFill>
              <a:latin typeface="+mn-lt"/>
              <a:cs typeface="+mn-cs"/>
            </a:rPr>
            <a:t>	</a:t>
          </a:r>
          <a:r>
            <a:rPr lang="en-IN" sz="3200" b="1">
              <a:solidFill>
                <a:schemeClr val="bg1"/>
              </a:solidFill>
              <a:latin typeface="Arial" panose="020B0604020202020204" pitchFamily="34" charset="0"/>
              <a:cs typeface="Arial" panose="020B0604020202020204" pitchFamily="34" charset="0"/>
            </a:rPr>
            <a:t>SALES </a:t>
          </a:r>
          <a:r>
            <a:rPr lang="en-IN" sz="3200" b="1">
              <a:solidFill>
                <a:schemeClr val="bg1"/>
              </a:solidFill>
              <a:latin typeface="Arial" panose="020B0604020202020204" pitchFamily="34" charset="0"/>
              <a:ea typeface="+mn-ea"/>
              <a:cs typeface="Arial" panose="020B0604020202020204" pitchFamily="34" charset="0"/>
            </a:rPr>
            <a:t>DASHBOARD</a:t>
          </a:r>
          <a:r>
            <a:rPr lang="en-IN" sz="3200" b="1">
              <a:solidFill>
                <a:schemeClr val="bg1"/>
              </a:solidFill>
              <a:latin typeface="Arial" panose="020B0604020202020204" pitchFamily="34" charset="0"/>
              <a:cs typeface="Arial" panose="020B0604020202020204" pitchFamily="34" charset="0"/>
            </a:rPr>
            <a:t> </a:t>
          </a:r>
          <a:br>
            <a:rPr lang="en-IN" sz="3200">
              <a:latin typeface="Arial" panose="020B0604020202020204" pitchFamily="34" charset="0"/>
              <a:cs typeface="Arial" panose="020B0604020202020204" pitchFamily="34" charset="0"/>
            </a:rPr>
          </a:br>
          <a:r>
            <a:rPr lang="en-IN" sz="1100" baseline="0">
              <a:latin typeface="Arial" panose="020B0604020202020204" pitchFamily="34" charset="0"/>
              <a:cs typeface="Arial" panose="020B0604020202020204" pitchFamily="34" charset="0"/>
            </a:rPr>
            <a:t>                        </a:t>
          </a:r>
          <a:r>
            <a:rPr lang="en-IN" sz="1100" b="1" baseline="0">
              <a:solidFill>
                <a:schemeClr val="accent2">
                  <a:lumMod val="60000"/>
                  <a:lumOff val="40000"/>
                </a:schemeClr>
              </a:solidFill>
              <a:latin typeface="Arial" panose="020B0604020202020204" pitchFamily="34" charset="0"/>
              <a:cs typeface="Arial" panose="020B0604020202020204" pitchFamily="34" charset="0"/>
            </a:rPr>
            <a:t>SUPERMARKET SHOP</a:t>
          </a:r>
          <a:endParaRPr lang="en-IN" sz="3200" b="1">
            <a:solidFill>
              <a:schemeClr val="accent2">
                <a:lumMod val="60000"/>
                <a:lumOff val="40000"/>
              </a:schemeClr>
            </a:solidFill>
            <a:latin typeface="Arial" panose="020B0604020202020204" pitchFamily="34" charset="0"/>
            <a:cs typeface="Arial" panose="020B0604020202020204" pitchFamily="34" charset="0"/>
          </a:endParaRPr>
        </a:p>
      </xdr:txBody>
    </xdr:sp>
    <xdr:clientData/>
  </xdr:twoCellAnchor>
  <xdr:twoCellAnchor>
    <xdr:from>
      <xdr:col>11</xdr:col>
      <xdr:colOff>22860</xdr:colOff>
      <xdr:row>0</xdr:row>
      <xdr:rowOff>62460</xdr:rowOff>
    </xdr:from>
    <xdr:to>
      <xdr:col>23</xdr:col>
      <xdr:colOff>190500</xdr:colOff>
      <xdr:row>5</xdr:row>
      <xdr:rowOff>22861</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9641549" y="62460"/>
          <a:ext cx="10660754" cy="897286"/>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152400</xdr:colOff>
      <xdr:row>5</xdr:row>
      <xdr:rowOff>137160</xdr:rowOff>
    </xdr:from>
    <xdr:to>
      <xdr:col>3</xdr:col>
      <xdr:colOff>510540</xdr:colOff>
      <xdr:row>13</xdr:row>
      <xdr:rowOff>99060</xdr:rowOff>
    </xdr:to>
    <xdr:sp macro="" textlink="">
      <xdr:nvSpPr>
        <xdr:cNvPr id="11" name="Rectangle 10">
          <a:extLst>
            <a:ext uri="{FF2B5EF4-FFF2-40B4-BE49-F238E27FC236}">
              <a16:creationId xmlns:a16="http://schemas.microsoft.com/office/drawing/2014/main" id="{00000000-0008-0000-0300-00000B000000}"/>
            </a:ext>
          </a:extLst>
        </xdr:cNvPr>
        <xdr:cNvSpPr/>
      </xdr:nvSpPr>
      <xdr:spPr>
        <a:xfrm>
          <a:off x="762000" y="1051560"/>
          <a:ext cx="1577340" cy="1424940"/>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137160</xdr:colOff>
      <xdr:row>14</xdr:row>
      <xdr:rowOff>76200</xdr:rowOff>
    </xdr:from>
    <xdr:to>
      <xdr:col>3</xdr:col>
      <xdr:colOff>502920</xdr:colOff>
      <xdr:row>36</xdr:row>
      <xdr:rowOff>38100</xdr:rowOff>
    </xdr:to>
    <xdr:sp macro="" textlink="">
      <xdr:nvSpPr>
        <xdr:cNvPr id="12" name="Rectangle 11">
          <a:extLst>
            <a:ext uri="{FF2B5EF4-FFF2-40B4-BE49-F238E27FC236}">
              <a16:creationId xmlns:a16="http://schemas.microsoft.com/office/drawing/2014/main" id="{00000000-0008-0000-0300-00000C000000}"/>
            </a:ext>
          </a:extLst>
        </xdr:cNvPr>
        <xdr:cNvSpPr/>
      </xdr:nvSpPr>
      <xdr:spPr>
        <a:xfrm>
          <a:off x="746760" y="2636520"/>
          <a:ext cx="1584960" cy="3985260"/>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52916</xdr:colOff>
      <xdr:row>5</xdr:row>
      <xdr:rowOff>155363</xdr:rowOff>
    </xdr:from>
    <xdr:to>
      <xdr:col>8</xdr:col>
      <xdr:colOff>388196</xdr:colOff>
      <xdr:row>10</xdr:row>
      <xdr:rowOff>94403</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a:xfrm>
          <a:off x="2508249" y="1054946"/>
          <a:ext cx="2790614" cy="838624"/>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60000"/>
                  <a:lumOff val="40000"/>
                </a:schemeClr>
              </a:solidFill>
              <a:latin typeface="+mn-lt"/>
              <a:ea typeface="+mn-ea"/>
              <a:cs typeface="+mn-cs"/>
            </a:rPr>
            <a:t>TOTAL</a:t>
          </a:r>
          <a:r>
            <a:rPr lang="en-IN" sz="2400">
              <a:solidFill>
                <a:schemeClr val="accent2">
                  <a:lumMod val="60000"/>
                  <a:lumOff val="40000"/>
                </a:schemeClr>
              </a:solidFill>
            </a:rPr>
            <a:t> SALES</a:t>
          </a:r>
        </a:p>
      </xdr:txBody>
    </xdr:sp>
    <xdr:clientData/>
  </xdr:twoCellAnchor>
  <xdr:twoCellAnchor>
    <xdr:from>
      <xdr:col>8</xdr:col>
      <xdr:colOff>494877</xdr:colOff>
      <xdr:row>5</xdr:row>
      <xdr:rowOff>155363</xdr:rowOff>
    </xdr:from>
    <xdr:to>
      <xdr:col>13</xdr:col>
      <xdr:colOff>205317</xdr:colOff>
      <xdr:row>10</xdr:row>
      <xdr:rowOff>94403</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5405544" y="1054946"/>
          <a:ext cx="2779606" cy="838624"/>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60000"/>
                  <a:lumOff val="40000"/>
                </a:schemeClr>
              </a:solidFill>
            </a:rPr>
            <a:t>TOTAL</a:t>
          </a:r>
          <a:r>
            <a:rPr lang="en-IN" sz="2400" baseline="0">
              <a:solidFill>
                <a:schemeClr val="accent2">
                  <a:lumMod val="60000"/>
                  <a:lumOff val="40000"/>
                </a:schemeClr>
              </a:solidFill>
            </a:rPr>
            <a:t> PROFIT</a:t>
          </a:r>
          <a:endParaRPr lang="en-IN" sz="2400">
            <a:solidFill>
              <a:schemeClr val="accent2">
                <a:lumMod val="60000"/>
                <a:lumOff val="40000"/>
              </a:schemeClr>
            </a:solidFill>
          </a:endParaRPr>
        </a:p>
      </xdr:txBody>
    </xdr:sp>
    <xdr:clientData/>
  </xdr:twoCellAnchor>
  <xdr:twoCellAnchor>
    <xdr:from>
      <xdr:col>13</xdr:col>
      <xdr:colOff>281940</xdr:colOff>
      <xdr:row>5</xdr:row>
      <xdr:rowOff>144780</xdr:rowOff>
    </xdr:from>
    <xdr:to>
      <xdr:col>18</xdr:col>
      <xdr:colOff>60960</xdr:colOff>
      <xdr:row>10</xdr:row>
      <xdr:rowOff>83820</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8206740" y="1059180"/>
          <a:ext cx="2827020" cy="853440"/>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60000"/>
                  <a:lumOff val="40000"/>
                </a:schemeClr>
              </a:solidFill>
            </a:rPr>
            <a:t>PROFIT%</a:t>
          </a:r>
        </a:p>
      </xdr:txBody>
    </xdr:sp>
    <xdr:clientData/>
  </xdr:twoCellAnchor>
  <xdr:twoCellAnchor>
    <xdr:from>
      <xdr:col>18</xdr:col>
      <xdr:colOff>447456</xdr:colOff>
      <xdr:row>5</xdr:row>
      <xdr:rowOff>143941</xdr:rowOff>
    </xdr:from>
    <xdr:to>
      <xdr:col>20</xdr:col>
      <xdr:colOff>455076</xdr:colOff>
      <xdr:row>19</xdr:row>
      <xdr:rowOff>29641</xdr:rowOff>
    </xdr:to>
    <xdr:sp macro="" textlink="">
      <xdr:nvSpPr>
        <xdr:cNvPr id="17" name="Arrow: Pentagon 16">
          <a:extLst>
            <a:ext uri="{FF2B5EF4-FFF2-40B4-BE49-F238E27FC236}">
              <a16:creationId xmlns:a16="http://schemas.microsoft.com/office/drawing/2014/main" id="{00000000-0008-0000-0300-000011000000}"/>
            </a:ext>
          </a:extLst>
        </xdr:cNvPr>
        <xdr:cNvSpPr/>
      </xdr:nvSpPr>
      <xdr:spPr>
        <a:xfrm rot="5400000">
          <a:off x="15810875" y="1457079"/>
          <a:ext cx="2508979" cy="1756473"/>
        </a:xfrm>
        <a:prstGeom prst="homePlate">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n-IN" sz="1600">
            <a:solidFill>
              <a:schemeClr val="tx1"/>
            </a:solidFill>
          </a:endParaRPr>
        </a:p>
      </xdr:txBody>
    </xdr:sp>
    <xdr:clientData/>
  </xdr:twoCellAnchor>
  <xdr:twoCellAnchor>
    <xdr:from>
      <xdr:col>21</xdr:col>
      <xdr:colOff>175260</xdr:colOff>
      <xdr:row>5</xdr:row>
      <xdr:rowOff>121920</xdr:rowOff>
    </xdr:from>
    <xdr:to>
      <xdr:col>23</xdr:col>
      <xdr:colOff>182880</xdr:colOff>
      <xdr:row>19</xdr:row>
      <xdr:rowOff>7620</xdr:rowOff>
    </xdr:to>
    <xdr:sp macro="" textlink="">
      <xdr:nvSpPr>
        <xdr:cNvPr id="18" name="Arrow: Pentagon 17">
          <a:extLst>
            <a:ext uri="{FF2B5EF4-FFF2-40B4-BE49-F238E27FC236}">
              <a16:creationId xmlns:a16="http://schemas.microsoft.com/office/drawing/2014/main" id="{00000000-0008-0000-0300-000012000000}"/>
            </a:ext>
          </a:extLst>
        </xdr:cNvPr>
        <xdr:cNvSpPr/>
      </xdr:nvSpPr>
      <xdr:spPr>
        <a:xfrm rot="5400000">
          <a:off x="12367260" y="1645920"/>
          <a:ext cx="2446020" cy="1226820"/>
        </a:xfrm>
        <a:prstGeom prst="homePlate">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612564</xdr:colOff>
      <xdr:row>11</xdr:row>
      <xdr:rowOff>56303</xdr:rowOff>
    </xdr:from>
    <xdr:to>
      <xdr:col>9</xdr:col>
      <xdr:colOff>483024</xdr:colOff>
      <xdr:row>27</xdr:row>
      <xdr:rowOff>25823</xdr:rowOff>
    </xdr:to>
    <xdr:sp macro="" textlink="">
      <xdr:nvSpPr>
        <xdr:cNvPr id="19" name="Rectangle 18">
          <a:extLst>
            <a:ext uri="{FF2B5EF4-FFF2-40B4-BE49-F238E27FC236}">
              <a16:creationId xmlns:a16="http://schemas.microsoft.com/office/drawing/2014/main" id="{00000000-0008-0000-0300-000013000000}"/>
            </a:ext>
          </a:extLst>
        </xdr:cNvPr>
        <xdr:cNvSpPr/>
      </xdr:nvSpPr>
      <xdr:spPr>
        <a:xfrm>
          <a:off x="2454064" y="2035386"/>
          <a:ext cx="3553460" cy="2848187"/>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solidFill>
                <a:schemeClr val="lt1"/>
              </a:solidFill>
              <a:effectLst/>
              <a:latin typeface="+mn-lt"/>
              <a:ea typeface="+mn-ea"/>
              <a:cs typeface="+mn-cs"/>
            </a:rPr>
            <a:t>                            </a:t>
          </a:r>
          <a:r>
            <a:rPr lang="en-IN" sz="2400">
              <a:solidFill>
                <a:schemeClr val="accent2">
                  <a:lumMod val="60000"/>
                  <a:lumOff val="40000"/>
                </a:schemeClr>
              </a:solidFill>
              <a:effectLst/>
              <a:latin typeface="+mn-lt"/>
              <a:ea typeface="+mn-ea"/>
              <a:cs typeface="+mn-cs"/>
            </a:rPr>
            <a:t>MONTHLY</a:t>
          </a:r>
          <a:r>
            <a:rPr lang="en-IN" sz="1100">
              <a:solidFill>
                <a:schemeClr val="lt1"/>
              </a:solidFill>
              <a:effectLst/>
              <a:latin typeface="+mn-lt"/>
              <a:ea typeface="+mn-ea"/>
              <a:cs typeface="+mn-cs"/>
            </a:rPr>
            <a:t> </a:t>
          </a:r>
          <a:endParaRPr lang="en-IN" sz="1100"/>
        </a:p>
      </xdr:txBody>
    </xdr:sp>
    <xdr:clientData/>
  </xdr:twoCellAnchor>
  <xdr:twoCellAnchor>
    <xdr:from>
      <xdr:col>9</xdr:col>
      <xdr:colOff>586740</xdr:colOff>
      <xdr:row>11</xdr:row>
      <xdr:rowOff>53340</xdr:rowOff>
    </xdr:from>
    <xdr:to>
      <xdr:col>14</xdr:col>
      <xdr:colOff>350520</xdr:colOff>
      <xdr:row>27</xdr:row>
      <xdr:rowOff>7620</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a:xfrm>
          <a:off x="6073140" y="2065020"/>
          <a:ext cx="2811780" cy="2880360"/>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solidFill>
                <a:schemeClr val="accent2">
                  <a:lumMod val="60000"/>
                  <a:lumOff val="40000"/>
                </a:schemeClr>
              </a:solidFill>
              <a:effectLst/>
              <a:latin typeface="+mn-lt"/>
              <a:ea typeface="+mn-ea"/>
              <a:cs typeface="+mn-cs"/>
            </a:rPr>
            <a:t>                        </a:t>
          </a:r>
          <a:r>
            <a:rPr lang="en-IN" sz="2400">
              <a:solidFill>
                <a:schemeClr val="accent2">
                  <a:lumMod val="60000"/>
                  <a:lumOff val="40000"/>
                </a:schemeClr>
              </a:solidFill>
              <a:effectLst/>
              <a:latin typeface="+mn-lt"/>
              <a:ea typeface="+mn-ea"/>
              <a:cs typeface="+mn-cs"/>
            </a:rPr>
            <a:t>PRODUCT</a:t>
          </a:r>
          <a:endParaRPr lang="en-IN" sz="1100">
            <a:solidFill>
              <a:schemeClr val="accent2">
                <a:lumMod val="60000"/>
                <a:lumOff val="40000"/>
              </a:schemeClr>
            </a:solidFill>
          </a:endParaRPr>
        </a:p>
      </xdr:txBody>
    </xdr:sp>
    <xdr:clientData/>
  </xdr:twoCellAnchor>
  <xdr:twoCellAnchor>
    <xdr:from>
      <xdr:col>14</xdr:col>
      <xdr:colOff>487680</xdr:colOff>
      <xdr:row>11</xdr:row>
      <xdr:rowOff>53340</xdr:rowOff>
    </xdr:from>
    <xdr:to>
      <xdr:col>18</xdr:col>
      <xdr:colOff>76200</xdr:colOff>
      <xdr:row>27</xdr:row>
      <xdr:rowOff>0</xdr:rowOff>
    </xdr:to>
    <xdr:sp macro="" textlink="">
      <xdr:nvSpPr>
        <xdr:cNvPr id="21" name="Rectangle 20">
          <a:extLst>
            <a:ext uri="{FF2B5EF4-FFF2-40B4-BE49-F238E27FC236}">
              <a16:creationId xmlns:a16="http://schemas.microsoft.com/office/drawing/2014/main" id="{00000000-0008-0000-0300-000015000000}"/>
            </a:ext>
          </a:extLst>
        </xdr:cNvPr>
        <xdr:cNvSpPr/>
      </xdr:nvSpPr>
      <xdr:spPr>
        <a:xfrm>
          <a:off x="12729647" y="2114488"/>
          <a:ext cx="3086225" cy="2944692"/>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aseline="0">
              <a:solidFill>
                <a:schemeClr val="lt1"/>
              </a:solidFill>
              <a:effectLst/>
              <a:latin typeface="+mn-lt"/>
              <a:ea typeface="+mn-ea"/>
              <a:cs typeface="+mn-cs"/>
            </a:rPr>
            <a:t>       </a:t>
          </a:r>
          <a:r>
            <a:rPr lang="en-IN" sz="2000">
              <a:solidFill>
                <a:schemeClr val="accent2">
                  <a:lumMod val="60000"/>
                  <a:lumOff val="40000"/>
                </a:schemeClr>
              </a:solidFill>
              <a:effectLst/>
              <a:latin typeface="+mn-lt"/>
              <a:ea typeface="+mn-ea"/>
              <a:cs typeface="+mn-cs"/>
            </a:rPr>
            <a:t>SALES</a:t>
          </a:r>
          <a:r>
            <a:rPr lang="en-IN" sz="2000" baseline="0">
              <a:solidFill>
                <a:schemeClr val="accent2">
                  <a:lumMod val="60000"/>
                  <a:lumOff val="40000"/>
                </a:schemeClr>
              </a:solidFill>
              <a:effectLst/>
              <a:latin typeface="+mn-lt"/>
              <a:ea typeface="+mn-ea"/>
              <a:cs typeface="+mn-cs"/>
            </a:rPr>
            <a:t> TYPE</a:t>
          </a:r>
          <a:r>
            <a:rPr lang="en-IN" sz="2000">
              <a:solidFill>
                <a:schemeClr val="accent2">
                  <a:lumMod val="60000"/>
                  <a:lumOff val="40000"/>
                </a:schemeClr>
              </a:solidFill>
              <a:effectLst/>
              <a:latin typeface="+mn-lt"/>
              <a:ea typeface="+mn-ea"/>
              <a:cs typeface="+mn-cs"/>
            </a:rPr>
            <a:t> </a:t>
          </a:r>
          <a:endParaRPr lang="en-IN" sz="2000">
            <a:solidFill>
              <a:schemeClr val="accent2">
                <a:lumMod val="60000"/>
                <a:lumOff val="40000"/>
              </a:schemeClr>
            </a:solidFill>
          </a:endParaRPr>
        </a:p>
      </xdr:txBody>
    </xdr:sp>
    <xdr:clientData/>
  </xdr:twoCellAnchor>
  <xdr:twoCellAnchor>
    <xdr:from>
      <xdr:col>1</xdr:col>
      <xdr:colOff>38100</xdr:colOff>
      <xdr:row>37</xdr:row>
      <xdr:rowOff>167640</xdr:rowOff>
    </xdr:from>
    <xdr:to>
      <xdr:col>3</xdr:col>
      <xdr:colOff>396240</xdr:colOff>
      <xdr:row>45</xdr:row>
      <xdr:rowOff>0</xdr:rowOff>
    </xdr:to>
    <xdr:sp macro="" textlink="">
      <xdr:nvSpPr>
        <xdr:cNvPr id="22" name="Oval 21">
          <a:extLst>
            <a:ext uri="{FF2B5EF4-FFF2-40B4-BE49-F238E27FC236}">
              <a16:creationId xmlns:a16="http://schemas.microsoft.com/office/drawing/2014/main" id="{00000000-0008-0000-0300-000016000000}"/>
            </a:ext>
          </a:extLst>
        </xdr:cNvPr>
        <xdr:cNvSpPr/>
      </xdr:nvSpPr>
      <xdr:spPr>
        <a:xfrm>
          <a:off x="647700" y="6934200"/>
          <a:ext cx="1577340" cy="1295400"/>
        </a:xfrm>
        <a:prstGeom prst="ellipse">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601980</xdr:colOff>
      <xdr:row>27</xdr:row>
      <xdr:rowOff>152400</xdr:rowOff>
    </xdr:from>
    <xdr:to>
      <xdr:col>14</xdr:col>
      <xdr:colOff>358140</xdr:colOff>
      <xdr:row>45</xdr:row>
      <xdr:rowOff>68580</xdr:rowOff>
    </xdr:to>
    <xdr:sp macro="" textlink="">
      <xdr:nvSpPr>
        <xdr:cNvPr id="23" name="Rectangle 22">
          <a:extLst>
            <a:ext uri="{FF2B5EF4-FFF2-40B4-BE49-F238E27FC236}">
              <a16:creationId xmlns:a16="http://schemas.microsoft.com/office/drawing/2014/main" id="{00000000-0008-0000-0300-000017000000}"/>
            </a:ext>
          </a:extLst>
        </xdr:cNvPr>
        <xdr:cNvSpPr/>
      </xdr:nvSpPr>
      <xdr:spPr>
        <a:xfrm>
          <a:off x="2430780" y="5090160"/>
          <a:ext cx="6461760" cy="3208020"/>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aseline="0">
              <a:solidFill>
                <a:schemeClr val="tx1"/>
              </a:solidFill>
              <a:effectLst/>
              <a:latin typeface="+mn-lt"/>
              <a:ea typeface="+mn-ea"/>
              <a:cs typeface="+mn-cs"/>
            </a:rPr>
            <a:t>        </a:t>
          </a:r>
          <a:endParaRPr lang="en-IN" sz="2400">
            <a:solidFill>
              <a:schemeClr val="tx1"/>
            </a:solidFill>
          </a:endParaRPr>
        </a:p>
      </xdr:txBody>
    </xdr:sp>
    <xdr:clientData/>
  </xdr:twoCellAnchor>
  <xdr:twoCellAnchor>
    <xdr:from>
      <xdr:col>14</xdr:col>
      <xdr:colOff>510540</xdr:colOff>
      <xdr:row>27</xdr:row>
      <xdr:rowOff>152400</xdr:rowOff>
    </xdr:from>
    <xdr:to>
      <xdr:col>18</xdr:col>
      <xdr:colOff>91440</xdr:colOff>
      <xdr:row>45</xdr:row>
      <xdr:rowOff>53340</xdr:rowOff>
    </xdr:to>
    <xdr:sp macro="" textlink="">
      <xdr:nvSpPr>
        <xdr:cNvPr id="24" name="Rectangle 23">
          <a:extLst>
            <a:ext uri="{FF2B5EF4-FFF2-40B4-BE49-F238E27FC236}">
              <a16:creationId xmlns:a16="http://schemas.microsoft.com/office/drawing/2014/main" id="{00000000-0008-0000-0300-000018000000}"/>
            </a:ext>
          </a:extLst>
        </xdr:cNvPr>
        <xdr:cNvSpPr/>
      </xdr:nvSpPr>
      <xdr:spPr>
        <a:xfrm>
          <a:off x="9044940" y="5090160"/>
          <a:ext cx="2019300" cy="3192780"/>
        </a:xfrm>
        <a:prstGeom prst="rect">
          <a:avLst/>
        </a:prstGeom>
        <a:gradFill flip="none" rotWithShape="1">
          <a:gsLst>
            <a:gs pos="0">
              <a:schemeClr val="accent4">
                <a:lumMod val="0"/>
                <a:lumOff val="100000"/>
              </a:schemeClr>
            </a:gs>
            <a:gs pos="13000">
              <a:schemeClr val="accent4">
                <a:lumMod val="100000"/>
              </a:schemeClr>
            </a:gs>
          </a:gsLst>
          <a:path path="circle">
            <a:fillToRect l="50000" t="-80000" r="50000" b="180000"/>
          </a:path>
          <a:tileRect/>
        </a:gradFill>
        <a:ln>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5400000" scaled="1"/>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aseline="0">
              <a:solidFill>
                <a:schemeClr val="tx1"/>
              </a:solidFill>
            </a:rPr>
            <a:t>           </a:t>
          </a:r>
          <a:r>
            <a:rPr lang="en-IN" sz="1800">
              <a:solidFill>
                <a:schemeClr val="accent2">
                  <a:lumMod val="60000"/>
                  <a:lumOff val="40000"/>
                </a:schemeClr>
              </a:solidFill>
            </a:rPr>
            <a:t>PAYMENT</a:t>
          </a:r>
          <a:r>
            <a:rPr lang="en-IN" sz="1800" baseline="0">
              <a:solidFill>
                <a:schemeClr val="accent2">
                  <a:lumMod val="60000"/>
                  <a:lumOff val="40000"/>
                </a:schemeClr>
              </a:solidFill>
            </a:rPr>
            <a:t>             	MODE</a:t>
          </a:r>
          <a:endParaRPr lang="en-IN" sz="1800">
            <a:solidFill>
              <a:schemeClr val="accent2">
                <a:lumMod val="60000"/>
                <a:lumOff val="40000"/>
              </a:schemeClr>
            </a:solidFill>
          </a:endParaRPr>
        </a:p>
      </xdr:txBody>
    </xdr:sp>
    <xdr:clientData/>
  </xdr:twoCellAnchor>
  <xdr:twoCellAnchor>
    <xdr:from>
      <xdr:col>18</xdr:col>
      <xdr:colOff>433916</xdr:colOff>
      <xdr:row>19</xdr:row>
      <xdr:rowOff>158751</xdr:rowOff>
    </xdr:from>
    <xdr:to>
      <xdr:col>23</xdr:col>
      <xdr:colOff>201083</xdr:colOff>
      <xdr:row>45</xdr:row>
      <xdr:rowOff>42334</xdr:rowOff>
    </xdr:to>
    <xdr:sp macro="" textlink="">
      <xdr:nvSpPr>
        <xdr:cNvPr id="25" name="Rectangle 24">
          <a:extLst>
            <a:ext uri="{FF2B5EF4-FFF2-40B4-BE49-F238E27FC236}">
              <a16:creationId xmlns:a16="http://schemas.microsoft.com/office/drawing/2014/main" id="{00000000-0008-0000-0300-000019000000}"/>
            </a:ext>
          </a:extLst>
        </xdr:cNvPr>
        <xdr:cNvSpPr/>
      </xdr:nvSpPr>
      <xdr:spPr>
        <a:xfrm>
          <a:off x="11482916" y="3577168"/>
          <a:ext cx="2836334" cy="4561416"/>
        </a:xfrm>
        <a:prstGeom prst="rect">
          <a:avLst/>
        </a:prstGeom>
        <a:solidFill>
          <a:srgbClr val="0070C0"/>
        </a:soli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a:effectLst>
          <a:outerShdw blurRad="38100" dist="38100" dir="5400000" algn="t" rotWithShape="0">
            <a:schemeClr val="bg1">
              <a:lumMod val="95000"/>
              <a:alpha val="98000"/>
            </a:scheme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tx1"/>
              </a:solidFill>
              <a:effectLst/>
              <a:latin typeface="+mn-lt"/>
              <a:ea typeface="+mn-ea"/>
              <a:cs typeface="+mn-cs"/>
            </a:rPr>
            <a:t>        </a:t>
          </a:r>
          <a:r>
            <a:rPr lang="en-IN" sz="2400">
              <a:solidFill>
                <a:schemeClr val="accent2">
                  <a:lumMod val="60000"/>
                  <a:lumOff val="40000"/>
                </a:schemeClr>
              </a:solidFill>
              <a:latin typeface="+mn-lt"/>
              <a:ea typeface="+mn-ea"/>
              <a:cs typeface="+mn-cs"/>
            </a:rPr>
            <a:t>CATEGORY</a:t>
          </a:r>
          <a:r>
            <a:rPr lang="en-IN" sz="1100">
              <a:solidFill>
                <a:schemeClr val="lt1"/>
              </a:solidFill>
              <a:effectLst/>
              <a:latin typeface="+mn-lt"/>
              <a:ea typeface="+mn-ea"/>
              <a:cs typeface="+mn-cs"/>
            </a:rPr>
            <a:t> </a:t>
          </a:r>
          <a:endParaRPr lang="en-IN" sz="1100"/>
        </a:p>
      </xdr:txBody>
    </xdr:sp>
    <xdr:clientData/>
  </xdr:twoCellAnchor>
  <xdr:twoCellAnchor>
    <xdr:from>
      <xdr:col>18</xdr:col>
      <xdr:colOff>612098</xdr:colOff>
      <xdr:row>6</xdr:row>
      <xdr:rowOff>77041</xdr:rowOff>
    </xdr:from>
    <xdr:to>
      <xdr:col>20</xdr:col>
      <xdr:colOff>287311</xdr:colOff>
      <xdr:row>17</xdr:row>
      <xdr:rowOff>112605</xdr:rowOff>
    </xdr:to>
    <xdr:sp macro="" textlink="">
      <xdr:nvSpPr>
        <xdr:cNvPr id="27" name="Arrow: Pentagon 26">
          <a:extLst>
            <a:ext uri="{FF2B5EF4-FFF2-40B4-BE49-F238E27FC236}">
              <a16:creationId xmlns:a16="http://schemas.microsoft.com/office/drawing/2014/main" id="{00000000-0008-0000-0300-00001B000000}"/>
            </a:ext>
          </a:extLst>
        </xdr:cNvPr>
        <xdr:cNvSpPr/>
      </xdr:nvSpPr>
      <xdr:spPr>
        <a:xfrm rot="5400000">
          <a:off x="16015447" y="1537626"/>
          <a:ext cx="2096712" cy="1424066"/>
        </a:xfrm>
        <a:prstGeom prst="homePlate">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327661</xdr:colOff>
      <xdr:row>6</xdr:row>
      <xdr:rowOff>94403</xdr:rowOff>
    </xdr:from>
    <xdr:to>
      <xdr:col>23</xdr:col>
      <xdr:colOff>31750</xdr:colOff>
      <xdr:row>17</xdr:row>
      <xdr:rowOff>148170</xdr:rowOff>
    </xdr:to>
    <xdr:sp macro="" textlink="">
      <xdr:nvSpPr>
        <xdr:cNvPr id="28" name="Arrow: Pentagon 27">
          <a:extLst>
            <a:ext uri="{FF2B5EF4-FFF2-40B4-BE49-F238E27FC236}">
              <a16:creationId xmlns:a16="http://schemas.microsoft.com/office/drawing/2014/main" id="{00000000-0008-0000-0300-00001C000000}"/>
            </a:ext>
          </a:extLst>
        </xdr:cNvPr>
        <xdr:cNvSpPr/>
      </xdr:nvSpPr>
      <xdr:spPr>
        <a:xfrm rot="5400000">
          <a:off x="12667614" y="1724450"/>
          <a:ext cx="2032850" cy="931756"/>
        </a:xfrm>
        <a:prstGeom prst="homePlate">
          <a:avLst/>
        </a:prstGeom>
        <a:solidFill>
          <a:srgbClr val="0070C0"/>
        </a:solid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12</xdr:col>
      <xdr:colOff>52917</xdr:colOff>
      <xdr:row>6</xdr:row>
      <xdr:rowOff>52917</xdr:rowOff>
    </xdr:from>
    <xdr:to>
      <xdr:col>12</xdr:col>
      <xdr:colOff>752932</xdr:colOff>
      <xdr:row>10</xdr:row>
      <xdr:rowOff>42336</xdr:rowOff>
    </xdr:to>
    <xdr:pic>
      <xdr:nvPicPr>
        <xdr:cNvPr id="37" name="Graphic 36" descr="Bar graph with upward trend with solid fill">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418917" y="1132417"/>
          <a:ext cx="709086" cy="709086"/>
        </a:xfrm>
        <a:prstGeom prst="rect">
          <a:avLst/>
        </a:prstGeom>
      </xdr:spPr>
    </xdr:pic>
    <xdr:clientData/>
  </xdr:twoCellAnchor>
  <xdr:twoCellAnchor editAs="oneCell">
    <xdr:from>
      <xdr:col>4</xdr:col>
      <xdr:colOff>42334</xdr:colOff>
      <xdr:row>28</xdr:row>
      <xdr:rowOff>22999</xdr:rowOff>
    </xdr:from>
    <xdr:to>
      <xdr:col>4</xdr:col>
      <xdr:colOff>647094</xdr:colOff>
      <xdr:row>31</xdr:row>
      <xdr:rowOff>97081</xdr:rowOff>
    </xdr:to>
    <xdr:pic>
      <xdr:nvPicPr>
        <xdr:cNvPr id="39" name="Graphic 38" descr="Daily calendar with solid fill">
          <a:extLst>
            <a:ext uri="{FF2B5EF4-FFF2-40B4-BE49-F238E27FC236}">
              <a16:creationId xmlns:a16="http://schemas.microsoft.com/office/drawing/2014/main" id="{00000000-0008-0000-0300-00002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97667" y="5060666"/>
          <a:ext cx="613832" cy="613832"/>
        </a:xfrm>
        <a:prstGeom prst="rect">
          <a:avLst/>
        </a:prstGeom>
      </xdr:spPr>
    </xdr:pic>
    <xdr:clientData/>
  </xdr:twoCellAnchor>
  <xdr:twoCellAnchor editAs="oneCell">
    <xdr:from>
      <xdr:col>7</xdr:col>
      <xdr:colOff>137585</xdr:colOff>
      <xdr:row>6</xdr:row>
      <xdr:rowOff>7335</xdr:rowOff>
    </xdr:from>
    <xdr:to>
      <xdr:col>8</xdr:col>
      <xdr:colOff>72572</xdr:colOff>
      <xdr:row>10</xdr:row>
      <xdr:rowOff>102584</xdr:rowOff>
    </xdr:to>
    <xdr:pic>
      <xdr:nvPicPr>
        <xdr:cNvPr id="41" name="Graphic 40" descr="Money with solid fill">
          <a:extLst>
            <a:ext uri="{FF2B5EF4-FFF2-40B4-BE49-F238E27FC236}">
              <a16:creationId xmlns:a16="http://schemas.microsoft.com/office/drawing/2014/main" id="{00000000-0008-0000-0300-00002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434418" y="1086835"/>
          <a:ext cx="814916" cy="814916"/>
        </a:xfrm>
        <a:prstGeom prst="rect">
          <a:avLst/>
        </a:prstGeom>
      </xdr:spPr>
    </xdr:pic>
    <xdr:clientData/>
  </xdr:twoCellAnchor>
  <xdr:twoCellAnchor editAs="oneCell">
    <xdr:from>
      <xdr:col>16</xdr:col>
      <xdr:colOff>412750</xdr:colOff>
      <xdr:row>6</xdr:row>
      <xdr:rowOff>0</xdr:rowOff>
    </xdr:from>
    <xdr:to>
      <xdr:col>17</xdr:col>
      <xdr:colOff>354749</xdr:colOff>
      <xdr:row>10</xdr:row>
      <xdr:rowOff>111332</xdr:rowOff>
    </xdr:to>
    <xdr:pic>
      <xdr:nvPicPr>
        <xdr:cNvPr id="43" name="Graphic 42" descr="Piggy Bank with solid fill">
          <a:extLst>
            <a:ext uri="{FF2B5EF4-FFF2-40B4-BE49-F238E27FC236}">
              <a16:creationId xmlns:a16="http://schemas.microsoft.com/office/drawing/2014/main" id="{00000000-0008-0000-0300-00002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234083" y="1079500"/>
          <a:ext cx="830999" cy="830999"/>
        </a:xfrm>
        <a:prstGeom prst="rect">
          <a:avLst/>
        </a:prstGeom>
      </xdr:spPr>
    </xdr:pic>
    <xdr:clientData/>
  </xdr:twoCellAnchor>
  <xdr:twoCellAnchor editAs="oneCell">
    <xdr:from>
      <xdr:col>1</xdr:col>
      <xdr:colOff>169334</xdr:colOff>
      <xdr:row>1</xdr:row>
      <xdr:rowOff>0</xdr:rowOff>
    </xdr:from>
    <xdr:to>
      <xdr:col>2</xdr:col>
      <xdr:colOff>30238</xdr:colOff>
      <xdr:row>5</xdr:row>
      <xdr:rowOff>21167</xdr:rowOff>
    </xdr:to>
    <xdr:pic>
      <xdr:nvPicPr>
        <xdr:cNvPr id="45" name="Graphic 44" descr="Presentation with bar chart with solid fill">
          <a:extLst>
            <a:ext uri="{FF2B5EF4-FFF2-40B4-BE49-F238E27FC236}">
              <a16:creationId xmlns:a16="http://schemas.microsoft.com/office/drawing/2014/main" id="{00000000-0008-0000-0300-00002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83167" y="179917"/>
          <a:ext cx="740833" cy="740833"/>
        </a:xfrm>
        <a:prstGeom prst="rect">
          <a:avLst/>
        </a:prstGeom>
      </xdr:spPr>
    </xdr:pic>
    <xdr:clientData/>
  </xdr:twoCellAnchor>
  <xdr:twoCellAnchor editAs="oneCell">
    <xdr:from>
      <xdr:col>21</xdr:col>
      <xdr:colOff>676986</xdr:colOff>
      <xdr:row>12</xdr:row>
      <xdr:rowOff>103376</xdr:rowOff>
    </xdr:from>
    <xdr:to>
      <xdr:col>22</xdr:col>
      <xdr:colOff>589392</xdr:colOff>
      <xdr:row>16</xdr:row>
      <xdr:rowOff>176043</xdr:rowOff>
    </xdr:to>
    <xdr:pic>
      <xdr:nvPicPr>
        <xdr:cNvPr id="47" name="Graphic 46" descr="Ribbon with solid fill">
          <a:extLst>
            <a:ext uri="{FF2B5EF4-FFF2-40B4-BE49-F238E27FC236}">
              <a16:creationId xmlns:a16="http://schemas.microsoft.com/office/drawing/2014/main" id="{00000000-0008-0000-0300-00002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039937" y="2351901"/>
          <a:ext cx="786832" cy="822175"/>
        </a:xfrm>
        <a:prstGeom prst="rect">
          <a:avLst/>
        </a:prstGeom>
      </xdr:spPr>
    </xdr:pic>
    <xdr:clientData/>
  </xdr:twoCellAnchor>
  <xdr:twoCellAnchor editAs="oneCell">
    <xdr:from>
      <xdr:col>1</xdr:col>
      <xdr:colOff>568847</xdr:colOff>
      <xdr:row>38</xdr:row>
      <xdr:rowOff>113413</xdr:rowOff>
    </xdr:from>
    <xdr:to>
      <xdr:col>2</xdr:col>
      <xdr:colOff>706431</xdr:colOff>
      <xdr:row>44</xdr:row>
      <xdr:rowOff>60497</xdr:rowOff>
    </xdr:to>
    <xdr:pic>
      <xdr:nvPicPr>
        <xdr:cNvPr id="49" name="Graphic 48" descr="Shopping cart with solid fill">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43273" y="7233741"/>
          <a:ext cx="1012010" cy="1071346"/>
        </a:xfrm>
        <a:prstGeom prst="rect">
          <a:avLst/>
        </a:prstGeom>
      </xdr:spPr>
    </xdr:pic>
    <xdr:clientData/>
  </xdr:twoCellAnchor>
  <xdr:twoCellAnchor editAs="oneCell">
    <xdr:from>
      <xdr:col>19</xdr:col>
      <xdr:colOff>113468</xdr:colOff>
      <xdr:row>13</xdr:row>
      <xdr:rowOff>12492</xdr:rowOff>
    </xdr:from>
    <xdr:to>
      <xdr:col>19</xdr:col>
      <xdr:colOff>788435</xdr:colOff>
      <xdr:row>16</xdr:row>
      <xdr:rowOff>99935</xdr:rowOff>
    </xdr:to>
    <xdr:pic>
      <xdr:nvPicPr>
        <xdr:cNvPr id="51" name="Graphic 50" descr="Trophy with solid fill">
          <a:extLst>
            <a:ext uri="{FF2B5EF4-FFF2-40B4-BE49-F238E27FC236}">
              <a16:creationId xmlns:a16="http://schemas.microsoft.com/office/drawing/2014/main" id="{00000000-0008-0000-0300-000033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727566" y="2448394"/>
          <a:ext cx="674967" cy="649574"/>
        </a:xfrm>
        <a:prstGeom prst="rect">
          <a:avLst/>
        </a:prstGeom>
      </xdr:spPr>
    </xdr:pic>
    <xdr:clientData/>
  </xdr:twoCellAnchor>
  <xdr:twoCellAnchor editAs="oneCell">
    <xdr:from>
      <xdr:col>14</xdr:col>
      <xdr:colOff>793750</xdr:colOff>
      <xdr:row>28</xdr:row>
      <xdr:rowOff>77900</xdr:rowOff>
    </xdr:from>
    <xdr:to>
      <xdr:col>15</xdr:col>
      <xdr:colOff>406158</xdr:colOff>
      <xdr:row>31</xdr:row>
      <xdr:rowOff>24984</xdr:rowOff>
    </xdr:to>
    <xdr:pic>
      <xdr:nvPicPr>
        <xdr:cNvPr id="53" name="Graphic 52" descr="Coins with solid fill">
          <a:extLst>
            <a:ext uri="{FF2B5EF4-FFF2-40B4-BE49-F238E27FC236}">
              <a16:creationId xmlns:a16="http://schemas.microsoft.com/office/drawing/2014/main" id="{00000000-0008-0000-0300-00003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3035717" y="5324457"/>
          <a:ext cx="486834" cy="509216"/>
        </a:xfrm>
        <a:prstGeom prst="rect">
          <a:avLst/>
        </a:prstGeom>
      </xdr:spPr>
    </xdr:pic>
    <xdr:clientData/>
  </xdr:twoCellAnchor>
  <xdr:twoCellAnchor>
    <xdr:from>
      <xdr:col>4</xdr:col>
      <xdr:colOff>183733</xdr:colOff>
      <xdr:row>14</xdr:row>
      <xdr:rowOff>52917</xdr:rowOff>
    </xdr:from>
    <xdr:to>
      <xdr:col>9</xdr:col>
      <xdr:colOff>289566</xdr:colOff>
      <xdr:row>14</xdr:row>
      <xdr:rowOff>63500</xdr:rowOff>
    </xdr:to>
    <xdr:cxnSp macro="">
      <xdr:nvCxnSpPr>
        <xdr:cNvPr id="62" name="Straight Connector 61">
          <a:extLst>
            <a:ext uri="{FF2B5EF4-FFF2-40B4-BE49-F238E27FC236}">
              <a16:creationId xmlns:a16="http://schemas.microsoft.com/office/drawing/2014/main" id="{00000000-0008-0000-0300-00003E000000}"/>
            </a:ext>
          </a:extLst>
        </xdr:cNvPr>
        <xdr:cNvCxnSpPr/>
      </xdr:nvCxnSpPr>
      <xdr:spPr>
        <a:xfrm>
          <a:off x="3681438" y="2676196"/>
          <a:ext cx="4477964" cy="10583"/>
        </a:xfrm>
        <a:prstGeom prst="line">
          <a:avLst/>
        </a:prstGeom>
        <a:ln>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704399</xdr:colOff>
      <xdr:row>14</xdr:row>
      <xdr:rowOff>86576</xdr:rowOff>
    </xdr:from>
    <xdr:to>
      <xdr:col>17</xdr:col>
      <xdr:colOff>774492</xdr:colOff>
      <xdr:row>14</xdr:row>
      <xdr:rowOff>87442</xdr:rowOff>
    </xdr:to>
    <xdr:cxnSp macro="">
      <xdr:nvCxnSpPr>
        <xdr:cNvPr id="64" name="Straight Connector 63">
          <a:extLst>
            <a:ext uri="{FF2B5EF4-FFF2-40B4-BE49-F238E27FC236}">
              <a16:creationId xmlns:a16="http://schemas.microsoft.com/office/drawing/2014/main" id="{00000000-0008-0000-0300-000040000000}"/>
            </a:ext>
          </a:extLst>
        </xdr:cNvPr>
        <xdr:cNvCxnSpPr/>
      </xdr:nvCxnSpPr>
      <xdr:spPr>
        <a:xfrm>
          <a:off x="12946366" y="2709855"/>
          <a:ext cx="2693372" cy="866"/>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158750</xdr:colOff>
      <xdr:row>14</xdr:row>
      <xdr:rowOff>63500</xdr:rowOff>
    </xdr:from>
    <xdr:to>
      <xdr:col>14</xdr:col>
      <xdr:colOff>148166</xdr:colOff>
      <xdr:row>14</xdr:row>
      <xdr:rowOff>63500</xdr:rowOff>
    </xdr:to>
    <xdr:cxnSp macro="">
      <xdr:nvCxnSpPr>
        <xdr:cNvPr id="65" name="Straight Connector 64">
          <a:extLst>
            <a:ext uri="{FF2B5EF4-FFF2-40B4-BE49-F238E27FC236}">
              <a16:creationId xmlns:a16="http://schemas.microsoft.com/office/drawing/2014/main" id="{00000000-0008-0000-0300-000041000000}"/>
            </a:ext>
          </a:extLst>
        </xdr:cNvPr>
        <xdr:cNvCxnSpPr/>
      </xdr:nvCxnSpPr>
      <xdr:spPr>
        <a:xfrm>
          <a:off x="6297083" y="2582333"/>
          <a:ext cx="2444750" cy="0"/>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10584</xdr:colOff>
      <xdr:row>23</xdr:row>
      <xdr:rowOff>4233</xdr:rowOff>
    </xdr:from>
    <xdr:to>
      <xdr:col>23</xdr:col>
      <xdr:colOff>46566</xdr:colOff>
      <xdr:row>23</xdr:row>
      <xdr:rowOff>21167</xdr:rowOff>
    </xdr:to>
    <xdr:cxnSp macro="">
      <xdr:nvCxnSpPr>
        <xdr:cNvPr id="70" name="Straight Connector 69">
          <a:extLst>
            <a:ext uri="{FF2B5EF4-FFF2-40B4-BE49-F238E27FC236}">
              <a16:creationId xmlns:a16="http://schemas.microsoft.com/office/drawing/2014/main" id="{00000000-0008-0000-0300-000046000000}"/>
            </a:ext>
          </a:extLst>
        </xdr:cNvPr>
        <xdr:cNvCxnSpPr/>
      </xdr:nvCxnSpPr>
      <xdr:spPr>
        <a:xfrm flipV="1">
          <a:off x="11673417" y="4142316"/>
          <a:ext cx="2491316" cy="16934"/>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50800</xdr:colOff>
      <xdr:row>31</xdr:row>
      <xdr:rowOff>40216</xdr:rowOff>
    </xdr:from>
    <xdr:to>
      <xdr:col>17</xdr:col>
      <xdr:colOff>465666</xdr:colOff>
      <xdr:row>31</xdr:row>
      <xdr:rowOff>42333</xdr:rowOff>
    </xdr:to>
    <xdr:cxnSp macro="">
      <xdr:nvCxnSpPr>
        <xdr:cNvPr id="71" name="Straight Connector 70">
          <a:extLst>
            <a:ext uri="{FF2B5EF4-FFF2-40B4-BE49-F238E27FC236}">
              <a16:creationId xmlns:a16="http://schemas.microsoft.com/office/drawing/2014/main" id="{00000000-0008-0000-0300-000047000000}"/>
            </a:ext>
          </a:extLst>
        </xdr:cNvPr>
        <xdr:cNvCxnSpPr/>
      </xdr:nvCxnSpPr>
      <xdr:spPr>
        <a:xfrm>
          <a:off x="9258300" y="5617633"/>
          <a:ext cx="1642533" cy="2117"/>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63500</xdr:colOff>
      <xdr:row>31</xdr:row>
      <xdr:rowOff>42333</xdr:rowOff>
    </xdr:from>
    <xdr:to>
      <xdr:col>14</xdr:col>
      <xdr:colOff>169333</xdr:colOff>
      <xdr:row>31</xdr:row>
      <xdr:rowOff>42333</xdr:rowOff>
    </xdr:to>
    <xdr:cxnSp macro="">
      <xdr:nvCxnSpPr>
        <xdr:cNvPr id="72" name="Straight Connector 71">
          <a:extLst>
            <a:ext uri="{FF2B5EF4-FFF2-40B4-BE49-F238E27FC236}">
              <a16:creationId xmlns:a16="http://schemas.microsoft.com/office/drawing/2014/main" id="{00000000-0008-0000-0300-000048000000}"/>
            </a:ext>
          </a:extLst>
        </xdr:cNvPr>
        <xdr:cNvCxnSpPr/>
      </xdr:nvCxnSpPr>
      <xdr:spPr>
        <a:xfrm>
          <a:off x="2518833" y="5619750"/>
          <a:ext cx="6244167" cy="0"/>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xdr:col>
      <xdr:colOff>116418</xdr:colOff>
      <xdr:row>11</xdr:row>
      <xdr:rowOff>116417</xdr:rowOff>
    </xdr:from>
    <xdr:to>
      <xdr:col>10</xdr:col>
      <xdr:colOff>592668</xdr:colOff>
      <xdr:row>14</xdr:row>
      <xdr:rowOff>52917</xdr:rowOff>
    </xdr:to>
    <xdr:pic>
      <xdr:nvPicPr>
        <xdr:cNvPr id="80" name="Graphic 79" descr="Clipboard with solid fill">
          <a:extLst>
            <a:ext uri="{FF2B5EF4-FFF2-40B4-BE49-F238E27FC236}">
              <a16:creationId xmlns:a16="http://schemas.microsoft.com/office/drawing/2014/main" id="{00000000-0008-0000-0300-000050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254751" y="2095500"/>
          <a:ext cx="476250" cy="476250"/>
        </a:xfrm>
        <a:prstGeom prst="rect">
          <a:avLst/>
        </a:prstGeom>
      </xdr:spPr>
    </xdr:pic>
    <xdr:clientData/>
  </xdr:twoCellAnchor>
  <xdr:twoCellAnchor editAs="oneCell">
    <xdr:from>
      <xdr:col>14</xdr:col>
      <xdr:colOff>579123</xdr:colOff>
      <xdr:row>11</xdr:row>
      <xdr:rowOff>134622</xdr:rowOff>
    </xdr:from>
    <xdr:to>
      <xdr:col>15</xdr:col>
      <xdr:colOff>199572</xdr:colOff>
      <xdr:row>14</xdr:row>
      <xdr:rowOff>95249</xdr:rowOff>
    </xdr:to>
    <xdr:pic>
      <xdr:nvPicPr>
        <xdr:cNvPr id="90" name="Graphic 89" descr="Document with solid fill">
          <a:extLst>
            <a:ext uri="{FF2B5EF4-FFF2-40B4-BE49-F238E27FC236}">
              <a16:creationId xmlns:a16="http://schemas.microsoft.com/office/drawing/2014/main" id="{00000000-0008-0000-0300-00005A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flipV="1">
          <a:off x="9172790" y="2113705"/>
          <a:ext cx="500377" cy="500377"/>
        </a:xfrm>
        <a:prstGeom prst="rect">
          <a:avLst/>
        </a:prstGeom>
      </xdr:spPr>
    </xdr:pic>
    <xdr:clientData/>
  </xdr:twoCellAnchor>
  <xdr:twoCellAnchor editAs="oneCell">
    <xdr:from>
      <xdr:col>4</xdr:col>
      <xdr:colOff>131376</xdr:colOff>
      <xdr:row>11</xdr:row>
      <xdr:rowOff>40622</xdr:rowOff>
    </xdr:from>
    <xdr:to>
      <xdr:col>4</xdr:col>
      <xdr:colOff>716682</xdr:colOff>
      <xdr:row>14</xdr:row>
      <xdr:rowOff>95250</xdr:rowOff>
    </xdr:to>
    <xdr:pic>
      <xdr:nvPicPr>
        <xdr:cNvPr id="96" name="Graphic 95" descr="Newspaper with solid fill">
          <a:extLst>
            <a:ext uri="{FF2B5EF4-FFF2-40B4-BE49-F238E27FC236}">
              <a16:creationId xmlns:a16="http://schemas.microsoft.com/office/drawing/2014/main" id="{00000000-0008-0000-0300-000060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flipV="1">
          <a:off x="2586709" y="2019705"/>
          <a:ext cx="594378" cy="594378"/>
        </a:xfrm>
        <a:prstGeom prst="rect">
          <a:avLst/>
        </a:prstGeom>
      </xdr:spPr>
    </xdr:pic>
    <xdr:clientData/>
  </xdr:twoCellAnchor>
  <xdr:twoCellAnchor editAs="oneCell">
    <xdr:from>
      <xdr:col>18</xdr:col>
      <xdr:colOff>529168</xdr:colOff>
      <xdr:row>20</xdr:row>
      <xdr:rowOff>2526</xdr:rowOff>
    </xdr:from>
    <xdr:to>
      <xdr:col>19</xdr:col>
      <xdr:colOff>220740</xdr:colOff>
      <xdr:row>23</xdr:row>
      <xdr:rowOff>34276</xdr:rowOff>
    </xdr:to>
    <xdr:pic>
      <xdr:nvPicPr>
        <xdr:cNvPr id="98" name="Graphic 97" descr="List with solid fill">
          <a:extLst>
            <a:ext uri="{FF2B5EF4-FFF2-40B4-BE49-F238E27FC236}">
              <a16:creationId xmlns:a16="http://schemas.microsoft.com/office/drawing/2014/main" id="{00000000-0008-0000-0300-000062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flipV="1">
          <a:off x="11578168" y="3600859"/>
          <a:ext cx="571500" cy="571500"/>
        </a:xfrm>
        <a:prstGeom prst="rect">
          <a:avLst/>
        </a:prstGeom>
      </xdr:spPr>
    </xdr:pic>
    <xdr:clientData/>
  </xdr:twoCellAnchor>
  <xdr:twoCellAnchor>
    <xdr:from>
      <xdr:col>18</xdr:col>
      <xdr:colOff>697633</xdr:colOff>
      <xdr:row>6</xdr:row>
      <xdr:rowOff>11302</xdr:rowOff>
    </xdr:from>
    <xdr:to>
      <xdr:col>20</xdr:col>
      <xdr:colOff>187575</xdr:colOff>
      <xdr:row>9</xdr:row>
      <xdr:rowOff>71777</xdr:rowOff>
    </xdr:to>
    <xdr:sp macro="" textlink="">
      <xdr:nvSpPr>
        <xdr:cNvPr id="103" name="TextBox 102">
          <a:extLst>
            <a:ext uri="{FF2B5EF4-FFF2-40B4-BE49-F238E27FC236}">
              <a16:creationId xmlns:a16="http://schemas.microsoft.com/office/drawing/2014/main" id="{00000000-0008-0000-0300-000067000000}"/>
            </a:ext>
          </a:extLst>
        </xdr:cNvPr>
        <xdr:cNvSpPr txBox="1"/>
      </xdr:nvSpPr>
      <xdr:spPr>
        <a:xfrm>
          <a:off x="16437305" y="1135564"/>
          <a:ext cx="1238795" cy="622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60000"/>
                  <a:lumOff val="40000"/>
                </a:schemeClr>
              </a:solidFill>
            </a:rPr>
            <a:t>TOP</a:t>
          </a:r>
          <a:endParaRPr lang="en-IN" sz="1400" baseline="0">
            <a:solidFill>
              <a:schemeClr val="accent2">
                <a:lumMod val="60000"/>
                <a:lumOff val="40000"/>
              </a:schemeClr>
            </a:solidFill>
          </a:endParaRPr>
        </a:p>
        <a:p>
          <a:pPr algn="ctr"/>
          <a:r>
            <a:rPr lang="en-IN" sz="1400" baseline="0">
              <a:solidFill>
                <a:schemeClr val="accent2">
                  <a:lumMod val="60000"/>
                  <a:lumOff val="40000"/>
                </a:schemeClr>
              </a:solidFill>
            </a:rPr>
            <a:t>PRODUCT</a:t>
          </a:r>
        </a:p>
        <a:p>
          <a:endParaRPr lang="en-IN" sz="2400">
            <a:solidFill>
              <a:schemeClr val="tx1"/>
            </a:solidFill>
          </a:endParaRPr>
        </a:p>
      </xdr:txBody>
    </xdr:sp>
    <xdr:clientData/>
  </xdr:twoCellAnchor>
  <xdr:twoCellAnchor>
    <xdr:from>
      <xdr:col>21</xdr:col>
      <xdr:colOff>296333</xdr:colOff>
      <xdr:row>6</xdr:row>
      <xdr:rowOff>24191</xdr:rowOff>
    </xdr:from>
    <xdr:to>
      <xdr:col>23</xdr:col>
      <xdr:colOff>72571</xdr:colOff>
      <xdr:row>9</xdr:row>
      <xdr:rowOff>127000</xdr:rowOff>
    </xdr:to>
    <xdr:sp macro="" textlink="">
      <xdr:nvSpPr>
        <xdr:cNvPr id="104" name="TextBox 103">
          <a:extLst>
            <a:ext uri="{FF2B5EF4-FFF2-40B4-BE49-F238E27FC236}">
              <a16:creationId xmlns:a16="http://schemas.microsoft.com/office/drawing/2014/main" id="{00000000-0008-0000-0300-000068000000}"/>
            </a:ext>
          </a:extLst>
        </xdr:cNvPr>
        <xdr:cNvSpPr txBox="1"/>
      </xdr:nvSpPr>
      <xdr:spPr>
        <a:xfrm>
          <a:off x="12996333" y="1112762"/>
          <a:ext cx="985762" cy="647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60000"/>
                  <a:lumOff val="40000"/>
                </a:schemeClr>
              </a:solidFill>
            </a:rPr>
            <a:t>TOP</a:t>
          </a:r>
        </a:p>
        <a:p>
          <a:pPr algn="ctr"/>
          <a:r>
            <a:rPr lang="en-IN" sz="1400">
              <a:solidFill>
                <a:schemeClr val="accent2">
                  <a:lumMod val="60000"/>
                  <a:lumOff val="40000"/>
                </a:schemeClr>
              </a:solidFill>
            </a:rPr>
            <a:t> CATEGORY</a:t>
          </a:r>
        </a:p>
        <a:p>
          <a:endParaRPr lang="en-IN" sz="1100"/>
        </a:p>
      </xdr:txBody>
    </xdr:sp>
    <xdr:clientData/>
  </xdr:twoCellAnchor>
  <xdr:twoCellAnchor>
    <xdr:from>
      <xdr:col>4</xdr:col>
      <xdr:colOff>571501</xdr:colOff>
      <xdr:row>28</xdr:row>
      <xdr:rowOff>31750</xdr:rowOff>
    </xdr:from>
    <xdr:to>
      <xdr:col>6</xdr:col>
      <xdr:colOff>518584</xdr:colOff>
      <xdr:row>30</xdr:row>
      <xdr:rowOff>105834</xdr:rowOff>
    </xdr:to>
    <xdr:sp macro="" textlink="">
      <xdr:nvSpPr>
        <xdr:cNvPr id="105" name="TextBox 104">
          <a:extLst>
            <a:ext uri="{FF2B5EF4-FFF2-40B4-BE49-F238E27FC236}">
              <a16:creationId xmlns:a16="http://schemas.microsoft.com/office/drawing/2014/main" id="{00000000-0008-0000-0300-000069000000}"/>
            </a:ext>
          </a:extLst>
        </xdr:cNvPr>
        <xdr:cNvSpPr txBox="1"/>
      </xdr:nvSpPr>
      <xdr:spPr>
        <a:xfrm>
          <a:off x="4069206" y="5278307"/>
          <a:ext cx="1695935" cy="448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2">
                  <a:lumMod val="60000"/>
                  <a:lumOff val="40000"/>
                </a:schemeClr>
              </a:solidFill>
            </a:rPr>
            <a:t>DAILY</a:t>
          </a:r>
        </a:p>
      </xdr:txBody>
    </xdr:sp>
    <xdr:clientData/>
  </xdr:twoCellAnchor>
  <xdr:twoCellAnchor>
    <xdr:from>
      <xdr:col>4</xdr:col>
      <xdr:colOff>60476</xdr:colOff>
      <xdr:row>7</xdr:row>
      <xdr:rowOff>74556</xdr:rowOff>
    </xdr:from>
    <xdr:to>
      <xdr:col>6</xdr:col>
      <xdr:colOff>512164</xdr:colOff>
      <xdr:row>11</xdr:row>
      <xdr:rowOff>24985</xdr:rowOff>
    </xdr:to>
    <xdr:sp macro="" textlink="'Analysis Table'!E4">
      <xdr:nvSpPr>
        <xdr:cNvPr id="106" name="TextBox 105">
          <a:extLst>
            <a:ext uri="{FF2B5EF4-FFF2-40B4-BE49-F238E27FC236}">
              <a16:creationId xmlns:a16="http://schemas.microsoft.com/office/drawing/2014/main" id="{00000000-0008-0000-0300-00006A000000}"/>
            </a:ext>
          </a:extLst>
        </xdr:cNvPr>
        <xdr:cNvSpPr txBox="1"/>
      </xdr:nvSpPr>
      <xdr:spPr>
        <a:xfrm>
          <a:off x="3558181" y="1386195"/>
          <a:ext cx="2200540" cy="699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4B7399E-CD56-4219-AAF5-2D77F64D598E}" type="TxLink">
            <a:rPr lang="en-US" sz="2800" b="1" i="0" u="none" strike="noStrike">
              <a:solidFill>
                <a:schemeClr val="bg1"/>
              </a:solidFill>
              <a:latin typeface="Calibri"/>
              <a:ea typeface="Calibri"/>
              <a:cs typeface="Calibri"/>
            </a:rPr>
            <a:pPr marL="0" indent="0"/>
            <a:t>$4,01,412</a:t>
          </a:fld>
          <a:endParaRPr lang="en-IN" sz="2800" b="1" i="0" u="none" strike="noStrike">
            <a:solidFill>
              <a:schemeClr val="bg1"/>
            </a:solidFill>
            <a:latin typeface="Calibri"/>
            <a:ea typeface="Calibri"/>
            <a:cs typeface="Calibri"/>
          </a:endParaRPr>
        </a:p>
      </xdr:txBody>
    </xdr:sp>
    <xdr:clientData/>
  </xdr:twoCellAnchor>
  <xdr:twoCellAnchor>
    <xdr:from>
      <xdr:col>13</xdr:col>
      <xdr:colOff>296748</xdr:colOff>
      <xdr:row>7</xdr:row>
      <xdr:rowOff>56829</xdr:rowOff>
    </xdr:from>
    <xdr:to>
      <xdr:col>15</xdr:col>
      <xdr:colOff>387245</xdr:colOff>
      <xdr:row>13</xdr:row>
      <xdr:rowOff>0</xdr:rowOff>
    </xdr:to>
    <xdr:sp macro="" textlink="'Analysis Table'!E6">
      <xdr:nvSpPr>
        <xdr:cNvPr id="107" name="TextBox 106">
          <a:extLst>
            <a:ext uri="{FF2B5EF4-FFF2-40B4-BE49-F238E27FC236}">
              <a16:creationId xmlns:a16="http://schemas.microsoft.com/office/drawing/2014/main" id="{00000000-0008-0000-0300-00006B000000}"/>
            </a:ext>
          </a:extLst>
        </xdr:cNvPr>
        <xdr:cNvSpPr txBox="1"/>
      </xdr:nvSpPr>
      <xdr:spPr>
        <a:xfrm>
          <a:off x="11664289" y="1368468"/>
          <a:ext cx="1839349" cy="1067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1AED5A-E3B6-42B3-A383-4330EC838877}" type="TxLink">
            <a:rPr lang="en-US" sz="2800" b="1" i="0" u="none" strike="noStrike">
              <a:solidFill>
                <a:schemeClr val="bg1"/>
              </a:solidFill>
              <a:latin typeface="Calibri"/>
              <a:ea typeface="Calibri"/>
              <a:cs typeface="Calibri"/>
            </a:rPr>
            <a:pPr/>
            <a:t>21%</a:t>
          </a:fld>
          <a:endParaRPr lang="en-IN" sz="2800" b="1">
            <a:solidFill>
              <a:schemeClr val="bg1"/>
            </a:solidFill>
          </a:endParaRPr>
        </a:p>
      </xdr:txBody>
    </xdr:sp>
    <xdr:clientData/>
  </xdr:twoCellAnchor>
  <xdr:twoCellAnchor>
    <xdr:from>
      <xdr:col>8</xdr:col>
      <xdr:colOff>473341</xdr:colOff>
      <xdr:row>7</xdr:row>
      <xdr:rowOff>39895</xdr:rowOff>
    </xdr:from>
    <xdr:to>
      <xdr:col>11</xdr:col>
      <xdr:colOff>774491</xdr:colOff>
      <xdr:row>12</xdr:row>
      <xdr:rowOff>174884</xdr:rowOff>
    </xdr:to>
    <xdr:sp macro="" textlink="'Analysis Table'!E5">
      <xdr:nvSpPr>
        <xdr:cNvPr id="108" name="TextBox 107">
          <a:extLst>
            <a:ext uri="{FF2B5EF4-FFF2-40B4-BE49-F238E27FC236}">
              <a16:creationId xmlns:a16="http://schemas.microsoft.com/office/drawing/2014/main" id="{00000000-0008-0000-0300-00006C000000}"/>
            </a:ext>
          </a:extLst>
        </xdr:cNvPr>
        <xdr:cNvSpPr txBox="1"/>
      </xdr:nvSpPr>
      <xdr:spPr>
        <a:xfrm>
          <a:off x="7468751" y="1351534"/>
          <a:ext cx="2924429" cy="1071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C85450-3907-4F0E-931D-5405FE1A458D}" type="TxLink">
            <a:rPr lang="en-US" sz="2800" b="1" i="0" u="none" strike="noStrike">
              <a:solidFill>
                <a:schemeClr val="bg1"/>
              </a:solidFill>
              <a:latin typeface="Calibri"/>
              <a:ea typeface="Calibri"/>
              <a:cs typeface="Calibri"/>
            </a:rPr>
            <a:pPr/>
            <a:t>$68,908</a:t>
          </a:fld>
          <a:endParaRPr lang="en-IN" sz="2800" b="1">
            <a:solidFill>
              <a:schemeClr val="bg1"/>
            </a:solidFill>
          </a:endParaRPr>
        </a:p>
      </xdr:txBody>
    </xdr:sp>
    <xdr:clientData/>
  </xdr:twoCellAnchor>
  <xdr:twoCellAnchor>
    <xdr:from>
      <xdr:col>18</xdr:col>
      <xdr:colOff>599607</xdr:colOff>
      <xdr:row>7</xdr:row>
      <xdr:rowOff>137410</xdr:rowOff>
    </xdr:from>
    <xdr:to>
      <xdr:col>20</xdr:col>
      <xdr:colOff>337278</xdr:colOff>
      <xdr:row>10</xdr:row>
      <xdr:rowOff>1</xdr:rowOff>
    </xdr:to>
    <xdr:sp macro="" textlink="'Analysis Table'!V1">
      <xdr:nvSpPr>
        <xdr:cNvPr id="109" name="TextBox 108">
          <a:extLst>
            <a:ext uri="{FF2B5EF4-FFF2-40B4-BE49-F238E27FC236}">
              <a16:creationId xmlns:a16="http://schemas.microsoft.com/office/drawing/2014/main" id="{00000000-0008-0000-0300-00006D000000}"/>
            </a:ext>
          </a:extLst>
        </xdr:cNvPr>
        <xdr:cNvSpPr txBox="1"/>
      </xdr:nvSpPr>
      <xdr:spPr>
        <a:xfrm>
          <a:off x="16339279" y="1449049"/>
          <a:ext cx="1486524" cy="424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B5F197-6FF0-4066-AB4E-046ACBCD5FCA}" type="TxLink">
            <a:rPr lang="en-US" sz="2800" b="0" i="0" u="none" strike="noStrike">
              <a:solidFill>
                <a:schemeClr val="bg1"/>
              </a:solidFill>
              <a:latin typeface="Calibri"/>
              <a:ea typeface="Calibri"/>
              <a:cs typeface="Calibri"/>
            </a:rPr>
            <a:pPr/>
            <a:t>Product41</a:t>
          </a:fld>
          <a:endParaRPr lang="en-IN" sz="2800">
            <a:solidFill>
              <a:schemeClr val="bg1"/>
            </a:solidFill>
          </a:endParaRPr>
        </a:p>
      </xdr:txBody>
    </xdr:sp>
    <xdr:clientData/>
  </xdr:twoCellAnchor>
  <xdr:twoCellAnchor>
    <xdr:from>
      <xdr:col>21</xdr:col>
      <xdr:colOff>477186</xdr:colOff>
      <xdr:row>10</xdr:row>
      <xdr:rowOff>1</xdr:rowOff>
    </xdr:from>
    <xdr:to>
      <xdr:col>22</xdr:col>
      <xdr:colOff>786983</xdr:colOff>
      <xdr:row>12</xdr:row>
      <xdr:rowOff>164893</xdr:rowOff>
    </xdr:to>
    <xdr:sp macro="" textlink="'Analysis Table'!AH1">
      <xdr:nvSpPr>
        <xdr:cNvPr id="110" name="TextBox 109">
          <a:extLst>
            <a:ext uri="{FF2B5EF4-FFF2-40B4-BE49-F238E27FC236}">
              <a16:creationId xmlns:a16="http://schemas.microsoft.com/office/drawing/2014/main" id="{00000000-0008-0000-0300-00006E000000}"/>
            </a:ext>
          </a:extLst>
        </xdr:cNvPr>
        <xdr:cNvSpPr txBox="1"/>
      </xdr:nvSpPr>
      <xdr:spPr>
        <a:xfrm>
          <a:off x="18840137" y="1873771"/>
          <a:ext cx="1184223" cy="539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571E97-8AAD-42FD-A2FE-A836E3691499}" type="TxLink">
            <a:rPr lang="en-US" sz="2800" b="0" i="0" u="none" strike="noStrike">
              <a:solidFill>
                <a:schemeClr val="bg1"/>
              </a:solidFill>
              <a:latin typeface="Calibri"/>
              <a:ea typeface="Calibri"/>
              <a:cs typeface="Calibri"/>
            </a:rPr>
            <a:pPr/>
            <a:t>$95,269</a:t>
          </a:fld>
          <a:endParaRPr lang="en-IN" sz="2800">
            <a:solidFill>
              <a:schemeClr val="bg1"/>
            </a:solidFill>
          </a:endParaRPr>
        </a:p>
      </xdr:txBody>
    </xdr:sp>
    <xdr:clientData/>
  </xdr:twoCellAnchor>
  <xdr:twoCellAnchor>
    <xdr:from>
      <xdr:col>18</xdr:col>
      <xdr:colOff>674557</xdr:colOff>
      <xdr:row>10</xdr:row>
      <xdr:rowOff>157402</xdr:rowOff>
    </xdr:from>
    <xdr:to>
      <xdr:col>20</xdr:col>
      <xdr:colOff>199868</xdr:colOff>
      <xdr:row>13</xdr:row>
      <xdr:rowOff>44974</xdr:rowOff>
    </xdr:to>
    <xdr:sp macro="" textlink="'Analysis Table'!W1">
      <xdr:nvSpPr>
        <xdr:cNvPr id="112" name="TextBox 111">
          <a:extLst>
            <a:ext uri="{FF2B5EF4-FFF2-40B4-BE49-F238E27FC236}">
              <a16:creationId xmlns:a16="http://schemas.microsoft.com/office/drawing/2014/main" id="{00000000-0008-0000-0300-000070000000}"/>
            </a:ext>
          </a:extLst>
        </xdr:cNvPr>
        <xdr:cNvSpPr txBox="1"/>
      </xdr:nvSpPr>
      <xdr:spPr>
        <a:xfrm>
          <a:off x="16414229" y="2031172"/>
          <a:ext cx="1274164" cy="449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0" i="0" u="none" strike="noStrike">
              <a:solidFill>
                <a:schemeClr val="bg1"/>
              </a:solidFill>
              <a:latin typeface="Calibri"/>
              <a:ea typeface="Calibri"/>
              <a:cs typeface="Calibri"/>
            </a:rPr>
            <a:t>$</a:t>
          </a:r>
          <a:fld id="{5E65E178-338B-4745-A1F4-D1AB90708481}" type="TxLink">
            <a:rPr lang="en-US" sz="2800" b="0" i="0" u="none" strike="noStrike">
              <a:solidFill>
                <a:schemeClr val="bg1"/>
              </a:solidFill>
              <a:latin typeface="Calibri"/>
              <a:ea typeface="Calibri"/>
              <a:cs typeface="Calibri"/>
            </a:rPr>
            <a:pPr marL="0" indent="0"/>
            <a:t>22952.16</a:t>
          </a:fld>
          <a:endParaRPr lang="en-US" sz="2800" b="0" i="0" u="none" strike="noStrike">
            <a:solidFill>
              <a:schemeClr val="bg1"/>
            </a:solidFill>
            <a:latin typeface="Calibri"/>
            <a:ea typeface="Calibri"/>
            <a:cs typeface="Calibri"/>
          </a:endParaRPr>
        </a:p>
        <a:p>
          <a:pPr marL="0" indent="0"/>
          <a:endParaRPr lang="en-IN" sz="2800" b="0" i="0" u="none" strike="noStrike">
            <a:solidFill>
              <a:schemeClr val="bg1"/>
            </a:solidFill>
            <a:latin typeface="Calibri"/>
            <a:ea typeface="Calibri"/>
            <a:cs typeface="Calibri"/>
          </a:endParaRPr>
        </a:p>
      </xdr:txBody>
    </xdr:sp>
    <xdr:clientData/>
  </xdr:twoCellAnchor>
  <xdr:twoCellAnchor>
    <xdr:from>
      <xdr:col>19</xdr:col>
      <xdr:colOff>47471</xdr:colOff>
      <xdr:row>9</xdr:row>
      <xdr:rowOff>37475</xdr:rowOff>
    </xdr:from>
    <xdr:to>
      <xdr:col>20</xdr:col>
      <xdr:colOff>49968</xdr:colOff>
      <xdr:row>11</xdr:row>
      <xdr:rowOff>74949</xdr:rowOff>
    </xdr:to>
    <xdr:sp macro="" textlink="'Analysis Table'!X1">
      <xdr:nvSpPr>
        <xdr:cNvPr id="113" name="TextBox 112">
          <a:extLst>
            <a:ext uri="{FF2B5EF4-FFF2-40B4-BE49-F238E27FC236}">
              <a16:creationId xmlns:a16="http://schemas.microsoft.com/office/drawing/2014/main" id="{00000000-0008-0000-0300-000071000000}"/>
            </a:ext>
          </a:extLst>
        </xdr:cNvPr>
        <xdr:cNvSpPr txBox="1"/>
      </xdr:nvSpPr>
      <xdr:spPr>
        <a:xfrm>
          <a:off x="16661569" y="1723868"/>
          <a:ext cx="876924" cy="412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291367-E858-46D4-B2C1-02526FDA38CD}" type="TxLink">
            <a:rPr lang="en-US" sz="2800" b="0" i="0" u="none" strike="noStrike">
              <a:solidFill>
                <a:schemeClr val="bg1"/>
              </a:solidFill>
              <a:latin typeface="Calibri"/>
              <a:ea typeface="Calibri"/>
              <a:cs typeface="Calibri"/>
            </a:rPr>
            <a:pPr/>
            <a:t>132</a:t>
          </a:fld>
          <a:endParaRPr lang="en-IN" sz="2800">
            <a:solidFill>
              <a:schemeClr val="bg1"/>
            </a:solidFill>
          </a:endParaRPr>
        </a:p>
      </xdr:txBody>
    </xdr:sp>
    <xdr:clientData/>
  </xdr:twoCellAnchor>
  <xdr:twoCellAnchor>
    <xdr:from>
      <xdr:col>21</xdr:col>
      <xdr:colOff>299804</xdr:colOff>
      <xdr:row>7</xdr:row>
      <xdr:rowOff>174891</xdr:rowOff>
    </xdr:from>
    <xdr:to>
      <xdr:col>23</xdr:col>
      <xdr:colOff>149902</xdr:colOff>
      <xdr:row>10</xdr:row>
      <xdr:rowOff>62464</xdr:rowOff>
    </xdr:to>
    <xdr:sp macro="" textlink="'Analysis Table'!AG1">
      <xdr:nvSpPr>
        <xdr:cNvPr id="114" name="TextBox 113">
          <a:extLst>
            <a:ext uri="{FF2B5EF4-FFF2-40B4-BE49-F238E27FC236}">
              <a16:creationId xmlns:a16="http://schemas.microsoft.com/office/drawing/2014/main" id="{00000000-0008-0000-0300-000072000000}"/>
            </a:ext>
          </a:extLst>
        </xdr:cNvPr>
        <xdr:cNvSpPr txBox="1"/>
      </xdr:nvSpPr>
      <xdr:spPr>
        <a:xfrm>
          <a:off x="18662755" y="1486530"/>
          <a:ext cx="1598950" cy="449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DD35DF-2FDA-448D-A868-3A813DD302D4}" type="TxLink">
            <a:rPr lang="en-US" sz="2800" b="0" i="0" u="none" strike="noStrike">
              <a:solidFill>
                <a:schemeClr val="bg1"/>
              </a:solidFill>
              <a:latin typeface="Calibri"/>
              <a:ea typeface="Calibri"/>
              <a:cs typeface="Calibri"/>
            </a:rPr>
            <a:pPr/>
            <a:t>Category04</a:t>
          </a:fld>
          <a:endParaRPr lang="en-IN" sz="2800">
            <a:solidFill>
              <a:schemeClr val="bg1"/>
            </a:solidFill>
          </a:endParaRPr>
        </a:p>
      </xdr:txBody>
    </xdr:sp>
    <xdr:clientData/>
  </xdr:twoCellAnchor>
  <xdr:twoCellAnchor editAs="oneCell">
    <xdr:from>
      <xdr:col>11</xdr:col>
      <xdr:colOff>491032</xdr:colOff>
      <xdr:row>0</xdr:row>
      <xdr:rowOff>112426</xdr:rowOff>
    </xdr:from>
    <xdr:to>
      <xdr:col>17</xdr:col>
      <xdr:colOff>124918</xdr:colOff>
      <xdr:row>4</xdr:row>
      <xdr:rowOff>124919</xdr:rowOff>
    </xdr:to>
    <mc:AlternateContent xmlns:mc="http://schemas.openxmlformats.org/markup-compatibility/2006" xmlns:a14="http://schemas.microsoft.com/office/drawing/2010/main">
      <mc:Choice Requires="a14">
        <xdr:graphicFrame macro="">
          <xdr:nvGraphicFramePr>
            <xdr:cNvPr id="115" name="SALE TYPE">
              <a:extLst>
                <a:ext uri="{FF2B5EF4-FFF2-40B4-BE49-F238E27FC236}">
                  <a16:creationId xmlns:a16="http://schemas.microsoft.com/office/drawing/2014/main" id="{00000000-0008-0000-0300-000073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0109721" y="112426"/>
              <a:ext cx="4880443" cy="762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615692</xdr:colOff>
      <xdr:row>0</xdr:row>
      <xdr:rowOff>137410</xdr:rowOff>
    </xdr:from>
    <xdr:to>
      <xdr:col>22</xdr:col>
      <xdr:colOff>328380</xdr:colOff>
      <xdr:row>4</xdr:row>
      <xdr:rowOff>137409</xdr:rowOff>
    </xdr:to>
    <mc:AlternateContent xmlns:mc="http://schemas.openxmlformats.org/markup-compatibility/2006" xmlns:a14="http://schemas.microsoft.com/office/drawing/2010/main">
      <mc:Choice Requires="a14">
        <xdr:graphicFrame macro="">
          <xdr:nvGraphicFramePr>
            <xdr:cNvPr id="116" name="PAYMENT MODE">
              <a:extLst>
                <a:ext uri="{FF2B5EF4-FFF2-40B4-BE49-F238E27FC236}">
                  <a16:creationId xmlns:a16="http://schemas.microsoft.com/office/drawing/2014/main" id="{00000000-0008-0000-0300-000074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5521665" y="137410"/>
              <a:ext cx="4096797" cy="7515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396221</xdr:colOff>
      <xdr:row>15</xdr:row>
      <xdr:rowOff>41398</xdr:rowOff>
    </xdr:from>
    <xdr:to>
      <xdr:col>3</xdr:col>
      <xdr:colOff>237344</xdr:colOff>
      <xdr:row>35</xdr:row>
      <xdr:rowOff>49967</xdr:rowOff>
    </xdr:to>
    <mc:AlternateContent xmlns:mc="http://schemas.openxmlformats.org/markup-compatibility/2006" xmlns:a14="http://schemas.microsoft.com/office/drawing/2010/main">
      <mc:Choice Requires="a14">
        <xdr:graphicFrame macro="">
          <xdr:nvGraphicFramePr>
            <xdr:cNvPr id="117" name="MONTH">
              <a:extLst>
                <a:ext uri="{FF2B5EF4-FFF2-40B4-BE49-F238E27FC236}">
                  <a16:creationId xmlns:a16="http://schemas.microsoft.com/office/drawing/2014/main" id="{00000000-0008-0000-0300-000075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70647" y="2852054"/>
              <a:ext cx="1589976" cy="37561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424722</xdr:colOff>
      <xdr:row>6</xdr:row>
      <xdr:rowOff>91366</xdr:rowOff>
    </xdr:from>
    <xdr:to>
      <xdr:col>3</xdr:col>
      <xdr:colOff>237345</xdr:colOff>
      <xdr:row>12</xdr:row>
      <xdr:rowOff>149900</xdr:rowOff>
    </xdr:to>
    <mc:AlternateContent xmlns:mc="http://schemas.openxmlformats.org/markup-compatibility/2006" xmlns:a14="http://schemas.microsoft.com/office/drawing/2010/main">
      <mc:Choice Requires="a14">
        <xdr:graphicFrame macro="">
          <xdr:nvGraphicFramePr>
            <xdr:cNvPr id="118" name="YEAR">
              <a:extLst>
                <a:ext uri="{FF2B5EF4-FFF2-40B4-BE49-F238E27FC236}">
                  <a16:creationId xmlns:a16="http://schemas.microsoft.com/office/drawing/2014/main" id="{00000000-0008-0000-0300-00007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99148" y="1215628"/>
              <a:ext cx="1561476" cy="11827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424721</xdr:colOff>
      <xdr:row>32</xdr:row>
      <xdr:rowOff>44674</xdr:rowOff>
    </xdr:from>
    <xdr:to>
      <xdr:col>13</xdr:col>
      <xdr:colOff>587115</xdr:colOff>
      <xdr:row>43</xdr:row>
      <xdr:rowOff>127678</xdr:rowOff>
    </xdr:to>
    <xdr:graphicFrame macro="">
      <xdr:nvGraphicFramePr>
        <xdr:cNvPr id="119" name="Chart 118">
          <a:extLst>
            <a:ext uri="{FF2B5EF4-FFF2-40B4-BE49-F238E27FC236}">
              <a16:creationId xmlns:a16="http://schemas.microsoft.com/office/drawing/2014/main" id="{00000000-0008-0000-03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165632</xdr:colOff>
      <xdr:row>15</xdr:row>
      <xdr:rowOff>12492</xdr:rowOff>
    </xdr:from>
    <xdr:to>
      <xdr:col>9</xdr:col>
      <xdr:colOff>249836</xdr:colOff>
      <xdr:row>26</xdr:row>
      <xdr:rowOff>0</xdr:rowOff>
    </xdr:to>
    <xdr:graphicFrame macro="">
      <xdr:nvGraphicFramePr>
        <xdr:cNvPr id="120" name="Chart 119">
          <a:extLst>
            <a:ext uri="{FF2B5EF4-FFF2-40B4-BE49-F238E27FC236}">
              <a16:creationId xmlns:a16="http://schemas.microsoft.com/office/drawing/2014/main" id="{00000000-0008-0000-0300-00007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464820</xdr:colOff>
          <xdr:row>12</xdr:row>
          <xdr:rowOff>22860</xdr:rowOff>
        </xdr:from>
        <xdr:to>
          <xdr:col>7</xdr:col>
          <xdr:colOff>510540</xdr:colOff>
          <xdr:row>13</xdr:row>
          <xdr:rowOff>76200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243840</xdr:colOff>
          <xdr:row>12</xdr:row>
          <xdr:rowOff>53340</xdr:rowOff>
        </xdr:from>
        <xdr:to>
          <xdr:col>8</xdr:col>
          <xdr:colOff>297180</xdr:colOff>
          <xdr:row>13</xdr:row>
          <xdr:rowOff>38100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853440</xdr:colOff>
          <xdr:row>12</xdr:row>
          <xdr:rowOff>53340</xdr:rowOff>
        </xdr:from>
        <xdr:to>
          <xdr:col>9</xdr:col>
          <xdr:colOff>30480</xdr:colOff>
          <xdr:row>13</xdr:row>
          <xdr:rowOff>38100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745103</xdr:colOff>
      <xdr:row>15</xdr:row>
      <xdr:rowOff>89655</xdr:rowOff>
    </xdr:from>
    <xdr:to>
      <xdr:col>14</xdr:col>
      <xdr:colOff>87444</xdr:colOff>
      <xdr:row>25</xdr:row>
      <xdr:rowOff>83440</xdr:rowOff>
    </xdr:to>
    <xdr:graphicFrame macro="">
      <xdr:nvGraphicFramePr>
        <xdr:cNvPr id="121" name="Chart 120">
          <a:extLst>
            <a:ext uri="{FF2B5EF4-FFF2-40B4-BE49-F238E27FC236}">
              <a16:creationId xmlns:a16="http://schemas.microsoft.com/office/drawing/2014/main" id="{00000000-0008-0000-0300-00007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175260</xdr:colOff>
          <xdr:row>15</xdr:row>
          <xdr:rowOff>91440</xdr:rowOff>
        </xdr:from>
        <xdr:to>
          <xdr:col>10</xdr:col>
          <xdr:colOff>464820</xdr:colOff>
          <xdr:row>25</xdr:row>
          <xdr:rowOff>83820</xdr:rowOff>
        </xdr:to>
        <xdr:sp macro="" textlink="">
          <xdr:nvSpPr>
            <xdr:cNvPr id="6149" name="Scroll Bar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19</xdr:col>
      <xdr:colOff>37477</xdr:colOff>
      <xdr:row>24</xdr:row>
      <xdr:rowOff>18516</xdr:rowOff>
    </xdr:from>
    <xdr:to>
      <xdr:col>23</xdr:col>
      <xdr:colOff>24984</xdr:colOff>
      <xdr:row>43</xdr:row>
      <xdr:rowOff>87443</xdr:rowOff>
    </xdr:to>
    <mc:AlternateContent xmlns:mc="http://schemas.openxmlformats.org/markup-compatibility/2006">
      <mc:Choice xmlns:cx1="http://schemas.microsoft.com/office/drawing/2015/9/8/chartex" Requires="cx1">
        <xdr:graphicFrame macro="">
          <xdr:nvGraphicFramePr>
            <xdr:cNvPr id="122" name="Chart 121">
              <a:extLst>
                <a:ext uri="{FF2B5EF4-FFF2-40B4-BE49-F238E27FC236}">
                  <a16:creationId xmlns:a16="http://schemas.microsoft.com/office/drawing/2014/main" id="{00000000-0008-0000-0300-00007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6687177" y="4407636"/>
              <a:ext cx="3492707" cy="35436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788753</xdr:colOff>
      <xdr:row>15</xdr:row>
      <xdr:rowOff>1</xdr:rowOff>
    </xdr:from>
    <xdr:to>
      <xdr:col>17</xdr:col>
      <xdr:colOff>662065</xdr:colOff>
      <xdr:row>25</xdr:row>
      <xdr:rowOff>137411</xdr:rowOff>
    </xdr:to>
    <xdr:graphicFrame macro="">
      <xdr:nvGraphicFramePr>
        <xdr:cNvPr id="123" name="Chart 122">
          <a:extLst>
            <a:ext uri="{FF2B5EF4-FFF2-40B4-BE49-F238E27FC236}">
              <a16:creationId xmlns:a16="http://schemas.microsoft.com/office/drawing/2014/main" id="{00000000-0008-0000-0300-00007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14</xdr:col>
      <xdr:colOff>800108</xdr:colOff>
      <xdr:row>33</xdr:row>
      <xdr:rowOff>2980</xdr:rowOff>
    </xdr:from>
    <xdr:to>
      <xdr:col>17</xdr:col>
      <xdr:colOff>437213</xdr:colOff>
      <xdr:row>42</xdr:row>
      <xdr:rowOff>149903</xdr:rowOff>
    </xdr:to>
    <xdr:graphicFrame macro="">
      <xdr:nvGraphicFramePr>
        <xdr:cNvPr id="124" name="Chart 123">
          <a:extLst>
            <a:ext uri="{FF2B5EF4-FFF2-40B4-BE49-F238E27FC236}">
              <a16:creationId xmlns:a16="http://schemas.microsoft.com/office/drawing/2014/main" id="{00000000-0008-0000-0300-00007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6</xdr:col>
      <xdr:colOff>637083</xdr:colOff>
      <xdr:row>12</xdr:row>
      <xdr:rowOff>0</xdr:rowOff>
    </xdr:from>
    <xdr:to>
      <xdr:col>7</xdr:col>
      <xdr:colOff>487180</xdr:colOff>
      <xdr:row>13</xdr:row>
      <xdr:rowOff>24984</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883640" y="2248525"/>
          <a:ext cx="724524" cy="212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SALE</a:t>
          </a:r>
        </a:p>
      </xdr:txBody>
    </xdr:sp>
    <xdr:clientData/>
  </xdr:twoCellAnchor>
  <xdr:twoCellAnchor>
    <xdr:from>
      <xdr:col>8</xdr:col>
      <xdr:colOff>127417</xdr:colOff>
      <xdr:row>12</xdr:row>
      <xdr:rowOff>27483</xdr:rowOff>
    </xdr:from>
    <xdr:to>
      <xdr:col>9</xdr:col>
      <xdr:colOff>174885</xdr:colOff>
      <xdr:row>13</xdr:row>
      <xdr:rowOff>87442</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7122827" y="2276008"/>
          <a:ext cx="921894" cy="247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PROFIT</a:t>
          </a:r>
          <a:r>
            <a:rPr lang="en-IN" sz="1200">
              <a:solidFill>
                <a:schemeClr val="bg1"/>
              </a:solidFill>
            </a:rPr>
            <a:t>%</a:t>
          </a:r>
        </a:p>
      </xdr:txBody>
    </xdr:sp>
    <xdr:clientData/>
  </xdr:twoCellAnchor>
  <xdr:twoCellAnchor>
    <xdr:from>
      <xdr:col>7</xdr:col>
      <xdr:colOff>337279</xdr:colOff>
      <xdr:row>12</xdr:row>
      <xdr:rowOff>12491</xdr:rowOff>
    </xdr:from>
    <xdr:to>
      <xdr:col>8</xdr:col>
      <xdr:colOff>124919</xdr:colOff>
      <xdr:row>13</xdr:row>
      <xdr:rowOff>29981</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458263" y="2261016"/>
          <a:ext cx="662066" cy="204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PROFIT</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ika Kajal" refreshedDate="45401.689726736113" createdVersion="8" refreshedVersion="8" minRefreshableVersion="3" recordCount="527" xr:uid="{AF917B29-334F-45B8-A65C-0FD682C6CEA4}">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2199849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2385A-CEB7-4D22-A968-F390E13AB295}"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rowHeaderCaption="SALE TYPE">
  <location ref="AK1:AL4" firstHeaderRow="1" firstDataRow="1" firstDataCol="1"/>
  <pivotFields count="16">
    <pivotField numFmtId="14" showAll="0"/>
    <pivotField showAll="0"/>
    <pivotField showAll="0"/>
    <pivotField axis="axisRow" showAll="0">
      <items count="4">
        <item x="2"/>
        <item x="1"/>
        <item x="0"/>
        <item t="default"/>
      </items>
    </pivotField>
    <pivotField showAll="0"/>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2">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3" count="1" selected="0">
            <x v="0"/>
          </reference>
        </references>
      </pivotArea>
    </chartFormat>
    <chartFormat chart="10" format="3">
      <pivotArea type="data" outline="0" fieldPosition="0">
        <references count="2">
          <reference field="4294967294" count="1" selected="0">
            <x v="0"/>
          </reference>
          <reference field="3" count="1" selected="0">
            <x v="1"/>
          </reference>
        </references>
      </pivotArea>
    </chartFormat>
    <chartFormat chart="10" format="4">
      <pivotArea type="data" outline="0" fieldPosition="0">
        <references count="2">
          <reference field="4294967294" count="1" selected="0">
            <x v="0"/>
          </reference>
          <reference field="3" count="1" selected="0">
            <x v="2"/>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3" count="1" selected="0">
            <x v="0"/>
          </reference>
        </references>
      </pivotArea>
    </chartFormat>
    <chartFormat chart="11" format="7">
      <pivotArea type="data" outline="0" fieldPosition="0">
        <references count="2">
          <reference field="4294967294" count="1" selected="0">
            <x v="0"/>
          </reference>
          <reference field="3" count="1" selected="0">
            <x v="1"/>
          </reference>
        </references>
      </pivotArea>
    </chartFormat>
    <chartFormat chart="11" format="8">
      <pivotArea type="data" outline="0" fieldPosition="0">
        <references count="2">
          <reference field="4294967294" count="1" selected="0">
            <x v="0"/>
          </reference>
          <reference field="3" count="1" selected="0">
            <x v="2"/>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0"/>
          </reference>
        </references>
      </pivotArea>
    </chartFormat>
    <chartFormat chart="12" format="7">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1D25E-5C1A-45B6-90DA-3E41EC17459A}"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DAY">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7">
      <pivotArea outline="0" collapsedLevelsAreSubtotals="1" fieldPosition="0"/>
    </format>
    <format dxfId="6">
      <pivotArea dataOnly="0" labelOnly="1" outline="0" axis="axisValues"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2926F9-0DA2-4965-AC75-F3AEABF4FB24}"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1F159C-1992-43F5-A887-3677E90051FF}"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Q1:S45" firstHeaderRow="0" firstDataRow="1" firstDataCol="1"/>
  <pivotFields count="16">
    <pivotField numFmtId="14" showAll="0"/>
    <pivotField showAll="0"/>
    <pivotField dataField="1" showAll="0"/>
    <pivotField showAll="0">
      <items count="4">
        <item x="2"/>
        <item x="1"/>
        <item x="0"/>
        <item t="default"/>
      </items>
    </pivotField>
    <pivotField showAll="0"/>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88CE42-0E39-45C5-AC18-610AF3D2936F}"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CATEGORY">
  <location ref="AD1:AE6" firstHeaderRow="1" firstDataRow="1" firstDataCol="1"/>
  <pivotFields count="16">
    <pivotField numFmtId="14" showAll="0"/>
    <pivotField showAll="0"/>
    <pivotField showAll="0"/>
    <pivotField showAll="0">
      <items count="4">
        <item x="2"/>
        <item x="1"/>
        <item x="0"/>
        <item t="default"/>
      </items>
    </pivotField>
    <pivotField showAll="0"/>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0E5051-ACA1-4AE6-8A39-3C6F4CFFA86D}"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G1:I13" firstHeaderRow="0" firstDataRow="1" firstDataCol="1"/>
  <pivotFields count="16">
    <pivotField numFmtId="14" showAll="0"/>
    <pivotField showAll="0"/>
    <pivotField showAll="0"/>
    <pivotField showAll="0">
      <items count="4">
        <item x="2"/>
        <item x="1"/>
        <item x="0"/>
        <item t="default"/>
      </items>
    </pivotField>
    <pivotField showAll="0"/>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A51398-D9FF-4DEE-8589-76D37FD4BBD3}"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PAYMENT MODE">
  <location ref="AN1:AO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8E147F4-543D-48F2-ABCD-C5F879F49A5B}" sourceName="SALE TYPE">
  <pivotTables>
    <pivotTable tabId="3" name="TotalSales"/>
    <pivotTable tabId="3" name="CategoryWise"/>
    <pivotTable tabId="3" name="Daily"/>
    <pivotTable tabId="3" name="ProductWise"/>
    <pivotTable tabId="3" name="SalesType"/>
    <pivotTable tabId="3" name="PaymentMode"/>
    <pivotTable tabId="3" name="Monthly"/>
  </pivotTables>
  <data>
    <tabular pivotCacheId="21998490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F78B785-81BB-49B0-92BF-EB47C0729728}" sourceName="PAYMENT MODE">
  <pivotTables>
    <pivotTable tabId="3" name="TotalSales"/>
  </pivotTables>
  <data>
    <tabular pivotCacheId="21998490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266798A-6C11-46DA-BDFA-7A6B924BD3D3}" sourceName="MONTH">
  <pivotTables>
    <pivotTable tabId="3" name="TotalSales"/>
    <pivotTable tabId="3" name="CategoryWise"/>
    <pivotTable tabId="3" name="Daily"/>
    <pivotTable tabId="3" name="Monthly"/>
    <pivotTable tabId="3" name="PaymentMode"/>
    <pivotTable tabId="3" name="ProductWise"/>
    <pivotTable tabId="3" name="SalesType"/>
  </pivotTables>
  <data>
    <tabular pivotCacheId="21998490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FB5A18A-CDC3-4A72-AFD5-965E98E779A5}" sourceName="YEAR">
  <pivotTables>
    <pivotTable tabId="3" name="TotalSales"/>
    <pivotTable tabId="3" name="CategoryWise"/>
    <pivotTable tabId="3" name="Daily"/>
    <pivotTable tabId="3" name="Monthly"/>
    <pivotTable tabId="3" name="PaymentMode"/>
    <pivotTable tabId="3" name="ProductWise"/>
    <pivotTable tabId="3" name="SalesType"/>
  </pivotTables>
  <data>
    <tabular pivotCacheId="21998490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49678812-AD70-4257-B967-32AF95BAB096}" cache="Slicer_SALE_TYPE" caption="SALE TYPE" columnCount="3" rowHeight="234950"/>
  <slicer name="PAYMENT MODE" xr10:uid="{76D71710-9988-470E-AC3F-E6E03BCF0D9B}" cache="Slicer_PAYMENT_MODE" caption="PAYMENT MODE" columnCount="2" rowHeight="234950"/>
  <slicer name="MONTH" xr10:uid="{625DB112-D76F-4258-8521-5C678259EF3D}" cache="Slicer_MONTH" caption="MONTH" rowHeight="234950"/>
  <slicer name="YEAR" xr10:uid="{FB457E32-1C8D-4A46-AEAA-92C597EB4876}"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4" headerRowBorderDxfId="33">
  <autoFilter ref="A1:P528" xr:uid="{60351B27-4213-4B50-AF1E-6DD234ED1CD8}"/>
  <sortState xmlns:xlrd2="http://schemas.microsoft.com/office/spreadsheetml/2017/richdata2" ref="A2:E527">
    <sortCondition ref="A1:A527"/>
  </sortState>
  <tableColumns count="16">
    <tableColumn id="1" xr3:uid="{7E2D9722-C99A-4D79-AD8A-A4AF24D31B15}" name="DATE" dataDxfId="32"/>
    <tableColumn id="3" xr3:uid="{1B687DA1-746A-409E-8132-464ADA2D65F7}" name="PRODUCT ID" dataDxfId="31"/>
    <tableColumn id="2" xr3:uid="{3D21C161-3520-4EEB-95C2-BC89A67F811B}" name="QUANTITY" dataDxfId="30"/>
    <tableColumn id="4" xr3:uid="{51AFA112-3989-4C7A-B537-003512753602}" name="SALE TYPE" dataDxfId="29"/>
    <tableColumn id="5" xr3:uid="{057B8FDA-60FB-4816-999C-2030B688B9CF}" name="PAYMENT MODE" dataDxfId="28"/>
    <tableColumn id="6" xr3:uid="{A77A9445-20AF-4122-92EB-C3706E536AB4}" name="DISCOUNT %" dataDxfId="27"/>
    <tableColumn id="7" xr3:uid="{2E3758F1-5522-4489-B707-30D2A9B261F7}" name="PRODUCT" dataDxfId="26">
      <calculatedColumnFormula>VLOOKUP(InputData[[#This Row],[PRODUCT ID]],MasterData[],2,0)</calculatedColumnFormula>
    </tableColumn>
    <tableColumn id="8" xr3:uid="{725247C1-D784-406C-907C-F3F20148EEFA}" name="CATEGORY" dataDxfId="25">
      <calculatedColumnFormula>VLOOKUP(InputData[[#This Row],[PRODUCT ID]],MasterData[],3,0)</calculatedColumnFormula>
    </tableColumn>
    <tableColumn id="9" xr3:uid="{7F29A242-4339-4F95-8B98-709C3932F982}" name="UOM" dataDxfId="24">
      <calculatedColumnFormula>VLOOKUP(InputData[[#This Row],[PRODUCT ID]],MasterData[],4,0)</calculatedColumnFormula>
    </tableColumn>
    <tableColumn id="10" xr3:uid="{ABC1AE2C-B6D0-4FD6-8035-6D2EB036C235}" name="BUYING PRIZE" dataDxfId="23">
      <calculatedColumnFormula>VLOOKUP(InputData[[#This Row],[PRODUCT ID]],MasterData[],5,0)</calculatedColumnFormula>
    </tableColumn>
    <tableColumn id="11" xr3:uid="{A74C3A58-89FE-4F72-A59A-599BF80B5429}" name="SELLING PRICE" dataDxfId="22">
      <calculatedColumnFormula>VLOOKUP(InputData[[#This Row],[PRODUCT ID]],MasterData[],6,0)</calculatedColumnFormula>
    </tableColumn>
    <tableColumn id="12" xr3:uid="{AD7F72AA-0EB4-4745-8749-59920C641B86}" name="TOTAL BUYING VALUE" dataDxfId="21">
      <calculatedColumnFormula>InputData[[#This Row],[BUYING PRIZE]]*InputData[[#This Row],[QUANTITY]]</calculatedColumnFormula>
    </tableColumn>
    <tableColumn id="13" xr3:uid="{C7116D86-DE39-41D0-A5E8-4C3ACDACF589}" name="TOTAL SELLING VALUE" dataDxfId="20">
      <calculatedColumnFormula>InputData[[#This Row],[SELLING PRICE]]*InputData[[#This Row],[QUANTITY]]*(1-InputData[[#This Row],[DISCOUNT %]])</calculatedColumnFormula>
    </tableColumn>
    <tableColumn id="14" xr3:uid="{DBD7ECAB-25BD-49C2-B98F-9CFC59CA448E}" name="DAY" dataDxfId="19">
      <calculatedColumnFormula>DAY(InputData[[#This Row],[DATE]])</calculatedColumnFormula>
    </tableColumn>
    <tableColumn id="15" xr3:uid="{0034F477-D38F-4AC1-826F-E2C13C134C0C}" name="MONTH" dataDxfId="18">
      <calculatedColumnFormula>TEXT(InputData[[#This Row],[DATE]],"mmm")</calculatedColumnFormula>
    </tableColumn>
    <tableColumn id="16" xr3:uid="{933D83AD-8D07-4469-8D6B-CB5863F9E406}" name="YEAR" dataDxfId="17">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6" dataDxfId="14" headerRowBorderDxfId="15">
  <autoFilter ref="A1:F46" xr:uid="{DE6FA1E2-6EE8-430A-AF62-020400F3E926}"/>
  <tableColumns count="6">
    <tableColumn id="1" xr3:uid="{106E50BA-9FFB-484D-AC75-176578AFED44}" name="PRODUCT ID" dataDxfId="13"/>
    <tableColumn id="2" xr3:uid="{C6063C4C-22AC-43C3-B630-5C0916CFA263}" name="PRODUCT" dataDxfId="12"/>
    <tableColumn id="3" xr3:uid="{FEA9A0A4-A0D7-45FA-BD75-4D9EBBD09441}" name="CATEGORY" dataDxfId="11"/>
    <tableColumn id="4" xr3:uid="{3BDFD3DA-79CD-4B0E-9F98-1F406523093B}" name="UOM" dataDxfId="10"/>
    <tableColumn id="5" xr3:uid="{C286276F-25D5-4D9D-9759-32EF67A133BE}" name="BUYING PRIZE" dataDxfId="9"/>
    <tableColumn id="6" xr3:uid="{BFC92544-6510-4B40-ABEE-FD6A4B0302D7}" name="SELLING PRICE" dataDxfId="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D1" workbookViewId="0">
      <selection activeCell="G14" sqref="G14"/>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t="s">
        <v>119</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t="e">
        <f>DAY(InputData[[#This Row],[DATE]])</f>
        <v>#VALUE!</v>
      </c>
      <c r="O2" t="str">
        <f>TEXT(InputData[[#This Row],[DATE]],"mmm")</f>
        <v>.</v>
      </c>
      <c r="P2" t="e">
        <f>YEAR(InputData[[#This Row],[DATE]])</f>
        <v>#VALUE!</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11EFC-0E7E-40F0-BFDD-D619A62CD722}">
  <sheetPr>
    <tabColor theme="9"/>
  </sheetPr>
  <dimension ref="A1:AO45"/>
  <sheetViews>
    <sheetView zoomScale="65" workbookViewId="0">
      <selection activeCell="AC8" sqref="AC8"/>
    </sheetView>
  </sheetViews>
  <sheetFormatPr defaultRowHeight="14.4" x14ac:dyDescent="0.3"/>
  <cols>
    <col min="1" max="1" width="8.109375" bestFit="1" customWidth="1"/>
    <col min="2" max="2" width="27.44140625" style="8" bestFit="1" customWidth="1"/>
    <col min="4" max="4" width="27.44140625" bestFit="1" customWidth="1"/>
    <col min="5" max="5" width="27.33203125" bestFit="1" customWidth="1"/>
    <col min="7" max="7" width="11.44140625" bestFit="1" customWidth="1"/>
    <col min="8" max="8" width="27.33203125" bestFit="1" customWidth="1"/>
    <col min="9" max="9" width="27.44140625" bestFit="1" customWidth="1"/>
    <col min="14" max="14" width="9.44140625" bestFit="1" customWidth="1"/>
    <col min="17" max="17" width="12.88671875" bestFit="1" customWidth="1"/>
    <col min="18" max="18" width="27.44140625" bestFit="1" customWidth="1"/>
    <col min="19" max="19" width="16.6640625" bestFit="1" customWidth="1"/>
    <col min="20" max="26" width="16.33203125" customWidth="1"/>
    <col min="27" max="27" width="26" customWidth="1"/>
    <col min="28" max="29" width="16.33203125" customWidth="1"/>
    <col min="30" max="30" width="13.77734375" bestFit="1" customWidth="1"/>
    <col min="31" max="31" width="27.44140625" bestFit="1" customWidth="1"/>
    <col min="32" max="36" width="13.77734375" customWidth="1"/>
    <col min="37" max="37" width="13.21875" bestFit="1" customWidth="1"/>
    <col min="38" max="38" width="27.44140625" bestFit="1" customWidth="1"/>
    <col min="40" max="40" width="19.109375" bestFit="1" customWidth="1"/>
    <col min="41" max="41" width="27.44140625" bestFit="1" customWidth="1"/>
  </cols>
  <sheetData>
    <row r="1" spans="1:41" x14ac:dyDescent="0.3">
      <c r="A1" s="9" t="s">
        <v>116</v>
      </c>
      <c r="B1" s="8" t="s">
        <v>120</v>
      </c>
      <c r="D1" t="s">
        <v>120</v>
      </c>
      <c r="E1" t="s">
        <v>121</v>
      </c>
      <c r="G1" s="9" t="s">
        <v>117</v>
      </c>
      <c r="H1" t="s">
        <v>121</v>
      </c>
      <c r="I1" t="s">
        <v>120</v>
      </c>
      <c r="Q1" s="9" t="s">
        <v>1</v>
      </c>
      <c r="R1" t="s">
        <v>120</v>
      </c>
      <c r="S1" t="s">
        <v>134</v>
      </c>
      <c r="V1" t="str">
        <f ca="1">VLOOKUP(1,U:X,2,0)</f>
        <v>Product41</v>
      </c>
      <c r="W1">
        <f ca="1">VLOOKUP(1,U:X,3,0)</f>
        <v>22952.16</v>
      </c>
      <c r="X1">
        <f ca="1">VLOOKUP(1,U:X,4,0)</f>
        <v>132</v>
      </c>
      <c r="Z1">
        <v>90</v>
      </c>
      <c r="AA1">
        <f>COUNT(S:S)-9</f>
        <v>35</v>
      </c>
      <c r="AB1">
        <f>MIN(Z1:AA1)</f>
        <v>35</v>
      </c>
      <c r="AD1" s="9" t="s">
        <v>2</v>
      </c>
      <c r="AE1" t="s">
        <v>120</v>
      </c>
      <c r="AG1" t="str">
        <f ca="1">VLOOKUP(1,AF:AH,2,0)</f>
        <v>Category04</v>
      </c>
      <c r="AH1" s="11">
        <f ca="1">VLOOKUP(1,AF:AH,3,0)</f>
        <v>95269.4</v>
      </c>
      <c r="AK1" s="9" t="s">
        <v>102</v>
      </c>
      <c r="AL1" t="s">
        <v>120</v>
      </c>
      <c r="AN1" s="9" t="s">
        <v>103</v>
      </c>
      <c r="AO1" t="s">
        <v>120</v>
      </c>
    </row>
    <row r="2" spans="1:41" x14ac:dyDescent="0.3">
      <c r="A2" s="10">
        <v>1</v>
      </c>
      <c r="B2" s="8">
        <v>13167.810000000001</v>
      </c>
      <c r="D2" s="15">
        <v>401411.91999999969</v>
      </c>
      <c r="E2" s="15">
        <v>332504</v>
      </c>
      <c r="G2" s="10" t="s">
        <v>122</v>
      </c>
      <c r="H2" s="15">
        <v>34290</v>
      </c>
      <c r="I2" s="15">
        <v>41346.959999999992</v>
      </c>
      <c r="L2" t="b">
        <v>1</v>
      </c>
      <c r="M2" t="b">
        <v>1</v>
      </c>
      <c r="N2" t="b">
        <v>1</v>
      </c>
      <c r="Q2" s="10" t="s">
        <v>7</v>
      </c>
      <c r="R2" s="15">
        <v>9764.7199999999993</v>
      </c>
      <c r="S2" s="15">
        <v>94</v>
      </c>
      <c r="T2">
        <f t="shared" ref="T2:T45" si="0">RANK(S2,S2:S45)</f>
        <v>24</v>
      </c>
      <c r="U2" cm="1">
        <f t="array" aca="1" ref="U2:U45" ca="1">RANK(_xlfn.ANCHORARRAY(W2),_xlfn.ANCHORARRAY(W2))</f>
        <v>19</v>
      </c>
      <c r="V2" t="str" cm="1">
        <f t="array" aca="1" ref="V2:V45" ca="1">OFFSET($Q$1,1,0,COUNT($R:$R))</f>
        <v>Product01</v>
      </c>
      <c r="W2" cm="1">
        <f t="array" aca="1" ref="W2:W45" ca="1">OFFSET($Q$1,1,1,COUNT($R:$R))</f>
        <v>9764.7199999999993</v>
      </c>
      <c r="X2" cm="1">
        <f t="array" aca="1" ref="X2:X45" ca="1">OFFSET($Q$1,1,2,COUNT($R:$R))</f>
        <v>94</v>
      </c>
      <c r="Z2" t="str" cm="1">
        <f t="array" aca="1" ref="Z2:Z11" ca="1">OFFSET($Q$1,$AB$1,0,10)</f>
        <v>Product35</v>
      </c>
      <c r="AA2" s="11" cm="1">
        <f t="array" aca="1" ref="AA2:AA11" ca="1">OFFSET($Q$1,$AB$1,1,10)</f>
        <v>703.5</v>
      </c>
      <c r="AD2" s="10" t="s">
        <v>8</v>
      </c>
      <c r="AE2" s="15">
        <v>69261.950000000012</v>
      </c>
      <c r="AF2" cm="1">
        <f t="array" aca="1" ref="AF2:AF6" ca="1">RANK(_xlfn.ANCHORARRAY(AH2),_xlfn.ANCHORARRAY(AH2))</f>
        <v>4</v>
      </c>
      <c r="AG2" t="str" cm="1">
        <f t="array" aca="1" ref="AG2:AG6" ca="1">OFFSET($AD:$AD,1,0,COUNT($AE:$AE))</f>
        <v>Category01</v>
      </c>
      <c r="AH2" s="11" cm="1">
        <f t="array" aca="1" ref="AH2:AH6" ca="1">OFFSET($AD:$AD,1,1,COUNT($AE:$AE))</f>
        <v>69261.950000000012</v>
      </c>
      <c r="AK2" s="10" t="s">
        <v>108</v>
      </c>
      <c r="AL2" s="15">
        <v>208140.15000000005</v>
      </c>
      <c r="AN2" s="10" t="s">
        <v>107</v>
      </c>
      <c r="AO2" s="15">
        <v>199516.90000000008</v>
      </c>
    </row>
    <row r="3" spans="1:41" x14ac:dyDescent="0.3">
      <c r="A3" s="10">
        <v>2</v>
      </c>
      <c r="B3" s="8">
        <v>13210.220000000001</v>
      </c>
      <c r="G3" s="10" t="s">
        <v>123</v>
      </c>
      <c r="H3" s="15">
        <v>25341</v>
      </c>
      <c r="I3" s="15">
        <v>30857.300000000003</v>
      </c>
      <c r="K3" t="s">
        <v>138</v>
      </c>
      <c r="L3" t="s">
        <v>139</v>
      </c>
      <c r="M3" t="s">
        <v>140</v>
      </c>
      <c r="N3" t="s">
        <v>141</v>
      </c>
      <c r="Q3" s="10" t="s">
        <v>11</v>
      </c>
      <c r="R3" s="15">
        <v>13423.199999999999</v>
      </c>
      <c r="S3" s="15">
        <v>94</v>
      </c>
      <c r="T3">
        <f t="shared" si="0"/>
        <v>24</v>
      </c>
      <c r="U3">
        <f ca="1"/>
        <v>10</v>
      </c>
      <c r="V3" t="str">
        <f ca="1"/>
        <v>Product02</v>
      </c>
      <c r="W3">
        <f ca="1"/>
        <v>13423.199999999999</v>
      </c>
      <c r="X3">
        <f ca="1"/>
        <v>94</v>
      </c>
      <c r="Z3" t="str">
        <f ca="1"/>
        <v>Product36</v>
      </c>
      <c r="AA3" s="11">
        <f ca="1"/>
        <v>7222.5</v>
      </c>
      <c r="AD3" s="10" t="s">
        <v>28</v>
      </c>
      <c r="AE3" s="15">
        <v>92963.87</v>
      </c>
      <c r="AF3">
        <f ca="1"/>
        <v>2</v>
      </c>
      <c r="AG3" t="str">
        <f ca="1"/>
        <v>Category02</v>
      </c>
      <c r="AH3" s="11">
        <f ca="1"/>
        <v>92963.87</v>
      </c>
      <c r="AK3" s="10" t="s">
        <v>106</v>
      </c>
      <c r="AL3" s="15">
        <v>133923.87000000002</v>
      </c>
      <c r="AN3" s="10" t="s">
        <v>106</v>
      </c>
      <c r="AO3" s="15">
        <v>201895.01999999993</v>
      </c>
    </row>
    <row r="4" spans="1:41" x14ac:dyDescent="0.3">
      <c r="A4" s="10">
        <v>3</v>
      </c>
      <c r="B4" s="8">
        <v>20202.099999999995</v>
      </c>
      <c r="D4" t="s">
        <v>135</v>
      </c>
      <c r="E4" s="11">
        <f>GETPIVOTDATA("Sum of TOTAL SELLING VALUE",$D$1)</f>
        <v>401411.91999999969</v>
      </c>
      <c r="G4" s="10" t="s">
        <v>124</v>
      </c>
      <c r="H4" s="15">
        <v>23437</v>
      </c>
      <c r="I4" s="15">
        <v>28616.65</v>
      </c>
      <c r="K4" s="10" t="s">
        <v>122</v>
      </c>
      <c r="L4" s="11">
        <f>IF($L$2=TRUE,VLOOKUP(K4,G:I,3,0),NA())</f>
        <v>41346.959999999992</v>
      </c>
      <c r="M4" s="11">
        <f>IF($M$2=TRUE,VLOOKUP(K4,G:I,3,0)-VLOOKUP(K4,G:I,2,0),NA())</f>
        <v>7056.9599999999919</v>
      </c>
      <c r="N4" s="12">
        <f>IF($N$2=TRUE,M4/VLOOKUP(K4,G:I,3,0),"")</f>
        <v>0.17067663499323754</v>
      </c>
      <c r="Q4" s="10" t="s">
        <v>13</v>
      </c>
      <c r="R4" s="15">
        <v>6394.2599999999993</v>
      </c>
      <c r="S4" s="15">
        <v>79</v>
      </c>
      <c r="T4">
        <f t="shared" si="0"/>
        <v>28</v>
      </c>
      <c r="U4">
        <f ca="1"/>
        <v>26</v>
      </c>
      <c r="V4" t="str">
        <f ca="1"/>
        <v>Product03</v>
      </c>
      <c r="W4">
        <f ca="1"/>
        <v>6394.2599999999993</v>
      </c>
      <c r="X4">
        <f ca="1"/>
        <v>79</v>
      </c>
      <c r="Z4" t="str">
        <f ca="1"/>
        <v>Product37</v>
      </c>
      <c r="AA4" s="11">
        <f ca="1"/>
        <v>5145.6000000000004</v>
      </c>
      <c r="AD4" s="10" t="s">
        <v>49</v>
      </c>
      <c r="AE4" s="15">
        <v>52299.509999999995</v>
      </c>
      <c r="AF4">
        <f ca="1"/>
        <v>5</v>
      </c>
      <c r="AG4" t="str">
        <f ca="1"/>
        <v>Category03</v>
      </c>
      <c r="AH4" s="11">
        <f ca="1"/>
        <v>52299.509999999995</v>
      </c>
      <c r="AK4" s="10" t="s">
        <v>105</v>
      </c>
      <c r="AL4" s="15">
        <v>59347.900000000009</v>
      </c>
    </row>
    <row r="5" spans="1:41" x14ac:dyDescent="0.3">
      <c r="A5" s="10">
        <v>4</v>
      </c>
      <c r="B5" s="8">
        <v>11312.2</v>
      </c>
      <c r="D5" t="s">
        <v>136</v>
      </c>
      <c r="E5" s="11">
        <f>GETPIVOTDATA("Sum of TOTAL SELLING VALUE",$D$1)-GETPIVOTDATA("Sum of TOTAL BUYING VALUE",$D$1)</f>
        <v>68907.919999999693</v>
      </c>
      <c r="G5" s="10" t="s">
        <v>125</v>
      </c>
      <c r="H5" s="15">
        <v>21282</v>
      </c>
      <c r="I5" s="15">
        <v>26579.11</v>
      </c>
      <c r="K5" s="10" t="s">
        <v>123</v>
      </c>
      <c r="L5" s="11">
        <f>IF($L$2=TRUE,VLOOKUP(K5,G:I,3,0),NA())</f>
        <v>30857.300000000003</v>
      </c>
      <c r="M5" s="11">
        <f t="shared" ref="M5:M15" si="1">IF($M$2=TRUE,VLOOKUP(K5,G:I,3,0)-VLOOKUP(K5,G:I,2,0),NA())</f>
        <v>5516.3000000000029</v>
      </c>
      <c r="N5" s="12">
        <f t="shared" ref="N5:N15" si="2">IF($N$2=TRUE,M5/VLOOKUP(K5,G:I,3,0),"")</f>
        <v>0.17876807108852694</v>
      </c>
      <c r="Q5" s="10" t="s">
        <v>15</v>
      </c>
      <c r="R5" s="15">
        <v>6056.1600000000008</v>
      </c>
      <c r="S5" s="15">
        <v>124</v>
      </c>
      <c r="T5">
        <f t="shared" si="0"/>
        <v>6</v>
      </c>
      <c r="U5">
        <f ca="1"/>
        <v>30</v>
      </c>
      <c r="V5" t="str">
        <f ca="1"/>
        <v>Product04</v>
      </c>
      <c r="W5">
        <f ca="1"/>
        <v>6056.1600000000008</v>
      </c>
      <c r="X5">
        <f ca="1"/>
        <v>124</v>
      </c>
      <c r="Z5" t="str">
        <f ca="1"/>
        <v>Product38</v>
      </c>
      <c r="AA5" s="11">
        <f ca="1"/>
        <v>8871.1200000000008</v>
      </c>
      <c r="AD5" s="10" t="s">
        <v>62</v>
      </c>
      <c r="AE5" s="15">
        <v>95269.4</v>
      </c>
      <c r="AF5">
        <f ca="1"/>
        <v>1</v>
      </c>
      <c r="AG5" t="str">
        <f ca="1"/>
        <v>Category04</v>
      </c>
      <c r="AH5" s="11">
        <f ca="1"/>
        <v>95269.4</v>
      </c>
    </row>
    <row r="6" spans="1:41" x14ac:dyDescent="0.3">
      <c r="A6" s="10">
        <v>5</v>
      </c>
      <c r="B6" s="8">
        <v>11711.449999999999</v>
      </c>
      <c r="D6" t="s">
        <v>137</v>
      </c>
      <c r="E6" s="12">
        <f>E5/GETPIVOTDATA("Sum of TOTAL BUYING VALUE",$D$1)</f>
        <v>0.20723937155643149</v>
      </c>
      <c r="G6" s="10" t="s">
        <v>126</v>
      </c>
      <c r="H6" s="15">
        <v>26526</v>
      </c>
      <c r="I6" s="15">
        <v>30910.45</v>
      </c>
      <c r="K6" s="10" t="s">
        <v>124</v>
      </c>
      <c r="L6" s="11">
        <f t="shared" ref="L6:L15" si="3">IF($L$2=TRUE,VLOOKUP(K6,G:I,3,0),NA())</f>
        <v>28616.65</v>
      </c>
      <c r="M6" s="11">
        <f t="shared" si="1"/>
        <v>5179.6500000000015</v>
      </c>
      <c r="N6" s="12">
        <f t="shared" si="2"/>
        <v>0.18100127023952842</v>
      </c>
      <c r="Q6" s="10" t="s">
        <v>17</v>
      </c>
      <c r="R6" s="15">
        <v>15716.61</v>
      </c>
      <c r="S6" s="15">
        <v>101</v>
      </c>
      <c r="T6">
        <f t="shared" si="0"/>
        <v>20</v>
      </c>
      <c r="U6">
        <f ca="1"/>
        <v>8</v>
      </c>
      <c r="V6" t="str">
        <f ca="1"/>
        <v>Product05</v>
      </c>
      <c r="W6">
        <f ca="1"/>
        <v>15716.61</v>
      </c>
      <c r="X6">
        <f ca="1"/>
        <v>101</v>
      </c>
      <c r="Z6" t="str">
        <f ca="1"/>
        <v>Product39</v>
      </c>
      <c r="AA6" s="11">
        <f ca="1"/>
        <v>3957.15</v>
      </c>
      <c r="AD6" s="10" t="s">
        <v>85</v>
      </c>
      <c r="AE6" s="15">
        <v>91617.19</v>
      </c>
      <c r="AF6">
        <f ca="1"/>
        <v>3</v>
      </c>
      <c r="AG6" t="str">
        <f ca="1"/>
        <v>Category05</v>
      </c>
      <c r="AH6" s="11">
        <f ca="1"/>
        <v>91617.19</v>
      </c>
    </row>
    <row r="7" spans="1:41" x14ac:dyDescent="0.3">
      <c r="A7" s="10">
        <v>6</v>
      </c>
      <c r="B7" s="8">
        <v>14365.540000000005</v>
      </c>
      <c r="G7" s="10" t="s">
        <v>127</v>
      </c>
      <c r="H7" s="15">
        <v>24879</v>
      </c>
      <c r="I7" s="15">
        <v>30533.710000000003</v>
      </c>
      <c r="K7" s="10" t="s">
        <v>125</v>
      </c>
      <c r="L7" s="11">
        <f t="shared" si="3"/>
        <v>26579.11</v>
      </c>
      <c r="M7" s="11">
        <f t="shared" si="1"/>
        <v>5297.1100000000006</v>
      </c>
      <c r="N7" s="12">
        <f t="shared" si="2"/>
        <v>0.19929598846613</v>
      </c>
      <c r="Q7" s="10" t="s">
        <v>19</v>
      </c>
      <c r="R7" s="15">
        <v>4531.5</v>
      </c>
      <c r="S7" s="15">
        <v>53</v>
      </c>
      <c r="T7">
        <f t="shared" si="0"/>
        <v>38</v>
      </c>
      <c r="U7">
        <f ca="1"/>
        <v>35</v>
      </c>
      <c r="V7" t="str">
        <f ca="1"/>
        <v>Product06</v>
      </c>
      <c r="W7">
        <f ca="1"/>
        <v>4531.5</v>
      </c>
      <c r="X7">
        <f ca="1"/>
        <v>53</v>
      </c>
      <c r="Z7" t="str">
        <f ca="1"/>
        <v>Product40</v>
      </c>
      <c r="AA7" s="11">
        <f ca="1"/>
        <v>7718.4000000000005</v>
      </c>
    </row>
    <row r="8" spans="1:41" x14ac:dyDescent="0.3">
      <c r="A8" s="10">
        <v>7</v>
      </c>
      <c r="B8" s="8">
        <v>7132.79</v>
      </c>
      <c r="G8" s="10" t="s">
        <v>128</v>
      </c>
      <c r="H8" s="15">
        <v>29878</v>
      </c>
      <c r="I8" s="15">
        <v>35251.79</v>
      </c>
      <c r="K8" s="10" t="s">
        <v>126</v>
      </c>
      <c r="L8" s="11">
        <f t="shared" si="3"/>
        <v>30910.45</v>
      </c>
      <c r="M8" s="11">
        <f t="shared" si="1"/>
        <v>4384.4500000000007</v>
      </c>
      <c r="N8" s="12">
        <f t="shared" si="2"/>
        <v>0.14184361599394382</v>
      </c>
      <c r="Q8" s="10" t="s">
        <v>21</v>
      </c>
      <c r="R8" s="15">
        <v>2291.04</v>
      </c>
      <c r="S8" s="15">
        <v>48</v>
      </c>
      <c r="T8">
        <f t="shared" si="0"/>
        <v>38</v>
      </c>
      <c r="U8">
        <f ca="1"/>
        <v>39</v>
      </c>
      <c r="V8" t="str">
        <f ca="1"/>
        <v>Product07</v>
      </c>
      <c r="W8">
        <f ca="1"/>
        <v>2291.04</v>
      </c>
      <c r="X8">
        <f ca="1"/>
        <v>48</v>
      </c>
      <c r="Z8" t="str">
        <f ca="1"/>
        <v>Product41</v>
      </c>
      <c r="AA8" s="11">
        <f ca="1"/>
        <v>22952.16</v>
      </c>
    </row>
    <row r="9" spans="1:41" x14ac:dyDescent="0.3">
      <c r="A9" s="10">
        <v>8</v>
      </c>
      <c r="B9" s="8">
        <v>14262.46</v>
      </c>
      <c r="G9" s="10" t="s">
        <v>129</v>
      </c>
      <c r="H9" s="15">
        <v>29831</v>
      </c>
      <c r="I9" s="15">
        <v>35350.400000000016</v>
      </c>
      <c r="K9" s="10" t="s">
        <v>127</v>
      </c>
      <c r="L9" s="11">
        <f t="shared" si="3"/>
        <v>30533.710000000003</v>
      </c>
      <c r="M9" s="11">
        <f t="shared" si="1"/>
        <v>5654.7100000000028</v>
      </c>
      <c r="N9" s="12">
        <f t="shared" si="2"/>
        <v>0.18519564114547502</v>
      </c>
      <c r="Q9" s="10" t="s">
        <v>23</v>
      </c>
      <c r="R9" s="15">
        <v>10502.82</v>
      </c>
      <c r="S9" s="15">
        <v>111</v>
      </c>
      <c r="T9">
        <f t="shared" si="0"/>
        <v>14</v>
      </c>
      <c r="U9">
        <f ca="1"/>
        <v>15</v>
      </c>
      <c r="V9" t="str">
        <f ca="1"/>
        <v>Product08</v>
      </c>
      <c r="W9">
        <f ca="1"/>
        <v>10502.82</v>
      </c>
      <c r="X9">
        <f ca="1"/>
        <v>111</v>
      </c>
      <c r="Z9" t="str">
        <f ca="1"/>
        <v>Product42</v>
      </c>
      <c r="AA9" s="11">
        <f ca="1"/>
        <v>20574</v>
      </c>
    </row>
    <row r="10" spans="1:41" x14ac:dyDescent="0.3">
      <c r="A10" s="10">
        <v>9</v>
      </c>
      <c r="B10" s="8">
        <v>16824.670000000002</v>
      </c>
      <c r="G10" s="10" t="s">
        <v>130</v>
      </c>
      <c r="H10" s="15">
        <v>28758</v>
      </c>
      <c r="I10" s="15">
        <v>35242.810000000005</v>
      </c>
      <c r="K10" s="10" t="s">
        <v>128</v>
      </c>
      <c r="L10" s="11">
        <f t="shared" si="3"/>
        <v>35251.79</v>
      </c>
      <c r="M10" s="11">
        <f t="shared" si="1"/>
        <v>5373.7900000000009</v>
      </c>
      <c r="N10" s="12">
        <f t="shared" si="2"/>
        <v>0.15244020232731445</v>
      </c>
      <c r="Q10" s="10" t="s">
        <v>25</v>
      </c>
      <c r="R10" s="15">
        <v>581.64</v>
      </c>
      <c r="S10" s="15">
        <v>74</v>
      </c>
      <c r="T10">
        <f t="shared" si="0"/>
        <v>26</v>
      </c>
      <c r="U10">
        <f ca="1"/>
        <v>44</v>
      </c>
      <c r="V10" t="str">
        <f ca="1"/>
        <v>Product09</v>
      </c>
      <c r="W10">
        <f ca="1"/>
        <v>581.64</v>
      </c>
      <c r="X10">
        <f ca="1"/>
        <v>74</v>
      </c>
      <c r="Z10" t="str">
        <f ca="1"/>
        <v>Product43</v>
      </c>
      <c r="AA10" s="11">
        <f ca="1"/>
        <v>6064.8399999999992</v>
      </c>
    </row>
    <row r="11" spans="1:41" x14ac:dyDescent="0.3">
      <c r="A11" s="10">
        <v>10</v>
      </c>
      <c r="B11" s="8">
        <v>15229.35</v>
      </c>
      <c r="G11" s="10" t="s">
        <v>131</v>
      </c>
      <c r="H11" s="15">
        <v>27842</v>
      </c>
      <c r="I11" s="15">
        <v>33500.69000000001</v>
      </c>
      <c r="K11" s="10" t="s">
        <v>129</v>
      </c>
      <c r="L11" s="11">
        <f t="shared" si="3"/>
        <v>35350.400000000016</v>
      </c>
      <c r="M11" s="11">
        <f t="shared" si="1"/>
        <v>5519.400000000016</v>
      </c>
      <c r="N11" s="12">
        <f t="shared" si="2"/>
        <v>0.15613401828550777</v>
      </c>
      <c r="Q11" s="10" t="s">
        <v>27</v>
      </c>
      <c r="R11" s="15">
        <v>16428</v>
      </c>
      <c r="S11" s="15">
        <v>100</v>
      </c>
      <c r="T11">
        <f t="shared" si="0"/>
        <v>19</v>
      </c>
      <c r="U11">
        <f ca="1"/>
        <v>5</v>
      </c>
      <c r="V11" t="str">
        <f ca="1"/>
        <v>Product10</v>
      </c>
      <c r="W11">
        <f ca="1"/>
        <v>16428</v>
      </c>
      <c r="X11">
        <f ca="1"/>
        <v>100</v>
      </c>
      <c r="Z11" t="str">
        <f ca="1"/>
        <v>Product44</v>
      </c>
      <c r="AA11" s="11">
        <f ca="1"/>
        <v>16333.92</v>
      </c>
    </row>
    <row r="12" spans="1:41" x14ac:dyDescent="0.3">
      <c r="A12" s="10">
        <v>11</v>
      </c>
      <c r="B12" s="8">
        <v>11915.58</v>
      </c>
      <c r="G12" s="10" t="s">
        <v>132</v>
      </c>
      <c r="H12" s="15">
        <v>29306</v>
      </c>
      <c r="I12" s="15">
        <v>36124.07</v>
      </c>
      <c r="K12" s="10" t="s">
        <v>130</v>
      </c>
      <c r="L12" s="11">
        <f t="shared" si="3"/>
        <v>35242.810000000005</v>
      </c>
      <c r="M12" s="11">
        <f t="shared" si="1"/>
        <v>6484.8100000000049</v>
      </c>
      <c r="N12" s="12">
        <f t="shared" si="2"/>
        <v>0.18400377268441431</v>
      </c>
      <c r="Q12" s="10" t="s">
        <v>30</v>
      </c>
      <c r="R12" s="15">
        <v>5856.4</v>
      </c>
      <c r="S12" s="15">
        <v>121</v>
      </c>
      <c r="T12">
        <f t="shared" si="0"/>
        <v>7</v>
      </c>
      <c r="U12">
        <f ca="1"/>
        <v>31</v>
      </c>
      <c r="V12" t="str">
        <f ca="1"/>
        <v>Product11</v>
      </c>
      <c r="W12">
        <f ca="1"/>
        <v>5856.4</v>
      </c>
      <c r="X12">
        <f ca="1"/>
        <v>121</v>
      </c>
    </row>
    <row r="13" spans="1:41" x14ac:dyDescent="0.3">
      <c r="A13" s="10">
        <v>12</v>
      </c>
      <c r="B13" s="8">
        <v>14837.359999999999</v>
      </c>
      <c r="G13" s="10" t="s">
        <v>133</v>
      </c>
      <c r="H13" s="15">
        <v>31134</v>
      </c>
      <c r="I13" s="15">
        <v>37097.979999999996</v>
      </c>
      <c r="K13" s="10" t="s">
        <v>131</v>
      </c>
      <c r="L13" s="11">
        <f t="shared" si="3"/>
        <v>33500.69000000001</v>
      </c>
      <c r="M13" s="11">
        <f t="shared" si="1"/>
        <v>5658.6900000000096</v>
      </c>
      <c r="N13" s="12">
        <f t="shared" si="2"/>
        <v>0.16891264030681183</v>
      </c>
      <c r="Q13" s="10" t="s">
        <v>32</v>
      </c>
      <c r="R13" s="15">
        <v>11582.910000000003</v>
      </c>
      <c r="S13" s="15">
        <v>123</v>
      </c>
      <c r="T13">
        <f t="shared" si="0"/>
        <v>6</v>
      </c>
      <c r="U13">
        <f ca="1"/>
        <v>13</v>
      </c>
      <c r="V13" t="str">
        <f ca="1"/>
        <v>Product12</v>
      </c>
      <c r="W13">
        <f ca="1"/>
        <v>11582.910000000003</v>
      </c>
      <c r="X13">
        <f ca="1"/>
        <v>123</v>
      </c>
    </row>
    <row r="14" spans="1:41" x14ac:dyDescent="0.3">
      <c r="A14" s="10">
        <v>13</v>
      </c>
      <c r="B14" s="8">
        <v>8084.26</v>
      </c>
      <c r="K14" s="10" t="s">
        <v>132</v>
      </c>
      <c r="L14" s="11">
        <f t="shared" si="3"/>
        <v>36124.07</v>
      </c>
      <c r="M14" s="11">
        <f t="shared" si="1"/>
        <v>6818.07</v>
      </c>
      <c r="N14" s="12">
        <f t="shared" si="2"/>
        <v>0.18874036065149913</v>
      </c>
      <c r="Q14" s="10" t="s">
        <v>34</v>
      </c>
      <c r="R14" s="15">
        <v>8423.52</v>
      </c>
      <c r="S14" s="15">
        <v>69</v>
      </c>
      <c r="T14">
        <f t="shared" si="0"/>
        <v>26</v>
      </c>
      <c r="U14">
        <f ca="1"/>
        <v>22</v>
      </c>
      <c r="V14" t="str">
        <f ca="1"/>
        <v>Product13</v>
      </c>
      <c r="W14">
        <f ca="1"/>
        <v>8423.52</v>
      </c>
      <c r="X14">
        <f ca="1"/>
        <v>69</v>
      </c>
    </row>
    <row r="15" spans="1:41" x14ac:dyDescent="0.3">
      <c r="A15" s="10">
        <v>14</v>
      </c>
      <c r="B15" s="8">
        <v>9461.1400000000012</v>
      </c>
      <c r="K15" s="10" t="s">
        <v>133</v>
      </c>
      <c r="L15" s="11">
        <f t="shared" si="3"/>
        <v>37097.979999999996</v>
      </c>
      <c r="M15" s="11">
        <f t="shared" si="1"/>
        <v>5963.9799999999959</v>
      </c>
      <c r="N15" s="12">
        <f t="shared" si="2"/>
        <v>0.16076293102751138</v>
      </c>
      <c r="Q15" s="10" t="s">
        <v>36</v>
      </c>
      <c r="R15" s="15">
        <v>12764.640000000001</v>
      </c>
      <c r="S15" s="15">
        <v>87</v>
      </c>
      <c r="T15">
        <f t="shared" si="0"/>
        <v>19</v>
      </c>
      <c r="U15">
        <f ca="1"/>
        <v>12</v>
      </c>
      <c r="V15" t="str">
        <f ca="1"/>
        <v>Product14</v>
      </c>
      <c r="W15">
        <f ca="1"/>
        <v>12764.640000000001</v>
      </c>
      <c r="X15">
        <f ca="1"/>
        <v>87</v>
      </c>
    </row>
    <row r="16" spans="1:41" x14ac:dyDescent="0.3">
      <c r="A16" s="10">
        <v>15</v>
      </c>
      <c r="B16" s="8">
        <v>12189.7</v>
      </c>
      <c r="Q16" s="10" t="s">
        <v>38</v>
      </c>
      <c r="R16" s="15">
        <v>1839.2399999999998</v>
      </c>
      <c r="S16" s="15">
        <v>117</v>
      </c>
      <c r="T16">
        <f t="shared" si="0"/>
        <v>7</v>
      </c>
      <c r="U16">
        <f ca="1"/>
        <v>41</v>
      </c>
      <c r="V16" t="str">
        <f ca="1"/>
        <v>Product15</v>
      </c>
      <c r="W16">
        <f ca="1"/>
        <v>1839.2399999999998</v>
      </c>
      <c r="X16">
        <f ca="1"/>
        <v>117</v>
      </c>
    </row>
    <row r="17" spans="1:24" x14ac:dyDescent="0.3">
      <c r="A17" s="10">
        <v>16</v>
      </c>
      <c r="B17" s="8">
        <v>12762.63</v>
      </c>
      <c r="Q17" s="10" t="s">
        <v>40</v>
      </c>
      <c r="R17" s="15">
        <v>1996.8</v>
      </c>
      <c r="S17" s="15">
        <v>120</v>
      </c>
      <c r="T17">
        <f t="shared" si="0"/>
        <v>6</v>
      </c>
      <c r="U17">
        <f ca="1"/>
        <v>40</v>
      </c>
      <c r="V17" t="str">
        <f ca="1"/>
        <v>Product16</v>
      </c>
      <c r="W17">
        <f ca="1"/>
        <v>1996.8</v>
      </c>
      <c r="X17">
        <f ca="1"/>
        <v>120</v>
      </c>
    </row>
    <row r="18" spans="1:24" x14ac:dyDescent="0.3">
      <c r="A18" s="10">
        <v>17</v>
      </c>
      <c r="B18" s="8">
        <v>3659.24</v>
      </c>
      <c r="Q18" s="10" t="s">
        <v>42</v>
      </c>
      <c r="R18" s="15">
        <v>9877.1400000000012</v>
      </c>
      <c r="S18" s="15">
        <v>63</v>
      </c>
      <c r="T18">
        <f t="shared" si="0"/>
        <v>26</v>
      </c>
      <c r="U18">
        <f ca="1"/>
        <v>18</v>
      </c>
      <c r="V18" t="str">
        <f ca="1"/>
        <v>Product17</v>
      </c>
      <c r="W18">
        <f ca="1"/>
        <v>9877.1400000000012</v>
      </c>
      <c r="X18">
        <f ca="1"/>
        <v>63</v>
      </c>
    </row>
    <row r="19" spans="1:24" x14ac:dyDescent="0.3">
      <c r="A19" s="10">
        <v>18</v>
      </c>
      <c r="B19" s="8">
        <v>18582.390000000003</v>
      </c>
      <c r="Q19" s="10" t="s">
        <v>44</v>
      </c>
      <c r="R19" s="15">
        <v>4035.2200000000003</v>
      </c>
      <c r="S19" s="15">
        <v>82</v>
      </c>
      <c r="T19">
        <f t="shared" si="0"/>
        <v>18</v>
      </c>
      <c r="U19">
        <f ca="1"/>
        <v>36</v>
      </c>
      <c r="V19" t="str">
        <f ca="1"/>
        <v>Product18</v>
      </c>
      <c r="W19">
        <f ca="1"/>
        <v>4035.2200000000003</v>
      </c>
      <c r="X19">
        <f ca="1"/>
        <v>82</v>
      </c>
    </row>
    <row r="20" spans="1:24" x14ac:dyDescent="0.3">
      <c r="A20" s="10">
        <v>19</v>
      </c>
      <c r="B20" s="8">
        <v>10204.229999999998</v>
      </c>
      <c r="Q20" s="10" t="s">
        <v>46</v>
      </c>
      <c r="R20" s="15">
        <v>20160</v>
      </c>
      <c r="S20" s="15">
        <v>96</v>
      </c>
      <c r="T20">
        <f t="shared" si="0"/>
        <v>15</v>
      </c>
      <c r="U20">
        <f ca="1"/>
        <v>4</v>
      </c>
      <c r="V20" t="str">
        <f ca="1"/>
        <v>Product19</v>
      </c>
      <c r="W20">
        <f ca="1"/>
        <v>20160</v>
      </c>
      <c r="X20">
        <f ca="1"/>
        <v>96</v>
      </c>
    </row>
    <row r="21" spans="1:24" x14ac:dyDescent="0.3">
      <c r="A21" s="10">
        <v>20</v>
      </c>
      <c r="B21" s="8">
        <v>20482.78</v>
      </c>
      <c r="Q21" s="10" t="s">
        <v>48</v>
      </c>
      <c r="R21" s="15">
        <v>8006.25</v>
      </c>
      <c r="S21" s="15">
        <v>105</v>
      </c>
      <c r="T21">
        <f t="shared" si="0"/>
        <v>12</v>
      </c>
      <c r="U21">
        <f ca="1"/>
        <v>23</v>
      </c>
      <c r="V21" t="str">
        <f ca="1"/>
        <v>Product20</v>
      </c>
      <c r="W21">
        <f ca="1"/>
        <v>8006.25</v>
      </c>
      <c r="X21">
        <f ca="1"/>
        <v>105</v>
      </c>
    </row>
    <row r="22" spans="1:24" x14ac:dyDescent="0.3">
      <c r="A22" s="10">
        <v>21</v>
      </c>
      <c r="B22" s="8">
        <v>10665.4</v>
      </c>
      <c r="Q22" s="10" t="s">
        <v>51</v>
      </c>
      <c r="R22" s="15">
        <v>10727.64</v>
      </c>
      <c r="S22" s="15">
        <v>66</v>
      </c>
      <c r="T22">
        <f t="shared" si="0"/>
        <v>21</v>
      </c>
      <c r="U22">
        <f ca="1"/>
        <v>14</v>
      </c>
      <c r="V22" t="str">
        <f ca="1"/>
        <v>Product21</v>
      </c>
      <c r="W22">
        <f ca="1"/>
        <v>10727.64</v>
      </c>
      <c r="X22">
        <f ca="1"/>
        <v>66</v>
      </c>
    </row>
    <row r="23" spans="1:24" x14ac:dyDescent="0.3">
      <c r="A23" s="10">
        <v>22</v>
      </c>
      <c r="B23" s="8">
        <v>11315.839999999997</v>
      </c>
      <c r="Q23" s="10" t="s">
        <v>53</v>
      </c>
      <c r="R23" s="15">
        <v>9909.9</v>
      </c>
      <c r="S23" s="15">
        <v>70</v>
      </c>
      <c r="T23">
        <f t="shared" si="0"/>
        <v>19</v>
      </c>
      <c r="U23">
        <f ca="1"/>
        <v>17</v>
      </c>
      <c r="V23" t="str">
        <f ca="1"/>
        <v>Product22</v>
      </c>
      <c r="W23">
        <f ca="1"/>
        <v>9909.9</v>
      </c>
      <c r="X23">
        <f ca="1"/>
        <v>70</v>
      </c>
    </row>
    <row r="24" spans="1:24" x14ac:dyDescent="0.3">
      <c r="A24" s="10">
        <v>23</v>
      </c>
      <c r="B24" s="8">
        <v>18818.189999999999</v>
      </c>
      <c r="Q24" s="10" t="s">
        <v>55</v>
      </c>
      <c r="R24" s="15">
        <v>12853.560000000001</v>
      </c>
      <c r="S24" s="15">
        <v>86</v>
      </c>
      <c r="T24">
        <f t="shared" si="0"/>
        <v>15</v>
      </c>
      <c r="U24">
        <f ca="1"/>
        <v>11</v>
      </c>
      <c r="V24" t="str">
        <f ca="1"/>
        <v>Product23</v>
      </c>
      <c r="W24">
        <f ca="1"/>
        <v>12853.560000000001</v>
      </c>
      <c r="X24">
        <f ca="1"/>
        <v>86</v>
      </c>
    </row>
    <row r="25" spans="1:24" x14ac:dyDescent="0.3">
      <c r="A25" s="10">
        <v>24</v>
      </c>
      <c r="B25" s="8">
        <v>11488.4</v>
      </c>
      <c r="Q25" s="10" t="s">
        <v>57</v>
      </c>
      <c r="R25" s="15">
        <v>10202.400000000001</v>
      </c>
      <c r="S25" s="15">
        <v>65</v>
      </c>
      <c r="T25">
        <f t="shared" si="0"/>
        <v>19</v>
      </c>
      <c r="U25">
        <f ca="1"/>
        <v>16</v>
      </c>
      <c r="V25" t="str">
        <f ca="1"/>
        <v>Product24</v>
      </c>
      <c r="W25">
        <f ca="1"/>
        <v>10202.400000000001</v>
      </c>
      <c r="X25">
        <f ca="1"/>
        <v>65</v>
      </c>
    </row>
    <row r="26" spans="1:24" x14ac:dyDescent="0.3">
      <c r="A26" s="10">
        <v>25</v>
      </c>
      <c r="B26" s="8">
        <v>18688.430000000004</v>
      </c>
      <c r="Q26" s="10" t="s">
        <v>59</v>
      </c>
      <c r="R26" s="15">
        <v>599.7600000000001</v>
      </c>
      <c r="S26" s="15">
        <v>72</v>
      </c>
      <c r="T26">
        <f t="shared" si="0"/>
        <v>17</v>
      </c>
      <c r="U26">
        <f ca="1"/>
        <v>43</v>
      </c>
      <c r="V26" t="str">
        <f ca="1"/>
        <v>Product25</v>
      </c>
      <c r="W26">
        <f ca="1"/>
        <v>599.7600000000001</v>
      </c>
      <c r="X26">
        <f ca="1"/>
        <v>72</v>
      </c>
    </row>
    <row r="27" spans="1:24" x14ac:dyDescent="0.3">
      <c r="A27" s="10">
        <v>26</v>
      </c>
      <c r="B27" s="8">
        <v>13710.079999999998</v>
      </c>
      <c r="Q27" s="10" t="s">
        <v>61</v>
      </c>
      <c r="R27" s="15">
        <v>2761.9200000000005</v>
      </c>
      <c r="S27" s="15">
        <v>112</v>
      </c>
      <c r="T27">
        <f t="shared" si="0"/>
        <v>8</v>
      </c>
      <c r="U27">
        <f ca="1"/>
        <v>38</v>
      </c>
      <c r="V27" t="str">
        <f ca="1"/>
        <v>Product26</v>
      </c>
      <c r="W27">
        <f ca="1"/>
        <v>2761.9200000000005</v>
      </c>
      <c r="X27">
        <f ca="1"/>
        <v>112</v>
      </c>
    </row>
    <row r="28" spans="1:24" x14ac:dyDescent="0.3">
      <c r="A28" s="10">
        <v>27</v>
      </c>
      <c r="B28" s="8">
        <v>11440.67</v>
      </c>
      <c r="Q28" s="10" t="s">
        <v>64</v>
      </c>
      <c r="R28" s="15">
        <v>6226.0800000000008</v>
      </c>
      <c r="S28" s="15">
        <v>109</v>
      </c>
      <c r="T28">
        <f t="shared" si="0"/>
        <v>10</v>
      </c>
      <c r="U28">
        <f ca="1"/>
        <v>28</v>
      </c>
      <c r="V28" t="str">
        <f ca="1"/>
        <v>Product27</v>
      </c>
      <c r="W28">
        <f ca="1"/>
        <v>6226.0800000000008</v>
      </c>
      <c r="X28">
        <f ca="1"/>
        <v>109</v>
      </c>
    </row>
    <row r="29" spans="1:24" x14ac:dyDescent="0.3">
      <c r="A29" s="10">
        <v>28</v>
      </c>
      <c r="B29" s="8">
        <v>13306.16</v>
      </c>
      <c r="Q29" s="10" t="s">
        <v>66</v>
      </c>
      <c r="R29" s="15">
        <v>4682.72</v>
      </c>
      <c r="S29" s="15">
        <v>112</v>
      </c>
      <c r="T29">
        <f t="shared" si="0"/>
        <v>8</v>
      </c>
      <c r="U29">
        <f ca="1"/>
        <v>34</v>
      </c>
      <c r="V29" t="str">
        <f ca="1"/>
        <v>Product28</v>
      </c>
      <c r="W29">
        <f ca="1"/>
        <v>4682.72</v>
      </c>
      <c r="X29">
        <f ca="1"/>
        <v>112</v>
      </c>
    </row>
    <row r="30" spans="1:24" x14ac:dyDescent="0.3">
      <c r="A30" s="10">
        <v>29</v>
      </c>
      <c r="B30" s="8">
        <v>8794.48</v>
      </c>
      <c r="Q30" s="10" t="s">
        <v>68</v>
      </c>
      <c r="R30" s="15">
        <v>5523.44</v>
      </c>
      <c r="S30" s="15">
        <v>104</v>
      </c>
      <c r="T30">
        <f t="shared" si="0"/>
        <v>10</v>
      </c>
      <c r="U30">
        <f ca="1"/>
        <v>32</v>
      </c>
      <c r="V30" t="str">
        <f ca="1"/>
        <v>Product29</v>
      </c>
      <c r="W30">
        <f ca="1"/>
        <v>5523.44</v>
      </c>
      <c r="X30">
        <f ca="1"/>
        <v>104</v>
      </c>
    </row>
    <row r="31" spans="1:24" x14ac:dyDescent="0.3">
      <c r="A31" s="10">
        <v>30</v>
      </c>
      <c r="B31" s="8">
        <v>16666.269999999997</v>
      </c>
      <c r="Q31" s="10" t="s">
        <v>70</v>
      </c>
      <c r="R31" s="15">
        <v>22945.919999999998</v>
      </c>
      <c r="S31" s="15">
        <v>114</v>
      </c>
      <c r="T31">
        <f t="shared" si="0"/>
        <v>6</v>
      </c>
      <c r="U31">
        <f ca="1"/>
        <v>2</v>
      </c>
      <c r="V31" t="str">
        <f ca="1"/>
        <v>Product30</v>
      </c>
      <c r="W31">
        <f ca="1"/>
        <v>22945.919999999998</v>
      </c>
      <c r="X31">
        <f ca="1"/>
        <v>114</v>
      </c>
    </row>
    <row r="32" spans="1:24" x14ac:dyDescent="0.3">
      <c r="A32" s="10">
        <v>31</v>
      </c>
      <c r="B32" s="8">
        <v>6920.0999999999995</v>
      </c>
      <c r="Q32" s="10" t="s">
        <v>72</v>
      </c>
      <c r="R32" s="15">
        <v>6249.5999999999995</v>
      </c>
      <c r="S32" s="15">
        <v>60</v>
      </c>
      <c r="T32">
        <f t="shared" si="0"/>
        <v>13</v>
      </c>
      <c r="U32">
        <f ca="1"/>
        <v>27</v>
      </c>
      <c r="V32" t="str">
        <f ca="1"/>
        <v>Product31</v>
      </c>
      <c r="W32">
        <f ca="1"/>
        <v>6249.5999999999995</v>
      </c>
      <c r="X32">
        <f ca="1"/>
        <v>60</v>
      </c>
    </row>
    <row r="33" spans="17:24" x14ac:dyDescent="0.3">
      <c r="Q33" s="10" t="s">
        <v>74</v>
      </c>
      <c r="R33" s="15">
        <v>16329.72</v>
      </c>
      <c r="S33" s="15">
        <v>139</v>
      </c>
      <c r="T33">
        <f t="shared" si="0"/>
        <v>3</v>
      </c>
      <c r="U33">
        <f ca="1"/>
        <v>7</v>
      </c>
      <c r="V33" t="str">
        <f ca="1"/>
        <v>Product32</v>
      </c>
      <c r="W33">
        <f ca="1"/>
        <v>16329.72</v>
      </c>
      <c r="X33">
        <f ca="1"/>
        <v>139</v>
      </c>
    </row>
    <row r="34" spans="17:24" x14ac:dyDescent="0.3">
      <c r="Q34" s="10" t="s">
        <v>76</v>
      </c>
      <c r="R34" s="15">
        <v>13645.800000000001</v>
      </c>
      <c r="S34" s="15">
        <v>114</v>
      </c>
      <c r="T34">
        <f t="shared" si="0"/>
        <v>5</v>
      </c>
      <c r="U34">
        <f ca="1"/>
        <v>9</v>
      </c>
      <c r="V34" t="str">
        <f ca="1"/>
        <v>Product33</v>
      </c>
      <c r="W34">
        <f ca="1"/>
        <v>13645.800000000001</v>
      </c>
      <c r="X34">
        <f ca="1"/>
        <v>114</v>
      </c>
    </row>
    <row r="35" spans="17:24" x14ac:dyDescent="0.3">
      <c r="Q35" s="10" t="s">
        <v>78</v>
      </c>
      <c r="R35" s="15">
        <v>8978.2000000000007</v>
      </c>
      <c r="S35" s="15">
        <v>154</v>
      </c>
      <c r="T35">
        <f t="shared" si="0"/>
        <v>2</v>
      </c>
      <c r="U35">
        <f ca="1"/>
        <v>20</v>
      </c>
      <c r="V35" t="str">
        <f ca="1"/>
        <v>Product34</v>
      </c>
      <c r="W35">
        <f ca="1"/>
        <v>8978.2000000000007</v>
      </c>
      <c r="X35">
        <f ca="1"/>
        <v>154</v>
      </c>
    </row>
    <row r="36" spans="17:24" x14ac:dyDescent="0.3">
      <c r="Q36" s="10" t="s">
        <v>80</v>
      </c>
      <c r="R36" s="15">
        <v>703.5</v>
      </c>
      <c r="S36" s="15">
        <v>105</v>
      </c>
      <c r="T36">
        <f t="shared" si="0"/>
        <v>5</v>
      </c>
      <c r="U36">
        <f ca="1"/>
        <v>42</v>
      </c>
      <c r="V36" t="str">
        <f ca="1"/>
        <v>Product35</v>
      </c>
      <c r="W36">
        <f ca="1"/>
        <v>703.5</v>
      </c>
      <c r="X36">
        <f ca="1"/>
        <v>105</v>
      </c>
    </row>
    <row r="37" spans="17:24" x14ac:dyDescent="0.3">
      <c r="Q37" s="10" t="s">
        <v>82</v>
      </c>
      <c r="R37" s="15">
        <v>7222.5</v>
      </c>
      <c r="S37" s="15">
        <v>75</v>
      </c>
      <c r="T37">
        <f t="shared" si="0"/>
        <v>6</v>
      </c>
      <c r="U37">
        <f ca="1"/>
        <v>25</v>
      </c>
      <c r="V37" t="str">
        <f ca="1"/>
        <v>Product36</v>
      </c>
      <c r="W37">
        <f ca="1"/>
        <v>7222.5</v>
      </c>
      <c r="X37">
        <f ca="1"/>
        <v>75</v>
      </c>
    </row>
    <row r="38" spans="17:24" x14ac:dyDescent="0.3">
      <c r="Q38" s="10" t="s">
        <v>84</v>
      </c>
      <c r="R38" s="15">
        <v>5145.6000000000004</v>
      </c>
      <c r="S38" s="15">
        <v>60</v>
      </c>
      <c r="T38">
        <f t="shared" si="0"/>
        <v>8</v>
      </c>
      <c r="U38">
        <f ca="1"/>
        <v>33</v>
      </c>
      <c r="V38" t="str">
        <f ca="1"/>
        <v>Product37</v>
      </c>
      <c r="W38">
        <f ca="1"/>
        <v>5145.6000000000004</v>
      </c>
      <c r="X38">
        <f ca="1"/>
        <v>60</v>
      </c>
    </row>
    <row r="39" spans="17:24" x14ac:dyDescent="0.3">
      <c r="Q39" s="10" t="s">
        <v>87</v>
      </c>
      <c r="R39" s="15">
        <v>8871.1200000000008</v>
      </c>
      <c r="S39" s="15">
        <v>111</v>
      </c>
      <c r="T39">
        <f t="shared" si="0"/>
        <v>4</v>
      </c>
      <c r="U39">
        <f ca="1"/>
        <v>21</v>
      </c>
      <c r="V39" t="str">
        <f ca="1"/>
        <v>Product38</v>
      </c>
      <c r="W39">
        <f ca="1"/>
        <v>8871.1200000000008</v>
      </c>
      <c r="X39">
        <f ca="1"/>
        <v>111</v>
      </c>
    </row>
    <row r="40" spans="17:24" x14ac:dyDescent="0.3">
      <c r="Q40" s="10" t="s">
        <v>89</v>
      </c>
      <c r="R40" s="15">
        <v>3957.15</v>
      </c>
      <c r="S40" s="15">
        <v>93</v>
      </c>
      <c r="T40">
        <f t="shared" si="0"/>
        <v>4</v>
      </c>
      <c r="U40">
        <f ca="1"/>
        <v>37</v>
      </c>
      <c r="V40" t="str">
        <f ca="1"/>
        <v>Product39</v>
      </c>
      <c r="W40">
        <f ca="1"/>
        <v>3957.15</v>
      </c>
      <c r="X40">
        <f ca="1"/>
        <v>93</v>
      </c>
    </row>
    <row r="41" spans="17:24" x14ac:dyDescent="0.3">
      <c r="Q41" s="10" t="s">
        <v>91</v>
      </c>
      <c r="R41" s="15">
        <v>7718.4000000000005</v>
      </c>
      <c r="S41" s="15">
        <v>67</v>
      </c>
      <c r="T41">
        <f t="shared" si="0"/>
        <v>5</v>
      </c>
      <c r="U41">
        <f ca="1"/>
        <v>24</v>
      </c>
      <c r="V41" t="str">
        <f ca="1"/>
        <v>Product40</v>
      </c>
      <c r="W41">
        <f ca="1"/>
        <v>7718.4000000000005</v>
      </c>
      <c r="X41">
        <f ca="1"/>
        <v>67</v>
      </c>
    </row>
    <row r="42" spans="17:24" x14ac:dyDescent="0.3">
      <c r="Q42" s="10" t="s">
        <v>93</v>
      </c>
      <c r="R42" s="15">
        <v>22952.16</v>
      </c>
      <c r="S42" s="15">
        <v>132</v>
      </c>
      <c r="T42">
        <f t="shared" si="0"/>
        <v>2</v>
      </c>
      <c r="U42">
        <f ca="1"/>
        <v>1</v>
      </c>
      <c r="V42" t="str">
        <f ca="1"/>
        <v>Product41</v>
      </c>
      <c r="W42">
        <f ca="1"/>
        <v>22952.16</v>
      </c>
      <c r="X42">
        <f ca="1"/>
        <v>132</v>
      </c>
    </row>
    <row r="43" spans="17:24" x14ac:dyDescent="0.3">
      <c r="Q43" s="10" t="s">
        <v>95</v>
      </c>
      <c r="R43" s="15">
        <v>20574</v>
      </c>
      <c r="S43" s="15">
        <v>127</v>
      </c>
      <c r="T43">
        <f t="shared" si="0"/>
        <v>2</v>
      </c>
      <c r="U43">
        <f ca="1"/>
        <v>3</v>
      </c>
      <c r="V43" t="str">
        <f ca="1"/>
        <v>Product42</v>
      </c>
      <c r="W43">
        <f ca="1"/>
        <v>20574</v>
      </c>
      <c r="X43">
        <f ca="1"/>
        <v>127</v>
      </c>
    </row>
    <row r="44" spans="17:24" x14ac:dyDescent="0.3">
      <c r="Q44" s="10" t="s">
        <v>97</v>
      </c>
      <c r="R44" s="15">
        <v>6064.8399999999992</v>
      </c>
      <c r="S44" s="15">
        <v>73</v>
      </c>
      <c r="T44">
        <f t="shared" si="0"/>
        <v>2</v>
      </c>
      <c r="U44">
        <f ca="1"/>
        <v>29</v>
      </c>
      <c r="V44" t="str">
        <f ca="1"/>
        <v>Product43</v>
      </c>
      <c r="W44">
        <f ca="1"/>
        <v>6064.8399999999992</v>
      </c>
      <c r="X44">
        <f ca="1"/>
        <v>73</v>
      </c>
    </row>
    <row r="45" spans="17:24" x14ac:dyDescent="0.3">
      <c r="Q45" s="10" t="s">
        <v>99</v>
      </c>
      <c r="R45" s="15">
        <v>16333.92</v>
      </c>
      <c r="S45" s="15">
        <v>199</v>
      </c>
      <c r="T45">
        <f t="shared" si="0"/>
        <v>1</v>
      </c>
      <c r="U45">
        <f ca="1"/>
        <v>6</v>
      </c>
      <c r="V45" t="str">
        <f ca="1"/>
        <v>Product44</v>
      </c>
      <c r="W45">
        <f ca="1"/>
        <v>16333.92</v>
      </c>
      <c r="X45">
        <f ca="1"/>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022EE-B738-4073-8170-37F39B0D3CD3}">
  <dimension ref="Y13:AC13"/>
  <sheetViews>
    <sheetView showGridLines="0" tabSelected="1" topLeftCell="B1" zoomScale="73" workbookViewId="0">
      <selection activeCell="Y19" sqref="Y19"/>
    </sheetView>
  </sheetViews>
  <sheetFormatPr defaultRowHeight="14.4" x14ac:dyDescent="0.3"/>
  <cols>
    <col min="1" max="24" width="12.77734375" customWidth="1"/>
  </cols>
  <sheetData>
    <row r="13" spans="25:29" x14ac:dyDescent="0.3">
      <c r="Y13" s="14"/>
      <c r="AC13" s="13"/>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6" r:id="rId4" name="Check Box 2">
              <controlPr defaultSize="0" autoFill="0" autoLine="0" autoPict="0">
                <anchor moveWithCells="1">
                  <from>
                    <xdr:col>6</xdr:col>
                    <xdr:colOff>464820</xdr:colOff>
                    <xdr:row>12</xdr:row>
                    <xdr:rowOff>22860</xdr:rowOff>
                  </from>
                  <to>
                    <xdr:col>7</xdr:col>
                    <xdr:colOff>510540</xdr:colOff>
                    <xdr:row>13</xdr:row>
                    <xdr:rowOff>76200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7</xdr:col>
                    <xdr:colOff>243840</xdr:colOff>
                    <xdr:row>12</xdr:row>
                    <xdr:rowOff>53340</xdr:rowOff>
                  </from>
                  <to>
                    <xdr:col>8</xdr:col>
                    <xdr:colOff>297180</xdr:colOff>
                    <xdr:row>13</xdr:row>
                    <xdr:rowOff>38100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7</xdr:col>
                    <xdr:colOff>853440</xdr:colOff>
                    <xdr:row>12</xdr:row>
                    <xdr:rowOff>53340</xdr:rowOff>
                  </from>
                  <to>
                    <xdr:col>9</xdr:col>
                    <xdr:colOff>30480</xdr:colOff>
                    <xdr:row>13</xdr:row>
                    <xdr:rowOff>38100</xdr:rowOff>
                  </to>
                </anchor>
              </controlPr>
            </control>
          </mc:Choice>
        </mc:AlternateContent>
        <mc:AlternateContent xmlns:mc="http://schemas.openxmlformats.org/markup-compatibility/2006">
          <mc:Choice Requires="x14">
            <control shapeId="6149" r:id="rId7" name="Scroll Bar 5">
              <controlPr defaultSize="0" autoPict="0">
                <anchor moveWithCells="1">
                  <from>
                    <xdr:col>10</xdr:col>
                    <xdr:colOff>175260</xdr:colOff>
                    <xdr:row>15</xdr:row>
                    <xdr:rowOff>91440</xdr:rowOff>
                  </from>
                  <to>
                    <xdr:col>10</xdr:col>
                    <xdr:colOff>464820</xdr:colOff>
                    <xdr:row>25</xdr:row>
                    <xdr:rowOff>83820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 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Maika Kajal</dc:creator>
  <cp:lastModifiedBy>Maika Kajal</cp:lastModifiedBy>
  <dcterms:created xsi:type="dcterms:W3CDTF">2021-11-03T11:40:02Z</dcterms:created>
  <dcterms:modified xsi:type="dcterms:W3CDTF">2024-10-13T05:18:06Z</dcterms:modified>
</cp:coreProperties>
</file>