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roject Manager\Desktop\Клиенты\зоомагазин\"/>
    </mc:Choice>
  </mc:AlternateContent>
  <bookViews>
    <workbookView xWindow="0" yWindow="0" windowWidth="18996" windowHeight="9192" activeTab="1"/>
  </bookViews>
  <sheets>
    <sheet name="Условия" sheetId="4" r:id="rId1"/>
    <sheet name="Повседневные  корма" sheetId="5" r:id="rId2"/>
    <sheet name="Лечебные корма" sheetId="6" r:id="rId3"/>
  </sheets>
  <definedNames>
    <definedName name="ШапкаНачало" localSheetId="2">'Лечебные корма'!$A$1:$G$3</definedName>
    <definedName name="ШапкаНачало">'Повседневные  корма'!$A$1:$G$3</definedName>
  </definedNames>
  <calcPr calcId="162913"/>
</workbook>
</file>

<file path=xl/calcChain.xml><?xml version="1.0" encoding="utf-8"?>
<calcChain xmlns="http://schemas.openxmlformats.org/spreadsheetml/2006/main">
  <c r="A14" i="4" l="1"/>
  <c r="K160" i="6"/>
  <c r="K141" i="6"/>
  <c r="K126" i="6"/>
  <c r="K108" i="6"/>
  <c r="K93" i="6"/>
  <c r="K80" i="6"/>
  <c r="K55" i="6"/>
  <c r="K45" i="6"/>
  <c r="K28" i="6"/>
  <c r="K14" i="6"/>
  <c r="K162" i="5"/>
  <c r="K154" i="5"/>
  <c r="K142" i="5"/>
  <c r="K131" i="5"/>
  <c r="K108" i="5"/>
  <c r="K93" i="5"/>
  <c r="K80" i="5"/>
  <c r="K72" i="5"/>
  <c r="K62" i="5"/>
  <c r="K52" i="5"/>
  <c r="K41" i="5"/>
  <c r="K32" i="5"/>
  <c r="K18" i="5"/>
  <c r="K9" i="5"/>
  <c r="K85" i="6"/>
  <c r="K146" i="5"/>
  <c r="K64" i="5"/>
  <c r="K158" i="6"/>
  <c r="K140" i="6"/>
  <c r="K125" i="6"/>
  <c r="K107" i="6"/>
  <c r="K92" i="6"/>
  <c r="K66" i="6"/>
  <c r="K53" i="6"/>
  <c r="K40" i="6"/>
  <c r="K27" i="6"/>
  <c r="K13" i="6"/>
  <c r="K161" i="5"/>
  <c r="K152" i="5"/>
  <c r="K140" i="5"/>
  <c r="K122" i="5"/>
  <c r="K107" i="5"/>
  <c r="K92" i="5"/>
  <c r="K79" i="5"/>
  <c r="K71" i="5"/>
  <c r="K59" i="5"/>
  <c r="K51" i="5"/>
  <c r="K40" i="5"/>
  <c r="K31" i="5"/>
  <c r="K16" i="5"/>
  <c r="K8" i="5"/>
  <c r="K94" i="6"/>
  <c r="K163" i="5"/>
  <c r="K73" i="5"/>
  <c r="K10" i="5"/>
  <c r="K153" i="6"/>
  <c r="K139" i="6"/>
  <c r="K124" i="6"/>
  <c r="K106" i="6"/>
  <c r="K91" i="6"/>
  <c r="K65" i="6"/>
  <c r="K51" i="6"/>
  <c r="K39" i="6"/>
  <c r="K26" i="6"/>
  <c r="K12" i="6"/>
  <c r="K160" i="5"/>
  <c r="K151" i="5"/>
  <c r="K139" i="5"/>
  <c r="K120" i="5"/>
  <c r="K106" i="5"/>
  <c r="K90" i="5"/>
  <c r="K78" i="5"/>
  <c r="K70" i="5"/>
  <c r="K58" i="5"/>
  <c r="K50" i="5"/>
  <c r="K38" i="5"/>
  <c r="K28" i="5"/>
  <c r="K15" i="5"/>
  <c r="K7" i="5"/>
  <c r="K16" i="6"/>
  <c r="K82" i="5"/>
  <c r="K152" i="6"/>
  <c r="K131" i="6"/>
  <c r="K118" i="6"/>
  <c r="K103" i="6"/>
  <c r="K89" i="6"/>
  <c r="K64" i="6"/>
  <c r="K50" i="6"/>
  <c r="K38" i="6"/>
  <c r="K25" i="6"/>
  <c r="K11" i="6"/>
  <c r="K159" i="5"/>
  <c r="K150" i="5"/>
  <c r="K136" i="5"/>
  <c r="K116" i="5"/>
  <c r="K102" i="5"/>
  <c r="K89" i="5"/>
  <c r="K77" i="5"/>
  <c r="K69" i="5"/>
  <c r="K57" i="5"/>
  <c r="K47" i="5"/>
  <c r="K37" i="5"/>
  <c r="K24" i="5"/>
  <c r="K14" i="5"/>
  <c r="K6" i="5"/>
  <c r="K60" i="6"/>
  <c r="K155" i="5"/>
  <c r="K33" i="5"/>
  <c r="K151" i="6"/>
  <c r="K130" i="6"/>
  <c r="K115" i="6"/>
  <c r="K100" i="6"/>
  <c r="K88" i="6"/>
  <c r="K63" i="6"/>
  <c r="K49" i="6"/>
  <c r="K32" i="6"/>
  <c r="K24" i="6"/>
  <c r="K10" i="6"/>
  <c r="K158" i="5"/>
  <c r="K149" i="5"/>
  <c r="K135" i="5"/>
  <c r="K114" i="5"/>
  <c r="K100" i="5"/>
  <c r="K88" i="5"/>
  <c r="K76" i="5"/>
  <c r="K68" i="5"/>
  <c r="K56" i="5"/>
  <c r="K46" i="5"/>
  <c r="K36" i="5"/>
  <c r="K23" i="5"/>
  <c r="K13" i="5"/>
  <c r="K147" i="6"/>
  <c r="K29" i="6"/>
  <c r="K109" i="5"/>
  <c r="K53" i="5"/>
  <c r="K150" i="6"/>
  <c r="K129" i="6"/>
  <c r="K114" i="6"/>
  <c r="K99" i="6"/>
  <c r="K87" i="6"/>
  <c r="K62" i="6"/>
  <c r="K48" i="6"/>
  <c r="K31" i="6"/>
  <c r="K23" i="6"/>
  <c r="K9" i="6"/>
  <c r="K157" i="5"/>
  <c r="K148" i="5"/>
  <c r="K134" i="5"/>
  <c r="K113" i="5"/>
  <c r="K99" i="5"/>
  <c r="K84" i="5"/>
  <c r="K75" i="5"/>
  <c r="K67" i="5"/>
  <c r="K55" i="5"/>
  <c r="K45" i="5"/>
  <c r="K35" i="5"/>
  <c r="K22" i="5"/>
  <c r="K12" i="5"/>
  <c r="K11" i="5"/>
  <c r="K109" i="6"/>
  <c r="K132" i="5"/>
  <c r="K42" i="5"/>
  <c r="K148" i="6"/>
  <c r="K128" i="6"/>
  <c r="K113" i="6"/>
  <c r="K98" i="6"/>
  <c r="K86" i="6"/>
  <c r="K61" i="6"/>
  <c r="K47" i="6"/>
  <c r="K30" i="6"/>
  <c r="K22" i="6"/>
  <c r="K164" i="5"/>
  <c r="K156" i="5"/>
  <c r="K147" i="5"/>
  <c r="K133" i="5"/>
  <c r="K110" i="5"/>
  <c r="K95" i="5"/>
  <c r="K83" i="5"/>
  <c r="K74" i="5"/>
  <c r="K66" i="5"/>
  <c r="K54" i="5"/>
  <c r="K44" i="5"/>
  <c r="K34" i="5"/>
  <c r="K20" i="5"/>
  <c r="K127" i="6"/>
  <c r="K46" i="6"/>
  <c r="K94" i="5"/>
  <c r="K19" i="5"/>
  <c r="J2" i="6" l="1"/>
  <c r="J2" i="5"/>
  <c r="D28" i="4" l="1"/>
</calcChain>
</file>

<file path=xl/sharedStrings.xml><?xml version="1.0" encoding="utf-8"?>
<sst xmlns="http://schemas.openxmlformats.org/spreadsheetml/2006/main" count="1433" uniqueCount="826">
  <si>
    <t xml:space="preserve">ООО «Ветторгпартнер»  </t>
  </si>
  <si>
    <t xml:space="preserve">   </t>
  </si>
  <si>
    <r>
      <t>Юридический адрес</t>
    </r>
    <r>
      <rPr>
        <sz val="10"/>
        <rFont val="Times New Roman"/>
        <family val="1"/>
        <charset val="204"/>
      </rPr>
      <t xml:space="preserve">: 220118, г. Минск, ул. Машиностроителей, 31-10, УНП 193073621, ОКПО 501825785000,                       </t>
    </r>
  </si>
  <si>
    <t xml:space="preserve"> р/с BY 16 ALFA 3012 2650 2500 1027 0000, ЗАО "Альфа-Банк"</t>
  </si>
  <si>
    <t>220013, г. Минск, ул. Сурганова, 43, БИК: ALFABY2X</t>
  </si>
  <si>
    <t>тел./факс (8017) 388-13-33, GSM +375 (29) 670-11-84 (А1)</t>
  </si>
  <si>
    <t>Оптовая торговля и дистрибьюция ветеринарных препаратов, кормов и зоотоваров</t>
  </si>
  <si>
    <r>
      <rPr>
        <b/>
        <sz val="14"/>
        <rFont val="Times New Roman"/>
        <family val="1"/>
        <charset val="204"/>
      </rPr>
      <t xml:space="preserve">Условия работы:      </t>
    </r>
    <r>
      <rPr>
        <b/>
        <sz val="12"/>
        <rFont val="Times New Roman"/>
        <family val="1"/>
        <charset val="204"/>
      </rPr>
      <t xml:space="preserve">                                                                                                                                                                                                                                                                                   </t>
    </r>
    <r>
      <rPr>
        <b/>
        <sz val="12"/>
        <color indexed="50"/>
        <rFont val="Times New Roman"/>
        <family val="1"/>
        <charset val="204"/>
      </rPr>
      <t/>
    </r>
  </si>
  <si>
    <t>Минимальная сумма закупки 30 руб.</t>
  </si>
  <si>
    <t>Доставка осуществляется при покупке товаров более чем на 200 руб.</t>
  </si>
  <si>
    <t xml:space="preserve">!!!ТОВАР  ОТГРУЖАЕТСЯ  согласно НОРМЕ упаковки. </t>
  </si>
  <si>
    <t>ДАННЫЕ ДЛЯ ОФОРМЛЕНИЯ ЗАКАЗА</t>
  </si>
  <si>
    <t>Наименование организации Покупателя</t>
  </si>
  <si>
    <t xml:space="preserve">Пункт разгрузки </t>
  </si>
  <si>
    <t xml:space="preserve"> </t>
  </si>
  <si>
    <t>Контактное лицо, телефон</t>
  </si>
  <si>
    <t>Предлагаем следующие условия работы:</t>
  </si>
  <si>
    <t>Выбор условий работы (из списка ниже):</t>
  </si>
  <si>
    <t xml:space="preserve">Итого заказ на сумму с НДС (руб. РБ): </t>
  </si>
  <si>
    <t>Отсрочка платежа 30 дней</t>
  </si>
  <si>
    <t>ШапкаНачало</t>
  </si>
  <si>
    <t>Штрихкод</t>
  </si>
  <si>
    <t>Наименование</t>
  </si>
  <si>
    <t>Торговая марка /
Страна производства</t>
  </si>
  <si>
    <t>Картинка</t>
  </si>
  <si>
    <t>Характеристика препарата</t>
  </si>
  <si>
    <t>Норма упаковки</t>
  </si>
  <si>
    <t>Единица измерения</t>
  </si>
  <si>
    <t>Цены  с НДС</t>
  </si>
  <si>
    <t>Кол-во для заказа</t>
  </si>
  <si>
    <t>Сумма заказа</t>
  </si>
  <si>
    <t>Общая сумма 'Повседневные  корма' (руб. РБ):</t>
  </si>
  <si>
    <t>Hill's Science Plan. Puppy&amp;Kitten</t>
  </si>
  <si>
    <t>052742013350</t>
  </si>
  <si>
    <t>604022 SP Консервы д/котят нежный мусс 82г</t>
  </si>
  <si>
    <t>Hill's</t>
  </si>
  <si>
    <t>ожидается поступление</t>
  </si>
  <si>
    <t>Мусс для котят с курицей и индейкой. Рекомендуется: Котята после отъема от матери до 1 года и беременные или кормящие кошки. https://www.hillspet.ru/cat-food/sp-feline-science-plan-kitten-1st-nutrition-mousse-canned</t>
  </si>
  <si>
    <t>052742211206</t>
  </si>
  <si>
    <t>604034 SP Пауч  д/котят курица 85г</t>
  </si>
  <si>
    <t>шт</t>
  </si>
  <si>
    <t>Влажный корм для котят, с курицей. Рекомендуется: Котята после отъема от матери до 1 года и беременные или кормящие кошки. https://www.hillspet.ru/cat-food/sp-feline-science-plan-kitten-with-chicken-pouch</t>
  </si>
  <si>
    <t>052742211404</t>
  </si>
  <si>
    <t>604035 SP Пауч д/котят индейка 85г</t>
  </si>
  <si>
    <t>Влажный корм для котят, с индейкой. Рекомендуется: Котята после отъема от матери до 1 года и беременные или кормящие кошки. https://www.hillspet.ru/cat-food/sp-feline-science-plan-kitten-with-turkey-pouch</t>
  </si>
  <si>
    <t>052742211305</t>
  </si>
  <si>
    <t>604038 SP Пауч д/котят рыба 85г</t>
  </si>
  <si>
    <t>Влажный корм для котят, с океанической рыбой. Рекомендуется: Котята после отъема от матери до 1 года и беременные или кормящие кошки. https://www.hillspet.ru/cat-food/sp-feline-science-plan-kitten-with-ocean-fish-pouch</t>
  </si>
  <si>
    <t>052742022741</t>
  </si>
  <si>
    <t>604046 SP Корм д/котят курица 300г</t>
  </si>
  <si>
    <t>Сухой корм для котят, с курицей. Рекомендуется: Котята после отъема от матери до 1 года и беременные или кормящие кошки. https://www.hillspet.ru/cat-food/sp-feline-science-plan-kitten-healthy-development-chicken-dry</t>
  </si>
  <si>
    <t>052742029191</t>
  </si>
  <si>
    <t>604714 SP Корм д/котят курица 1,5кг</t>
  </si>
  <si>
    <t>052742024363</t>
  </si>
  <si>
    <t>604049 SP Корм д/котят курица 3кг</t>
  </si>
  <si>
    <t>052742023731</t>
  </si>
  <si>
    <t>604050 SP Корм д/котят курица 7кг</t>
  </si>
  <si>
    <t>052742030906</t>
  </si>
  <si>
    <t>604713 SP Корм д/котят тунец 300г</t>
  </si>
  <si>
    <t>Сухой корм для котят, с тунцом. Рекомендуется: Котята после отъема от матери до 1 года и беременные или кормящие кошки. https://www.hillspet.ru/cat-food/sp-feline-science-plan-kitten-healthy-development-tuna-dry</t>
  </si>
  <si>
    <t>052742028484</t>
  </si>
  <si>
    <t>604715 SP Корм д/котят тунец 1,5кг</t>
  </si>
  <si>
    <t>052742024431</t>
  </si>
  <si>
    <t>604173 SP Корм д/котят тунец 7кг</t>
  </si>
  <si>
    <t>052742050874</t>
  </si>
  <si>
    <t>607100 SP Корм д/щенков курица 370г</t>
  </si>
  <si>
    <t>Влажный корм для щенков, с курицей. Рекомендуется: Щенков до 1 года, беременных или кормящих собак. https://www.hillspet.ru/dog-food/sp-canine-science-plan-puppy-medium-savoury-chicken-canned</t>
  </si>
  <si>
    <t>052742024950</t>
  </si>
  <si>
    <t>604266 SP Корм д/щенков 800г</t>
  </si>
  <si>
    <t>Сухой корм для щенков средних пород, с курицей. Рекомендуется: Щенков средних пород до 1 года, беременных или кормящих собак. https://www.hillspet.ru/dog-food/sp-canine-science-plan-puppy-healthy-development-medium-chicken-dry</t>
  </si>
  <si>
    <t>052742926308</t>
  </si>
  <si>
    <t>604268 SP Корм д/щенков курица 12кг</t>
  </si>
  <si>
    <t>052742024998</t>
  </si>
  <si>
    <t>604269 SP Корм д/щенков ягненок 800г</t>
  </si>
  <si>
    <t>Сухой корм для щенков средних пород, с ягненком и рисом. Рекомендуется: Щенков средних пород до 1 года, беременных или кормящих собак. https://www.hillspet.ru/dog-food/sp-canine-science-plan-puppy-healthy-development-lamb-and-rice-dry</t>
  </si>
  <si>
    <t>052742025018</t>
  </si>
  <si>
    <t>604270 SP Корм д/щенков ягненок 2,5кг</t>
  </si>
  <si>
    <t>604605 SP Корм д/щенков ягненок/рис 2,5кг</t>
  </si>
  <si>
    <t>052742926407</t>
  </si>
  <si>
    <t>604271 SP Корм д/щенков ягненок 12кг</t>
  </si>
  <si>
    <t>052742201108</t>
  </si>
  <si>
    <t>604304 SP Корм д/щенков крупных пород курица 2,5кг</t>
  </si>
  <si>
    <t>Сухой корм для щенков крупных пород с курицей. Рекомендуется: Щенков крупных пород в возрасте до 12-18 мес. (больше 25 кг во взрослом состоянии). https://www.hillspet.ru/dog-food/sp-canine-science-plan-puppy-healthy-development-large-breed-chicken-dry</t>
  </si>
  <si>
    <t>052742025063</t>
  </si>
  <si>
    <t>604305 SP Корм д/щенков крупн.пород курица 12кг</t>
  </si>
  <si>
    <t>Hill's Science Plan Base</t>
  </si>
  <si>
    <t>052742013411</t>
  </si>
  <si>
    <t>603986 SP Консервы д/взрослых кошек с лососем 82г</t>
  </si>
  <si>
    <t>Консервы для взрослых кошек, с лососем, в форме паштета. Рекомендуется: Взрослые кошки 1-6 лет. https://www.hillspet.ru/cat-food/sp-feline-science-plan-adult-with-salmon-canned</t>
  </si>
  <si>
    <t>052742210605</t>
  </si>
  <si>
    <t>604000 SP Пауч д/взр кошек говядина 85г</t>
  </si>
  <si>
    <t>Влажный корм для взрослых кошек, с говядиной. Рекомендуется: Взрослые кошки 1-6 лет. https://www.hillspet.ru/cat-food/sp-feline-science-plan-adult-tender-chunks-gravy-with-beef-pouch</t>
  </si>
  <si>
    <t>052742210407</t>
  </si>
  <si>
    <t>604003 SP Пауч д/взрослых кошек курица 85г</t>
  </si>
  <si>
    <t>Влажный корм для взрослых кошек, с курицей. Рекомендуется: Взрослые кошки 1-6 лет. https://www.hillspet.ru/cat-food/sp-feline-science-plan-adult-with-chicken-pouch</t>
  </si>
  <si>
    <t>052742210704</t>
  </si>
  <si>
    <t>604005 SP Пауч д/взрослых кошек индейка 85г</t>
  </si>
  <si>
    <t>Влажный корм для взрослых кошек, с индейкой. Рекомендуется: Взрослые кошки 1-6 лет. https://www.hillspet.ru/cat-food/sp-feline-science-plan-adult-with-turkey-pouch</t>
  </si>
  <si>
    <t>052742210506</t>
  </si>
  <si>
    <t>604007 SP Пауч д/взр кошек рыба 85г</t>
  </si>
  <si>
    <t>Влажный корм для взрослых кошек, с океанической рыбой. Рекомендуется: Взрослые кошки 1-6 лет. https://www.hillspet.ru/cat-food/sp-feline-science-plan-adult-with-ocean-fish-pouch</t>
  </si>
  <si>
    <t>052742028460</t>
  </si>
  <si>
    <t>604716 SP Корм д/взрослых кошек курица 300г</t>
  </si>
  <si>
    <t>Сухой корм для взрослых кошек, с курицей. Рекомендуется: Взрослые кошки 1-6 лет. https://www.hillspet.ru/cat-food/sp-feline-science-plan-adult-optimal-care-chicken-dry</t>
  </si>
  <si>
    <t>052742028446</t>
  </si>
  <si>
    <t>604718 SP Корм д/взрослых кошек курица 1,5кг</t>
  </si>
  <si>
    <t>052742030838</t>
  </si>
  <si>
    <t>604058 SP Корм д/взрослых кошек курица 3кг</t>
  </si>
  <si>
    <t>052742024417</t>
  </si>
  <si>
    <t>604174 SP Корм д/взрослых кошек курица 10кг</t>
  </si>
  <si>
    <t>052742629100</t>
  </si>
  <si>
    <t>604063 SP Корм д/взрослых кошек курица 15кг</t>
  </si>
  <si>
    <t>052742028736</t>
  </si>
  <si>
    <t>604717 SP Корм д/взрослых кошек тунец 300г</t>
  </si>
  <si>
    <t>Сухой корм для взрослых кошек, с тунцом. Рекомендуется: Взрослые кошки 1-6 лет. https://www.hillspet.ru/cat-food/sp-feline-science-plan-adult-optimal-care-with-tuna-dry</t>
  </si>
  <si>
    <t>052742028408</t>
  </si>
  <si>
    <t>604720 SP Корм д/кошек тунец 1,5кг</t>
  </si>
  <si>
    <t>052742024103</t>
  </si>
  <si>
    <t>604075 SP Корм д/взрослых кошек тунец 3кг</t>
  </si>
  <si>
    <t>052742024370</t>
  </si>
  <si>
    <t>604176 SP Корм д/взрослых кошек тунец 10кг</t>
  </si>
  <si>
    <t>052742027487</t>
  </si>
  <si>
    <t>604599 SP Корм д/взрослых кошек утка 300г</t>
  </si>
  <si>
    <t>Сухой корм для взрослых кошек, с уткой. Рекомендуется: Взрослые кошки 1-6 лет. https://www.hillspet.ru/cat-food/sd-feline-adult-duck-dry</t>
  </si>
  <si>
    <t>052742027654</t>
  </si>
  <si>
    <t>604637 SP Корм д/взрослых кошек утка 1,5кг</t>
  </si>
  <si>
    <t>052742028118</t>
  </si>
  <si>
    <t>604710 SP Корм д/взр.кошек утка 3кг</t>
  </si>
  <si>
    <t>052742030654</t>
  </si>
  <si>
    <t>604861 SP Корм д/взрослых кошек утка 10кг</t>
  </si>
  <si>
    <t>052742022925</t>
  </si>
  <si>
    <t>604065 SP Корм д/взрослых кошек ягненок 300г</t>
  </si>
  <si>
    <t>Сухой корм для взрослых кошек, с ягненком. Рекомендуется: Взрослые кошки 1-6 лет. https://www.hillspet.ru/cat-food/sp-feline-science-plan-adult-optimal-care-with-lamb-dry</t>
  </si>
  <si>
    <t>052742028422</t>
  </si>
  <si>
    <t>604719 SP Корм д/взрослых кошек ягненок 1,5кг</t>
  </si>
  <si>
    <t>052742024080</t>
  </si>
  <si>
    <t>604067 SP Корм д/взр.кошек ягненок 3кг</t>
  </si>
  <si>
    <t>052742024394</t>
  </si>
  <si>
    <t>604175 SP Корм д/взрослых кошек ягненок 10кг</t>
  </si>
  <si>
    <t>052742051581</t>
  </si>
  <si>
    <t>607096 SP Корм д/собак говядина 370г</t>
  </si>
  <si>
    <t>Влажный корм для взрослых собак, с говядиной. Рекомендуется: Взрослых собак от 1 года до 6 лет. https://www.hillspet.ru/dog-food/sp-canine-science-plan-adult-formula-savoury-beef-canned</t>
  </si>
  <si>
    <t>052742050805</t>
  </si>
  <si>
    <t>607097 SP Корм д/собак индейка 370г</t>
  </si>
  <si>
    <t>Влажный корм для взрослых собак, с индейкой. Рекомендуется: Взрослых собак от 1 года до 6 лет. https://www.hillspet.ru/dog-food/sp-canine-science-plan-adult-medium-savoury-turkey-canned</t>
  </si>
  <si>
    <t>052742050782</t>
  </si>
  <si>
    <t>607098 SP Корм д/собак курица 370г</t>
  </si>
  <si>
    <t>Влажный корм для взрослых собак, с курицей. Рекомендуется: Взрослых собак от 1 года до 6 лет. https://www.hillspet.ru/dog-food/sp-canine-science-plan-adult-medium-savoury-chicken-canned</t>
  </si>
  <si>
    <t>052742326603</t>
  </si>
  <si>
    <t>604274 SP Корм д/взрослых собак курица 2,5кг</t>
  </si>
  <si>
    <t>Сухой корм для взрослых собак средних пород, с курицей. Рекомендуется: Взрослых собак средних пород от 1 года до 6 лет. https://www.hillspet.ru/dog-food/sp-canine-science-plan-adult-advanced-fitness-med-chicken-dry</t>
  </si>
  <si>
    <t>052742327600</t>
  </si>
  <si>
    <t>604275 SP Корм д/взр.собак курица 12кг</t>
  </si>
  <si>
    <t>052742025599</t>
  </si>
  <si>
    <t>604279 SP Корм д/взрослых собак тунец/рис 2,5кг</t>
  </si>
  <si>
    <t>Сухой корм для взрослых собак средних пород, с тунцом и рисом. Рекомендуется: Взрослых собак средних пород от 1 года до 6 лет. https://www.hillspet.ru/dog-food/sp-canine-science-plan-adult-advanced-fitness-med-tuna-and-rice-dry</t>
  </si>
  <si>
    <t>052742926902</t>
  </si>
  <si>
    <t>604280 SP Корм д/взрослых собак тунец/рис 12кг</t>
  </si>
  <si>
    <t>052742028521</t>
  </si>
  <si>
    <t>604712 SP Корм д/взр.соб.ягн/рис 2,5кг</t>
  </si>
  <si>
    <t>Сухой корм для взрослых собак средних пород, с ягненком и рисом. Рекомендуется: Взрослых собак средних пород от 1 года до 6 лет. https://www.hillspet.ru/dog-food/sp-canine-science-plan-adult-advanced-fitness-medium-lamb-and-rice-dry</t>
  </si>
  <si>
    <t>052742926704</t>
  </si>
  <si>
    <t>604277 SP Корм д/взр.собак средн. пород ягнен.12кг</t>
  </si>
  <si>
    <t>052742025049</t>
  </si>
  <si>
    <t>604306 SP Корм д/взрослых соб.крупн.пор.кур.2,5кг</t>
  </si>
  <si>
    <t>Сухой корм для взрослых собак крупных пород, с курицей. Рекомендуется: Взрослых собак крупных и гигантских пород от 1 года до 5 лет. https://www.hillspet.ru/dog-food/sp-canine-science-plan-adult-advanced-fitness-large-breed-with-chicken-dry</t>
  </si>
  <si>
    <t>052742927008</t>
  </si>
  <si>
    <t>604307 SP Корм д/взр.собак крупн.пород курица 12кг</t>
  </si>
  <si>
    <t>052742927107</t>
  </si>
  <si>
    <t>604310 SP Корм д/взр.соб.крупн.пород ягненок 12кг</t>
  </si>
  <si>
    <t>Сухой корм для взрослых собак крупных пород, с ягненком и рисом. Рекомендуется: Взрослых собак крупных и гигантских пород от 1 года до 5 лет. https://www.hillspet.ru/dog-food/sp-canine-science-plan-adult-advanced-fitness-large-breed-lamb-and-rice-dry</t>
  </si>
  <si>
    <t>052742013398</t>
  </si>
  <si>
    <t>603983 SP Консервы д/взрослых кошек курица 82г</t>
  </si>
  <si>
    <t>Консервы для взрослых кошек с курицей, в форме паштета. Рекомендуется: Взрослые кошки 1-6 лет. https://www.hillspet.ru/cat-food/sp-feline-science-plan-adult-with-chicken-canned</t>
  </si>
  <si>
    <t>052742054711</t>
  </si>
  <si>
    <t>607385 SP корм д/взр кош (лос+морковь) 1,5кг</t>
  </si>
  <si>
    <t>Для взрослых кошек (1-6лет). Корм Hill's Science Plan CULINARY CREATIONS для взрослых кошек, с лососем и морковью обладает превосходным вкусом.Рацион содержит необходимые питательные вещества, чтобы поддерживать оптимальное здоровье кошки в самый расцвет ее жизни. Специально разработанная формула с высококачественным белком лосося, таурином, который необходим для здоровья сердца, и сбалансированный уровень минералов для поддержания почек и мочевого пузыря.</t>
  </si>
  <si>
    <t>052742054674</t>
  </si>
  <si>
    <t>607387 SP корм д/взр кош (лос+морковь) 10кг</t>
  </si>
  <si>
    <t>052742054643</t>
  </si>
  <si>
    <t>607388 SP корм д/взр соб (утк/карт) 2,5кг</t>
  </si>
  <si>
    <t>Для взрослых собак (1-6 лет). Корм Hill's Science Plan CULINARY CREATIONS для взрослых собак средних пород, с уткой и картофелем обладает превосходным вкусом. Рацион содержит необходимые питательные вещества, чтобы поддерживать оптимальное здоровье собаки в самый расцвет ее жизни. Специально разработанная формула с высококачественным белком утки, картофелем и другими легкоперевариваемыми ингредиентами.</t>
  </si>
  <si>
    <t>052742054728</t>
  </si>
  <si>
    <t>607389 SP корм д/взр соб (утк/карт) 12кг</t>
  </si>
  <si>
    <t>Hill's Science Plan Sterilised</t>
  </si>
  <si>
    <t>052742194103</t>
  </si>
  <si>
    <t>603992 SP Пауч д/стерил.кошек курица 85г</t>
  </si>
  <si>
    <t>Влажный корм для стерилизованных кошек в возрасте 6 месяцев - 6 лет, с курицей. https://www.hillspet.ru/cat-food/sp-feline-science-plan-sterilised-cat-young-adult-chicken-pouch</t>
  </si>
  <si>
    <t>052742194202</t>
  </si>
  <si>
    <t>603989 SP Пауч д/стерил.кошек 6мес-6лет лосось 85г</t>
  </si>
  <si>
    <t>Влажный корм для стерилизованных кошек в возрасте 6 месяцев - 6 лет, с лососем. https://www.hillspet.ru/cat-food/sp-feline-science-plan-sterilised-cat-young-adult-with-salmon-pouch</t>
  </si>
  <si>
    <t>052742376707</t>
  </si>
  <si>
    <t>604011 SP Пауч д/стерил.кош. 6мес-6лет форель 85г</t>
  </si>
  <si>
    <t>Влажный корм для стерилизованных кошек в возрасте 6 месяцев - 6 лет, с форелью. https://www.hillspet.ru/cat-food/sp-feline-science-plan-sterilised-cat-young-adult-with-trout-pouch</t>
  </si>
  <si>
    <t>052742376509</t>
  </si>
  <si>
    <t>604013 SP Пауч д/стер. кошек 6мес-6лет индейка 85г</t>
  </si>
  <si>
    <t>Влажный корм для стерилизованных кошек в возрасте 6 месяцев - 6 лет, с индейкой. https://www.hillspet.ru/cat-food/sp-feline-science-plan-sterilised-cat-young-adult-turkey-pouch</t>
  </si>
  <si>
    <t>052742053530</t>
  </si>
  <si>
    <t>607264 SP корм д/стер котят (кур) 300г</t>
  </si>
  <si>
    <t>Сухой корм для котят после отъема от матери до 1 года и беременных или кормящих кошек. https://www.hillspet.ru/cat-food/sp-feline-science-plan-sterilised-cat-kitten-chicken-dry.</t>
  </si>
  <si>
    <t>052742053592</t>
  </si>
  <si>
    <t>607265 SP корм д/стер котят (кур) 1,5кг</t>
  </si>
  <si>
    <t>052742053516</t>
  </si>
  <si>
    <t>607268 SP корм д/стер котят (кур) 3кг</t>
  </si>
  <si>
    <t>052742053639</t>
  </si>
  <si>
    <t>607293 SP корм д/стер котят (кур) 7кг</t>
  </si>
  <si>
    <t>052742028576</t>
  </si>
  <si>
    <t>604723 SP Корм д/стерил.кош. до 7лет курица 300г</t>
  </si>
  <si>
    <t>Сухой корм для взрослых стерилизованных кошек, с курицей. Рекомендуется: Взрослых стерилизованных кошек до 6 лет. Также, подходит для стерилизованных котят старше 6 месяцев. https://www.hillspet.ru/cat-food/sp-feline-science-plan-sterilised-cat-young-adult-chicken-dry</t>
  </si>
  <si>
    <t>052742028552</t>
  </si>
  <si>
    <t>604725 SP Корм д/стер.кош.с 6мес.-6лет курица1,5кг</t>
  </si>
  <si>
    <t>052742029214</t>
  </si>
  <si>
    <t>604726 SP Корм д/стерил.кош. до 7лет курица 3кг</t>
  </si>
  <si>
    <t>052742024271</t>
  </si>
  <si>
    <t>604180 SP Корм д/стер.кош.с 6мес.-6лет курица 10кг</t>
  </si>
  <si>
    <t>052742028798</t>
  </si>
  <si>
    <t>604724 SP Корм д/стерил.кош.с 6мес.-6лет тунец300г</t>
  </si>
  <si>
    <t>Сухой корм для взрослых стерилизованных кошек, с тунцом. Рекомендуется: Взрослых стерилизованных кошек до 6 лет. Также, подходит для стерилизованных котят старше 6 месяцев. https://www.hillspet.ru/cat-food/sp-feline-science-plan-sterilised-cat-young-adult-tuna-dry</t>
  </si>
  <si>
    <t>052742028194</t>
  </si>
  <si>
    <t>604727 SP Корм д/стерил. кошек тунец 1,5кг</t>
  </si>
  <si>
    <t>052742023946</t>
  </si>
  <si>
    <t>604129 SP Корм д/стерил.кош.с 6мес.-6лет тунец 3кг</t>
  </si>
  <si>
    <t>052742024295</t>
  </si>
  <si>
    <t>604181 SP Корм д/стер.кошек до 7лет тунец 10кг</t>
  </si>
  <si>
    <t>Сухой корм для взрослых стерилизованных кошек, с тунцом. Рекомендуется: Взрослых стерилизованных кошек до 6 лет. https://www.hillspet.ru/cat-food/sp-feline-science-plan-sterilised-cat-young-adult-tuna-dry</t>
  </si>
  <si>
    <t>052742036151</t>
  </si>
  <si>
    <t>605251 SP Корм д/стерил.кош.с 6мес.-6лет утка 300г</t>
  </si>
  <si>
    <t>Сухой корм для взрослых стерилизованных кошек, с уткой. Рекомендуется: Взрослых стерилизованных кошек до 6 лет. https://www.hillspet.ru/cat-food/sp-feline-science-plan-sterilised-cat-young-adult-duck-dry</t>
  </si>
  <si>
    <t>052742035970</t>
  </si>
  <si>
    <t>607277 SP корм д/стер кош &lt;7 лет (утк) 1,5кг</t>
  </si>
  <si>
    <t>052742035963</t>
  </si>
  <si>
    <t>607278 SP корм д/стер кош &lt;7 лет (утк) 3кг</t>
  </si>
  <si>
    <t>Сухой корм для молодых стерилизованных кошек и кастрированных котов, с уткой HILL'S SCIENCE PLAN Sterilised Cat содержит уникальную формулу контроля веса, поддерживающую идеальный вес, а также сбалансированный набор минералов для поддержания здоровья функций почек и мочевого пузыря.</t>
  </si>
  <si>
    <t>605252 SP Корм д/стерил.кош.с 6мес.-6лет утка1,5кг</t>
  </si>
  <si>
    <t>605253 SP Корм д/стерил.кош.с 6мес.-6лет утка 3кг</t>
  </si>
  <si>
    <t>052742035994</t>
  </si>
  <si>
    <t>605255 SP Корм д/стерил.кош.с 6мес.-6лет утка 10кг</t>
  </si>
  <si>
    <t>052742934907</t>
  </si>
  <si>
    <t>604110 SP Корм д/стерилиз.пожилых кошек 300г</t>
  </si>
  <si>
    <t>Сухой корм для стерилизованных кошек старше 7 лет, с курицей. https://www.hillspet.ru/cat-food/sp-feline-science-plan-mature-adult-7-plus-sterilised-cat-chicken-dry</t>
  </si>
  <si>
    <t>052742028170</t>
  </si>
  <si>
    <t>604728 SP Корм д/стер.пож.кош.старше7лет кур.1,5кг</t>
  </si>
  <si>
    <t>052742024042</t>
  </si>
  <si>
    <t>604134 SP Корм д/стер.пож.кош.старше 7лет кур.3кг</t>
  </si>
  <si>
    <t>Hill's Science Plan Small&amp;Mini</t>
  </si>
  <si>
    <t>052742052465</t>
  </si>
  <si>
    <t>607068 SP корм д/взр соб вес+моб (декор)6кг</t>
  </si>
  <si>
    <t>Perfect Weight &amp; Active Mobility для собак мелких и миниатюрных пород требующих питание с пониженной калорийностью (малоактивных, стерилизованных либо склонных к набору лишнего веса). https://www.hillspet.ru/dog-food/sp-canine-adult-perfect-weight-and-active-mobility-small-mini-chicken-dry</t>
  </si>
  <si>
    <t>052742031583</t>
  </si>
  <si>
    <t>604229 SP Корм д/щенков декор.пород курица 300г</t>
  </si>
  <si>
    <t>Сухой корм для щенков, с курицей. Рекомендуется: Для щенков мелких пород до 1 года, беременных или кормящих собак. https://www.hillspet.ru/dog-food/sp-canine-science-plan-puppy-small-and-miniature-chicken-dry</t>
  </si>
  <si>
    <t>052742028132</t>
  </si>
  <si>
    <t>604731 SP Корм д/щен.декор.курица 1,5кг</t>
  </si>
  <si>
    <t>052742281803</t>
  </si>
  <si>
    <t>604345 SP Корм д/щенк. декор. курица 3кг</t>
  </si>
  <si>
    <t>052742048895</t>
  </si>
  <si>
    <t>606588 SP корм д/щен декор (ягн) 300г</t>
  </si>
  <si>
    <t>Сухой корм для щенков, с ягненком и рисом. Рекомендуется: Для щенков мелких пород до 1 года, беременных или кормящих собак. https://www.hillspet.ru/dog-food/sp-canine-science-plan-puppy-small-mini-lamb-rice-dry</t>
  </si>
  <si>
    <t>052742048871</t>
  </si>
  <si>
    <t>606589 SP корм д/щен декор (ягн) 1,5кг</t>
  </si>
  <si>
    <t>052742048864</t>
  </si>
  <si>
    <t>606591 SP корм д/щен декор (ягн) 6кг</t>
  </si>
  <si>
    <t>052742282008</t>
  </si>
  <si>
    <t>604231 SP Корм д/взр.соб.декор.пород курица 300г</t>
  </si>
  <si>
    <t>Сухой корм для взрослых собак мелких пород от 1 года до 6 лет, с курицей. https://www.hillspet.ru/dog-food/sp-canine-science-plan-adult-small-and-miniature-chicken-turkey-dry</t>
  </si>
  <si>
    <t>052742028262</t>
  </si>
  <si>
    <t>604734 SP Корм д/взр.соб.декор. курица 1,5кг</t>
  </si>
  <si>
    <t>052742029238</t>
  </si>
  <si>
    <t>604735 SP Корм д/взрослых соб.декор.пор.курица 3кг</t>
  </si>
  <si>
    <t xml:space="preserve">Сухой корм Hill's Science Plan для взрослых собак мелких пород для поддержания здоровья кожи и шерсти, с курицей </t>
  </si>
  <si>
    <t>052742024769</t>
  </si>
  <si>
    <t>604233 SP Корм д/взр.соб.декор.пород курица 6кг</t>
  </si>
  <si>
    <t>052742008202</t>
  </si>
  <si>
    <t>604234 SP Корм д/взр.соб.декор.пород ягн/рис 300г</t>
  </si>
  <si>
    <t xml:space="preserve">Сухой корм Hill's Science Plan для взрослых собак мелких пород для поддержания здорового иммунитета, с ягненком и рисом </t>
  </si>
  <si>
    <t>052742028309</t>
  </si>
  <si>
    <t>604732 SP Корм д/взр.соб.декор.пор.ягненок 1,5кг</t>
  </si>
  <si>
    <t>052742025391</t>
  </si>
  <si>
    <t>604319 SP Корм д/взр.собак декор.пор.ягненок 6кг</t>
  </si>
  <si>
    <t>052742282602</t>
  </si>
  <si>
    <t>604237 SP Корм д/пож.собак декор.пор.курица 1,5кг</t>
  </si>
  <si>
    <t>Сухой корм для пожилых собак мелких пород от 7 лет, с курицей. https://www.hillspet.ru/dog-food/sp-canine-science-plan-mature-adult-7-plus-small-and-miniature-dry</t>
  </si>
  <si>
    <t>052742282503</t>
  </si>
  <si>
    <t>604388 SP Корм д/пожил.собак дек.пород 7+ кур.300г</t>
  </si>
  <si>
    <t>052742024745</t>
  </si>
  <si>
    <t>604236 SP Корм д/взр.соб.декор.н/калор.1,5кг</t>
  </si>
  <si>
    <t xml:space="preserve"> Light. Сухой корм для взрослых собак в возрасте от 1 года до 6 лет, которым требуется меньше калорий (например, для менее активных, стерилизованных/кастрированных или склонных к набору избыточного веса собак). https://www.hillspet.ru/dog-food/sp-canine-science-plan-adult-small-and-miniature-light-original-dry</t>
  </si>
  <si>
    <t>052742008264</t>
  </si>
  <si>
    <t>604342 SP Корм д/взр.соб декор.деликат 3кг</t>
  </si>
  <si>
    <t>Sensitive Stomach &amp; Skin. Сухой корм для взрослых собак мелких пород старше 1 года, в том числе с чувствительным желудком и кожей, с курицей. https://www.hillspet.ru/dog-food/sp-canine-science-plan-adult-small-and-miniature-sensitive-stomach-skin-with-chicken-dry</t>
  </si>
  <si>
    <t>052742028286</t>
  </si>
  <si>
    <t>604733 SP Корм д/взросл.собак декор.деликат 1,5кг</t>
  </si>
  <si>
    <t>Hill's Science Plan Senior</t>
  </si>
  <si>
    <t>052742013459</t>
  </si>
  <si>
    <t>603985 SP Консервы д/пожилых кошек 7+ курица 82г</t>
  </si>
  <si>
    <t>Консервы для кошек старше 7 лет, с курицей, в форме паштета. https://www.hillspet.ru/cat-food/sp-feline-science-plan-mature-adult-7-plus-with-chicken-canned</t>
  </si>
  <si>
    <t>052742520506</t>
  </si>
  <si>
    <t>604096 SP Корм д/пожилых кош.старше 7лет кур.300г</t>
  </si>
  <si>
    <t>Сухой корм для кошек старше 7 лет, с курицей. https://www.hillspet.ru/cat-food/sp-feline-science-plan-mature-adult-7-plus-active-longevity-chicken-dry</t>
  </si>
  <si>
    <t>052742023403</t>
  </si>
  <si>
    <t>604097 SP Корм д/пож.кош.старше 7лет кур. 1,5кг</t>
  </si>
  <si>
    <t>052742023212</t>
  </si>
  <si>
    <t>604101 SP Корм д/пож.кош.старше 7лет тунец 1,5кг</t>
  </si>
  <si>
    <t>Сухой корм для кошек старше 7 лет, с тунцом. https://www.hillspet.ru/cat-food/sp-feline-science-plan-mature-adult-7-plus-active-longevity-with-tuna-dry</t>
  </si>
  <si>
    <t>052742051598</t>
  </si>
  <si>
    <t>607095 SP Корм д/пожилых собак 7+ курица 370г</t>
  </si>
  <si>
    <t>Консервы для пожилых собак старше 7 лет, с курицей. https://www.hillspet.ru/dog-food/sp-canine-science-plan-mature-adult-7-plus-medium-savoury-chicken-canned</t>
  </si>
  <si>
    <t>052742927206</t>
  </si>
  <si>
    <t>604286 SP Корм д/пожилых соб.старше 7лет кур.12кг</t>
  </si>
  <si>
    <t>Сухой корм для собак средних пород старше 7 лет, с курицей. https://www.hillspet.ru/dog-food/sp-canine-science-plan-mature-adult-7-plus-active-longevity-medium-with-chicken-dry</t>
  </si>
  <si>
    <t>052742025278</t>
  </si>
  <si>
    <t>604287 SP Корм д/пож.соб.старше 7лет ягненок 2,5кг</t>
  </si>
  <si>
    <t>Сухой корм для собак средних пород старше 7 лет, с ягненком и рисом. https://www.hillspet.ru/dog-food/sp-canine-science-plan-mature-adult-7-plus-active-longevity-medium-lamb-and-rice-dry</t>
  </si>
  <si>
    <t>052742927305</t>
  </si>
  <si>
    <t>604288 SP Корм д/пож.соб.старше 7лет ягн.12кг</t>
  </si>
  <si>
    <t>052742927404</t>
  </si>
  <si>
    <t>604313 SP Корм д/пож.соб.кр.пор.старше6лет кур12кг</t>
  </si>
  <si>
    <t>Сухой корм для пожилых собак крупных пород старше 6 лет, с курицей. https://www.hillspet.ru/dog-food/sp-canine-science-plan-mature-adult-6-plus-active-longevity-large-breed-with-chicken-dry</t>
  </si>
  <si>
    <t>052742026220</t>
  </si>
  <si>
    <t>605257 SP Корм д/кошек старше 7лет SrVit кур.85г</t>
  </si>
  <si>
    <t>Senior Vitality. Влажный корм для пожилых кошек старше 7 лет, с курицей. https://www.hillspet.ru/cat-food/sp-feline-science-plan-adult-7-plus-youthful-vitality-chicken-pouch</t>
  </si>
  <si>
    <t>052742026244</t>
  </si>
  <si>
    <t>605259 SP Корм д/кошек старше 7лет SrVit лос.85г</t>
  </si>
  <si>
    <t>Senior Vitality. Влажный корм для пожилых кошек старше 7 лет, с лососем. https://www.hillspet.ru/cat-food/sp-feline-science-plan-adult-7-plus-youthful-vitality-with-salmon-pouch</t>
  </si>
  <si>
    <t>052742024493</t>
  </si>
  <si>
    <t>605262 SP Корм д/кошек старше 7лет SrVit кур.300г</t>
  </si>
  <si>
    <t>Senior Vitality. Сухой корм для пожилых кошек старше 7 лет, с курицей и рисом. https://www.hillspet.ru/cat-food/sp-feline-science-plan-adult-7-plus-youthful-vitality-chicken-with-rice-dry</t>
  </si>
  <si>
    <t>052742015903</t>
  </si>
  <si>
    <t>605263 SP Корм д/кошек старше 7лет SrVit кур.1,5кг</t>
  </si>
  <si>
    <t>052742025520</t>
  </si>
  <si>
    <t>604329 SP Корм д/пожилых собак юность 7+ 800г</t>
  </si>
  <si>
    <t>Senior Vitality. Сухой корм для пожилых собак средних пород старше 7 лет, с курицей и рисом. https://www.hillspet.ru/dog-food/sp-canine-science-plan-adult-7-plus-youthful-vitality-medium-breed-with-chicken-and-rice-dry</t>
  </si>
  <si>
    <t>052742025506</t>
  </si>
  <si>
    <t>604327 SP Корм д/пожилых собак юность 7+ 12кг</t>
  </si>
  <si>
    <t>604260 SP Корм д/пожилых соб.декор.пор.юность 250г</t>
  </si>
  <si>
    <t>Senior Vitality. Сухой корм для пожилых собак мелких пород старше 7 лет, с курицей и рисом. https://www.hillspet.ru/dog-food/sp-canine-science-plan-adult-7-plus-youthful-vitality-mini-with-chicken-and-rice-dry</t>
  </si>
  <si>
    <t>052742024820</t>
  </si>
  <si>
    <t>605265 SP Корм д/соб.дек.пор.стар.7лет SrVit, 250г</t>
  </si>
  <si>
    <t>HILL'S SCIENCE PLAN Senior Vitality сухой корм для пожилых собак мелких пород старше 7 лет, с Курицей и рисом</t>
  </si>
  <si>
    <t>052742024868</t>
  </si>
  <si>
    <t>605266 SP Корм д/соб.дек.пор.стар.7лет SrVit,1,5кг</t>
  </si>
  <si>
    <t>Hill's Science Plan No Grain</t>
  </si>
  <si>
    <t>052742037059</t>
  </si>
  <si>
    <t>605366 SP корм д/котят б/з (кур+карт) 1,5кг</t>
  </si>
  <si>
    <t>No Grain. Сухой беззлаковый корм для котят до 1 года и для беременных или кормящих кошек, с курицей. https://www.hillspet.ru/cat-food/sp-feline-science-plan-no-grain-kitten-chicken-dry</t>
  </si>
  <si>
    <t>052742037035</t>
  </si>
  <si>
    <t>605371 SP Корм д/щен б/з (кур+карт) 2,5кг</t>
  </si>
  <si>
    <t>No Grain. Сухой беззлаковый корм для щенков до 1 года и для беременных или кормящих собак, с курицей. https://www.hillspet.ru/dog-food/sp-canine-science-plan-no-grain-puppy-chicken-dry</t>
  </si>
  <si>
    <t>052742037011</t>
  </si>
  <si>
    <t>605372 SP Корм д/щен б/з (кур+карт) 12кг</t>
  </si>
  <si>
    <t>052742036984</t>
  </si>
  <si>
    <t>605368 SP корм д/взр кош б/з (кур+карт) 1,5кг</t>
  </si>
  <si>
    <t>No Grain. Сухой беззлаковый корм для взрослых кошек 1-6 лет, с курицей. https://www.hillspet.ru/cat-food/sp-feline-science-plan-no-grain-adult-chicken-dry</t>
  </si>
  <si>
    <t>052742037110</t>
  </si>
  <si>
    <t>605374 SP Корм д/взр соб б/з (кур+карт) 2,5кг</t>
  </si>
  <si>
    <t>No Grain. Сухой беззлаковый корм для взрослых собак средних пород 1-6 лет, с курицей. https://www.hillspet.ru/dog-food/sp-canine-science-plan-no-grain-medium-adult-chicken-dry</t>
  </si>
  <si>
    <t>052742037097</t>
  </si>
  <si>
    <t>605375 SP Корм д/взр соб б/з (кур+карт) 12кг</t>
  </si>
  <si>
    <t>052742037530</t>
  </si>
  <si>
    <t>605389 SP Корм д/взр соб б/з (тун) 6кг</t>
  </si>
  <si>
    <t>No Grain. Сухой беззлаковый корм для взрослых собак мелких пород 1-6 лет, с тунцом. https://www.hillspet.ru/dog-food/sp-canine-science-plan-no-grain-small-mini-adult-tuna-dry</t>
  </si>
  <si>
    <t>Hill's Science Plan Special Care</t>
  </si>
  <si>
    <t>052742047867</t>
  </si>
  <si>
    <t>606444 SP Корм д/кошек идеал.пищеварение 85г</t>
  </si>
  <si>
    <t>Perfect Digestion. Влажный корм для кошек, с курицей и коричневым рисом. Рекомендуется: Взрослых кошек от 1 года до 6 лет, чтобы помочь поддерживать баланс их пищеварения. https://www.hillspet.ru/cat-food/sp-feline-adult-perfect-digestion-chicken-pouch</t>
  </si>
  <si>
    <t>052742043258</t>
  </si>
  <si>
    <t>605955 SP Корм д/кош.идеал.пищеварение 1,5кг</t>
  </si>
  <si>
    <t>Perfect Digestion. Сухой корм для кошек, с курицей и коричневым рисом. Рекомендуется: Взрослых кошек от 1 года до 6 лет, чтобы помочь поддерживать баланс их пищеварения. https://www.hillspet.ru/cat-food/sp-feline-adult-perfect-digestion-chicken-brown-rice-dry</t>
  </si>
  <si>
    <t>052742043265</t>
  </si>
  <si>
    <t>605958 SP Корм д/кош.идеал.пищеварение 7кг</t>
  </si>
  <si>
    <t>052742044088</t>
  </si>
  <si>
    <t>605962 SP Корм д/соб.декор.пищеварение 1,5кг</t>
  </si>
  <si>
    <t>Perfect Digestion. Сухой корм для собак мелких пород, с курицей и коричневым рисом. Рекомендуется: Взрослых собак от 1 года до 6 лет, чтобы помочь поддерживать баланс их пищеварения. https://www.hillspet.ru/dog-food/sp-canine-adult-perfect-digestion-small-mini-chicken-brown-rice-dry</t>
  </si>
  <si>
    <t>052742044101</t>
  </si>
  <si>
    <t>605963 SP Корм д/соб.декор.пищеварение 3кг</t>
  </si>
  <si>
    <t>052742044132</t>
  </si>
  <si>
    <t>605967 SP Корм д/соб.идеал.пищеварение 2,5кг</t>
  </si>
  <si>
    <t>Perfect Digestion. Сухой корм для собак средних пород, с курицей и коричневым рисом. Рекомендуется: Взрослых собак от 1 года до 6 лет, чтобы помочь поддерживать баланс их пищеварения. https://www.hillspet.ru/dog-food/sp-canine-adult-perfect-digestion-medium-breed-chicken-brown-rice-dry</t>
  </si>
  <si>
    <t>052742044156</t>
  </si>
  <si>
    <t>605970 SP Корм д/соб.идеал.пищеварение 14кг</t>
  </si>
  <si>
    <t>052742528502</t>
  </si>
  <si>
    <t>604112 SP Корм для домашних кошек 300г</t>
  </si>
  <si>
    <t>Hairball Indoor. Сухой корм для кошек, с курицей. Рекомендуется: Взрослые кошки 1-6 лет. Помогает предотвратить образование волосяных комочков в ЖКТ у кошек, ведущих домашний образ жизни. https://www.hillspet.ru/cat-food/sp-feline-science-plan-adult-indoor-cat-chicken-dry</t>
  </si>
  <si>
    <t>052742028590</t>
  </si>
  <si>
    <t>604722 SP Корм д/дом.кошек (вывод шерсти) 1,5кг</t>
  </si>
  <si>
    <t>052742024172</t>
  </si>
  <si>
    <t>604184 SP Корм д/дом.кош.(вывод шерсти) 10кг</t>
  </si>
  <si>
    <t>052742761008</t>
  </si>
  <si>
    <t>604490 SP Корм д/дом.кош.старше 7лет(+шерсть)1,5кг</t>
  </si>
  <si>
    <t>052742023885</t>
  </si>
  <si>
    <t>604074 SP Корм д/кошек деликат 300г</t>
  </si>
  <si>
    <t>Sensitive Stomach &amp; Skin. Сухой корм для взрослых кошек старше 1 года с чувствительным пищеварением и кожей, с курицей. https://www.hillspet.ru/cat-food/sp-feline-adult-sensitive-stomach-and-skin-chicken-dry</t>
  </si>
  <si>
    <t>052742028613</t>
  </si>
  <si>
    <t>604721 SP Корм д/кошек деликат курица 1,5кг</t>
  </si>
  <si>
    <t>052742023137</t>
  </si>
  <si>
    <t xml:space="preserve">604581 SP корм д/кош деликат 7кг </t>
  </si>
  <si>
    <t>ensitive Stomach &amp; Skin. Сухой корм для взрослых кошек старше 1 года с чувствительным пищеварением и кожей, с курицей. https://www.hillspet.ru/cat-food/sp-feline-adult-sensitive-stomach-and-skin-chicken-dry</t>
  </si>
  <si>
    <t>604069 SP Корм д/кошек деликат 7кг</t>
  </si>
  <si>
    <t>052742017297</t>
  </si>
  <si>
    <t>604301 SP Корм д/собак деликат 12кг</t>
  </si>
  <si>
    <t>Sensitive Stomach &amp; Skin. Сухой корм для взрослых собак средних пород старше 1 года, в том числе с чувствительным желудком и кожей, с курицей. https://www.hillspet.ru/dog-food/sp-canine-adult-sensitive-stomach-and-skin-with-chicken-dry</t>
  </si>
  <si>
    <t>052742003740</t>
  </si>
  <si>
    <t>604135 SP Корм д/кошек урол+стер курица 300г</t>
  </si>
  <si>
    <t>Urinary Health. Сухой корм для взрослых кошек 1-6 лет, с курицей. Для поддержания здоровья мочевыделительной системы. https://www.hillspet.ru/cat-food/sp-feline-science-plan-adult-urinary-health-sterilised-cat-dry</t>
  </si>
  <si>
    <t>052742003764</t>
  </si>
  <si>
    <t>604136 SP Корм д/кошек урол+стер кур 1,5кг</t>
  </si>
  <si>
    <t>052742023502</t>
  </si>
  <si>
    <t>604138 SP Корм д/кошек урол+стер курица 7кг</t>
  </si>
  <si>
    <t>052742367309</t>
  </si>
  <si>
    <t>604085 SP Корм д/взр.кошек идеал. вес 1,5кг</t>
  </si>
  <si>
    <t>Perfect Weight. Сухой корм кошек, с курицей. Рекомендуется: Взрослые кошки от 1 года, в том числе менее активные, стерилизованные или склонные к набору веса. https://www.hillspet.ru/cat-food/sp-feline-science-plan-adult-perfect-weight-with-chicken-dry</t>
  </si>
  <si>
    <t>052742025216</t>
  </si>
  <si>
    <t>604297 SP Корм д/взрослых собак идеал. вес 12кг</t>
  </si>
  <si>
    <t>Perfect Weight. Сухой корм для собак средних пород с курицей. Рекомендуется: Взрослых собак старше 1 года, требущих питание с пониженной калорийностью (малоактивных, стерилизованных, либо склонных к набору лишнего веса). https://www.hillspet.ru/dog-food/sp-canine-science-plan-adult-perfect-weight-medium-dry</t>
  </si>
  <si>
    <t>052742052823</t>
  </si>
  <si>
    <t>607069 SP корм д/взр соб вес+моб 2,5кг</t>
  </si>
  <si>
    <t>Perfect Weight &amp; Active Mobility для взрослых собак средних пород требующих питание с пониженной калорийностью (малоактивных, стерилизованных либо склонных к набору лишнего веса). https://www.hillspet.ru/dog-food/sp-canine-adult-perfect-weight-and-active-mobility-medium-chicken-dry</t>
  </si>
  <si>
    <t>052742052427</t>
  </si>
  <si>
    <t>607070 SP корм д/взр соб вес+моб 12кг</t>
  </si>
  <si>
    <t>052742052410</t>
  </si>
  <si>
    <t>607071 SP корм д/взр соб кр/пор вес+моб 12кг</t>
  </si>
  <si>
    <t>Perfect Weight &amp; Active Mobility для собак крупных пород для снижения веса и поддержания подвижности, с курицей. https://www.hillspet.ru/dog-food/sp-canine-adult-perfect-weight-and-active-mobility-large-breed-chicken-dry</t>
  </si>
  <si>
    <t>052742756905</t>
  </si>
  <si>
    <t>604298 SP Корм д/активных собак 12кг</t>
  </si>
  <si>
    <t>Performance. Сухой корм для собак, с курицей. Рекомендуется: Взрослых собак средних пород от 1 года до 6 лет, с высокими энергетическими потребностями. https://www.hillspet.ru/dog-food/sp-canine-science-plan-adult-performance-chicken-dry</t>
  </si>
  <si>
    <t>052742752204</t>
  </si>
  <si>
    <t>604142 SP Корм д/кошек д/зубов 1,5кг</t>
  </si>
  <si>
    <t>Oral Care для взрослых кошек, способствует удалению зубного камня, с курицей. https://www.hillspet.ru/cat-food/sp-feline-science-plan-adult-oral-care-chicken-dry</t>
  </si>
  <si>
    <t>Общая сумма 'Лечебные корма' (руб. РБ):</t>
  </si>
  <si>
    <t>Hill's Prescription Diet для Кошек. a/d (Выздоровление и Восстановление)</t>
  </si>
  <si>
    <t>052742567006</t>
  </si>
  <si>
    <t>5670 PD Консервы д/собак и кошек а/d 156 г</t>
  </si>
  <si>
    <t>a/d. Влажный корм (паштет) для собак и кошек, для кормления в период реабилитации (при анорексии, слабости, восстановлении, при зондовом кормлении, а также при потере/снижении аппетита).Содержание мяса курицы 10%.</t>
  </si>
  <si>
    <t>Hill's Prescription Diet для Кошек. Weight (Система Контроля Веса)</t>
  </si>
  <si>
    <t>605415 PD Корм д/кош c/d+Meta стр+вес 85г</t>
  </si>
  <si>
    <t>Metabolic + Urinary Stress.   Влажный корм для взрослых кошек (старше 1 года) для снижения избыточного веса и для снижения риска развития заболеваний нижних мочевыводящих путей (FLUTD), вызванных стрессом.Содержание мяса курицы 27%.</t>
  </si>
  <si>
    <t>052742210209</t>
  </si>
  <si>
    <t>2102 PD Консервы д/кош.Метаболик Контроль веса156г</t>
  </si>
  <si>
    <t>Metabolic. Влажный корм для взрослых кошек с избыточным весом или ожирением. Для поддержания веса после его снижения.</t>
  </si>
  <si>
    <t>052742214603</t>
  </si>
  <si>
    <t>606190 PD Meta корм д/кош коррек. веса 250г</t>
  </si>
  <si>
    <t>Metabolic. Сухой корм для взрослых кошек (старше 1 года). При избыточном весе или ожирении, для поддержания веса после его снижения. https://www.hillspet.ru/cat-food/pd-feline-prescription-diet-metabolic-dry</t>
  </si>
  <si>
    <t>052742214702</t>
  </si>
  <si>
    <t>605941 PD Meta корм д/кош коррек.веса 1,5кг</t>
  </si>
  <si>
    <t>052742042633</t>
  </si>
  <si>
    <t>605940 PD Meta корм д/кош коррек. веса 3кг</t>
  </si>
  <si>
    <t>052742009421</t>
  </si>
  <si>
    <t>605928 PD Meta корм д/кош коррек. веса 8кг</t>
  </si>
  <si>
    <t>Сухой диетический корм, созданный для лёгкого снижения и контроля веса с учётом уникальных потребностей кошек. Помогает кошке сжигать жир и дает энергию для активных игр. С уникальной смесью клетчатки кошка всегда сыта и довольна между кормлениями</t>
  </si>
  <si>
    <t>052742057941</t>
  </si>
  <si>
    <t>607621 PD Meta корм д/кош кор веса (тун) 1,5кг</t>
  </si>
  <si>
    <t>Сухой диетический корм, созданный для лёгкого снижения и контроля веса с учётом уникальных потребностей кошек. Помогает кошке сжигать жир и дает энергию для активных игр. С уникальной смесью клетчатки кошка всегда сыта и довольна между кормлениями.  Основные показания: - Снижение веса - Поддержание веса (склонные к ожирению или после снижения веса) - Сахарный диабет у кошек с нормальным весом, умеренным избыточным весом или ожирением</t>
  </si>
  <si>
    <t>052742057910</t>
  </si>
  <si>
    <t>607622 PD Meta корм д/кош кор веса (тун) 3кг</t>
  </si>
  <si>
    <t>Hill's Prescription Diet для Кошек. Urinary (Забота о здоровье Мочевыводящих Путей)</t>
  </si>
  <si>
    <t>052742024219</t>
  </si>
  <si>
    <t>605618 PD c/d  Пауч д/кош стресс 85г</t>
  </si>
  <si>
    <t>Влажный диетический корм для кошек Hill's Prescription Diet c/d Multicare Stress - диетический рацион, разработанный для поддержания здоровья мочевыводящих путей кошек, а также для контроля стресса. Клинически доказано: снижает частоту рецидивов наиболее распространенных урологических симптомов на 89%.</t>
  </si>
  <si>
    <t>2842 PD Корм д/кошек с/d уролог.синдром 1,5кг</t>
  </si>
  <si>
    <t>c/d Multicare Urinary Stress.  Сухой корм для взрослых кошек (старше 1 года) для снижения риска развития заболеваний нижних мочевыводящих путей (FLUTD), вызванных стрессом. Содержание мяса курицы 32%.</t>
  </si>
  <si>
    <t xml:space="preserve">052742445007 </t>
  </si>
  <si>
    <t>4450 PD Консервы д/кошек s/d 156г</t>
  </si>
  <si>
    <t>s/d. Влажный корм для взрослых кошек. Для быстрого растворения струвитных уролитов.</t>
  </si>
  <si>
    <t>5482 PD Корм-диета д/кошек с курицей c/d 400гр</t>
  </si>
  <si>
    <t>c/d Multicare.Сухой корм для взрослых кошек (старше 1 года) для снижения риска развития заболеваний нижних мочевыводящих путей (FLUTD), в т.ч. струвитных уролитов.Содержание мяса курицы 32%.</t>
  </si>
  <si>
    <t xml:space="preserve">052742021485 </t>
  </si>
  <si>
    <t>603873 PD Конс. д/кошек c/d урол. рагу с кур. 82г</t>
  </si>
  <si>
    <t>c/d Multicare.   Влажный корм для взрослых кошек. Для снижения риска развития заболеваний нижних мочевыводящих путей (FLUTD), в т.ч. струвитных уролитов.Содержание мяса курицы 11%. С добавлением овощей.</t>
  </si>
  <si>
    <t>052742340609</t>
  </si>
  <si>
    <t>605601 PD c/d пауч д/кош урол. (с кур) 85г</t>
  </si>
  <si>
    <t>c/d Multicare. Влажный корм для взрослых кошек (старше 1 года). Для снижения риска развития заболеваний нижних мочевыводящих путей (FLUTD), в т.ч. струвитных уролитов.</t>
  </si>
  <si>
    <t>052742340807</t>
  </si>
  <si>
    <t>605602 PD c/d пауч д/кош урол. (с лос) 85г</t>
  </si>
  <si>
    <t>c/d Multicare. Влажный диетический корм для поддержания здоровья мочевыводящих путей у кошек. https://www.hillspet.ru/cat-food/pd-feline-prescription-diet-cd-multicare-tender-chunks-gravy-with-salmon-pouch</t>
  </si>
  <si>
    <t>052742918501</t>
  </si>
  <si>
    <t>605875 PD c/d корм д/кош урол. (с кур) 1,5кг</t>
  </si>
  <si>
    <t>Сухой диетический корм для кошек Hill's Prescription Diet c/d Multicare Urinary Care при профилактике мочекаменной болезни (мкб), с курицей, 1,5кг</t>
  </si>
  <si>
    <t>052742042213</t>
  </si>
  <si>
    <t>605889 PD c/d Корм д/кошек урол. с курицей 8кг</t>
  </si>
  <si>
    <t>c/d Multicare Urinary Care. Сухой корм для взрослых кошек (старше 1 года) для снижения риска развития заболеваний нижних мочевыводящих путей (FLUTD), в т.ч. струвитных уролитов.</t>
  </si>
  <si>
    <t>052742042206</t>
  </si>
  <si>
    <t>605890 PD c/d корм д/кош урол. (с кур) 3кг</t>
  </si>
  <si>
    <t>Сухой диетический корм для кошек Hill's Prescription Diet c/d Multicare Urinary Care при профилактике мочекаменной болезни (мкб), с курицей, 3кг</t>
  </si>
  <si>
    <t>052742548203</t>
  </si>
  <si>
    <t>605891 PD c/d Корм д/кош урол.курица 400г</t>
  </si>
  <si>
    <t>052742918907</t>
  </si>
  <si>
    <t>605894 PD s/d корм д/кош д/раств струв 1,5кг</t>
  </si>
  <si>
    <t>s/d. Сухой диетический корм  для поддержания здоровья мочевыводящих путей у кошек. https://www.hillspet.ru/cat-food/pd-feline-prescription-diet-sd-dry</t>
  </si>
  <si>
    <t>052742042473</t>
  </si>
  <si>
    <t>605897 PD s/d корм д/кош д/раств струв 3кг</t>
  </si>
  <si>
    <t>052742284200</t>
  </si>
  <si>
    <t>605980 PD c/d корм д/кош при стрессе 1,5кг</t>
  </si>
  <si>
    <t>c/d Multicare Urinary Stress. Сухой корм для поддержания здоровья мочевыводящих путей у кошек, а также для борьбы со стрессом. https://www.hillspet.ru/cat-food/pd-feline-prescription-diet-cd-urinary-stress-chicken-dry</t>
  </si>
  <si>
    <t>052742314808</t>
  </si>
  <si>
    <t>605981 PD c/d корм д/кош при стрессе 400г</t>
  </si>
  <si>
    <t>052742037585</t>
  </si>
  <si>
    <t>605984 PD c/d+Meta корм д/кош стр+вес 1,5кг</t>
  </si>
  <si>
    <t>c/d Multicare Stress + Metabolic при профилактике цистита, вызванного стрессом и способствует снижению и контролю веса. https://www.hillspet.ru/cat-food/pd-feline-prescription-diet-metabolic-plus-urinary-stress-dry</t>
  </si>
  <si>
    <t>052742050386</t>
  </si>
  <si>
    <t>606770 PD c/d корм д/кош стресс (рыба) 1,5кг</t>
  </si>
  <si>
    <t>c/d Multicare Urinary Stress. Сухой диетический корм для поддержания здоровья мочевыводящих путей у кошек, а также для борьбы со стрессом. https://www.hillspet.ru/cat-food/pd-feline-prescription-diet-cd-multicare-stress-ocean-fish-dry</t>
  </si>
  <si>
    <t>052742904306</t>
  </si>
  <si>
    <t>9043 PD Корм-диета д/кошек с курицей c/d, 5кг</t>
  </si>
  <si>
    <t>c/d Multicare.  Сухой корм для взрослых кошек (старше 1 года) для снижения риска развития заболеваний нижних мочевыводящих путей (FLUTD), в т.ч. струвитных уролитов.Содержание мяса курицы 32%.</t>
  </si>
  <si>
    <t>052742904405</t>
  </si>
  <si>
    <t>9044 PD Корм для кошек с курицей c/d, 10кг</t>
  </si>
  <si>
    <t>c/d Multicare.    Сухой корм для взрослых кошек (старше 1 года) для снижения риска развития заболеваний нижних мочевыводящих путей (FLUTD), в т.ч. струвитных уролитов. Содержание мяса курицы 32%.</t>
  </si>
  <si>
    <t>052742918402</t>
  </si>
  <si>
    <t>9184 PD Корм-диета д/кошек с/d с океан.рыбой 1,5кг</t>
  </si>
  <si>
    <t>c/d Multicare.  Сухой корм для взрослых кошек (старше 1 года) для снижения риска развития заболеваний нижних мочевыводящих путей (FLUTD), в т.ч. струвитных уролитов.Содержание Океанической рыбы 8%.</t>
  </si>
  <si>
    <t>052742945101</t>
  </si>
  <si>
    <t>9451 PD Консервы д/кошек с/d с курицей 156г</t>
  </si>
  <si>
    <t>c/d Multicare.  Влажный корм для взрослых кошек. Для снижения риска развития заболеваний нижних мочевыводящих путей (FLUTD), в т.ч. струвитных уролитов.Содержание мяса курицы 8%.</t>
  </si>
  <si>
    <t>Hill's Prescription Diet для Кошек. Renal (Забота о здоровье Почек и Сердца)</t>
  </si>
  <si>
    <t>052742340500</t>
  </si>
  <si>
    <t>605664 PD k/d пауч д/кош д/почек (с кур) 85г</t>
  </si>
  <si>
    <t>k/d. Влажный корм для взрослых кошек. При хронических заболеваниях почек (все стадии по IRIS). При заболеваниях сердца. При уратном и цистиновом уролитиазе. https://www.hillspet.ru/cat-food/pd-feline-prescription-diet-kd-with-chicken-pouch</t>
  </si>
  <si>
    <t>052742341002</t>
  </si>
  <si>
    <t>605665 PD k/d пауч д/кош д/почек (с лос) 85г</t>
  </si>
  <si>
    <t>Влажный диетический корм для кошек Hill's Prescription Diet k/d при хронической болезни почек, с лососем 85 г</t>
  </si>
  <si>
    <t>052742341101</t>
  </si>
  <si>
    <t>605666 PD k/d Пауч д/кош д/почек говядина 85г</t>
  </si>
  <si>
    <t>k/d. Влажный корм для кошек. Основные показания: Хроническая болезнь почек (ХБП) (Стадии 3-4 по IRIS; Все стадии по IRIS с протеинурией; Острый почечный инсульт; Уремическая энцефалопатия). https://www.hillspet.ru/cat-food/pd-feline-prescription-diet-kd-med-beef-pouch</t>
  </si>
  <si>
    <t>3410 PD Пауч д/кошек k/d с лососем 85г</t>
  </si>
  <si>
    <t>k/d.  Влажный корм для взрослых кошек. При хронических заболеваниях почек (все стадии по IRIS). При заболеваниях сердца.Содержание мяса лосося 4%.</t>
  </si>
  <si>
    <t>3411 PD Пауч д/кошек k/d с говядиной 85г</t>
  </si>
  <si>
    <t>k/d.  Влажный корм для взрослых кошек. При хронических заболеваниях почек (все стадии по IRIS). При заболеваниях сердца.Содержание мяса говядины 4%.</t>
  </si>
  <si>
    <t>052742021584</t>
  </si>
  <si>
    <t>603879 PD Конс. д/кошек k/d для почек 82гр</t>
  </si>
  <si>
    <t>k/d + Mobility.  Сухой корм для взрослых кошек. Для поддержания метаболизма суставов при остеоартрите и хронических заболеваниях почек (все стадии по IRIS). Сердечная недостаточность.Содержание мяса курицы 21%.</t>
  </si>
  <si>
    <t>052742011646</t>
  </si>
  <si>
    <t>10748 PD k/d+Mob Корм д/кошек поч+суставы 2кг</t>
  </si>
  <si>
    <t>Hill's Prescription Diet k/d + Mobility Kidney + Joint Care сухой корм для кошек с курицей 2 кг</t>
  </si>
  <si>
    <t>052742043760</t>
  </si>
  <si>
    <t>605986 PD k/d корм д/кош д/почек 3кг</t>
  </si>
  <si>
    <t>k/d. Сухой корм для кошек.  Основные показания: Хроническая болезнь почек (ХБП) (Стадии 3-4 по IRIS; Все стадии по IRIS с протеинурией; Острый почечный инсульт; Уремическая энцефалопатия). https://www.hillspet.ru/cat-food/pd-feline-prescription-diet-kd-with-chicken-dry</t>
  </si>
  <si>
    <t>052742918600</t>
  </si>
  <si>
    <t>605988 PD k/d корм д/кош д/почек 1,5кг</t>
  </si>
  <si>
    <t>052742548401</t>
  </si>
  <si>
    <t>605989 PD k/d корм д/кош д/почек 400г</t>
  </si>
  <si>
    <t>052742018577</t>
  </si>
  <si>
    <t>605990 PD k/d корм д/кош д/почек (тун) 1,5кг</t>
  </si>
  <si>
    <t>k/d. Сухой корм для кошек.  Основные показания: Хроническая болезнь почек (ХБП) (Стадии 3-4 по IRIS; Все стадии по IRIS с протеинурией; Острый почечный инсульт; Уремическая энцефалопатия). https://www.hillspet.ru/cat-food/pd-kd-feline-tuna-dry</t>
  </si>
  <si>
    <t>052742018553</t>
  </si>
  <si>
    <t>605991 PD k/d корм д/кош д/почек (тун) 400г</t>
  </si>
  <si>
    <t>052742043630</t>
  </si>
  <si>
    <t>605993 PD k/d ES корм д/кош д/почек (РС) 3кг</t>
  </si>
  <si>
    <t>k/d Early Stage. Сухой корм для кошек. Основные показания: Хроническая болезнь почек стадии 1-2 по IRIS (без протеинурии); Заболевания сердца; Асцит и отеки, вызванные заболеваниями сердца (застойная сердечная недостаточность); Гипертония (первичная). https://www.hillspet.ru/cat-food/pd-kd-early-stage-feline-chicken-dry</t>
  </si>
  <si>
    <t>052742049991</t>
  </si>
  <si>
    <t>606384 PD k/d+Mob Корм д/кош поч+суставы 1,5кг</t>
  </si>
  <si>
    <t>k/d + Mobility. Для поддержания метаболизма суставов при остеоартрите у взрослых кошек и хронических заболеваниях почек (все стадии по IRIS). При сердечной недостаточности. При уратном и цистиновом уролитиазе.</t>
  </si>
  <si>
    <t>9186 PD Корм-диета д/взрослых кошек k/d, 1,5кг</t>
  </si>
  <si>
    <t>k/d. Сухой корм для взрослых кошек. При хронических заболеваниях почек (все стадии по IRIS). При заболеваниях сердца.Содержание мяса курицы 18%.</t>
  </si>
  <si>
    <t>052742043616</t>
  </si>
  <si>
    <t>605994 PD k/d ES корм кош д/почек (РС) 1,5кг</t>
  </si>
  <si>
    <t>Hill's Prescription Diet для Кошки.  (Забота о здоровье Печени и Сердца)</t>
  </si>
  <si>
    <t>052742869506</t>
  </si>
  <si>
    <t>605968 PD l/d Корм д/кошек д/печени 1,5кг</t>
  </si>
  <si>
    <t xml:space="preserve"> l/d. Сухой корм для кошек. Основные показания: Общие заболевания печени; Печеночная энцефалопатия; Липидоз печени (с эцефалопатией). https://www.hillspet.ru/cat-food/pd-feline-prescription-diet-ld-dry</t>
  </si>
  <si>
    <t>Hill's Prescription Diet для Кошек. Gastro (Забота о Пищеварении)</t>
  </si>
  <si>
    <t>052742026770</t>
  </si>
  <si>
    <t>604420 PD Biome Консервы д/кош. ЖКТ-Биом кур 82г</t>
  </si>
  <si>
    <t>Biome. Влажный корм для взрослых кошек при заболеваниях ЖКТ, поддающихся коррекции с помощью клетчатки.Содержание мяса курицы 12%.</t>
  </si>
  <si>
    <t>605769 PD i/d Корм д/кошек д/пищ. тракта 1,5кг</t>
  </si>
  <si>
    <t>i/d. Сухой корм для взрослых кошек и котят для снижения проявления острых и хронических расстройств пищеварения.Обогащен технологией Hill's ActivBiome +. Содержание мяса курицы 19%.</t>
  </si>
  <si>
    <t>605770 PD i/d Корм д/кошек д/пищ. тракта 400г</t>
  </si>
  <si>
    <t>i/d.Сухой корм для взрослых кошек и котят для снижения проявления острых и хронических расстройств пищеварения.Обогащен технологией Hill's ActivBiome +.Содержание мяса курицы 19%.</t>
  </si>
  <si>
    <t>052742040233</t>
  </si>
  <si>
    <t>606407 PD i/d пауч д/кош д/ЖКТ (кур) 85г</t>
  </si>
  <si>
    <t xml:space="preserve"> i/d при расстройствах пищеварения, жкт, с курицей, 85г</t>
  </si>
  <si>
    <t>052742040219</t>
  </si>
  <si>
    <t>606409 PD i/d пауч д/кош д/ЖКТ (c лос) 85г</t>
  </si>
  <si>
    <t>Влажный диетический корм для кошек Hill's Prescription Diet i/d при расстройствах пищеварения, жкт, с лососем, 85г</t>
  </si>
  <si>
    <t>052742041230</t>
  </si>
  <si>
    <t>605883 PD i/d корм д/кош д/ЖКТ 1,5кг</t>
  </si>
  <si>
    <t>Сухой диетический корм для кошек Hill's Prescription Diet i/d при расстройствах пищеварения, жкт, с курицей, 1,5кг</t>
  </si>
  <si>
    <t>052742043142</t>
  </si>
  <si>
    <t>605877 PD i/d корм д/кош д/ЖКТ 3кг</t>
  </si>
  <si>
    <t>Сухой диетический корм для кошек Hill's Prescription Diet i/d при расстройствах пищеварения, жкт, с курицей, 3кг</t>
  </si>
  <si>
    <t>052742038575</t>
  </si>
  <si>
    <t>605619 PD c/d+Meta корм д/кош стр+вес 85г</t>
  </si>
  <si>
    <t>Влажный диетический корм для кошек Hill's Prescription Diet c/d Multicare Stress + Metabolic при профилактике цистита, вызванного стрессом и способствует снижению и контролю веса, с курицей, 85г</t>
  </si>
  <si>
    <t>052742027005</t>
  </si>
  <si>
    <t>605850 PD Biome корм д/кош ЖКТ-Биом 1,5кг</t>
  </si>
  <si>
    <t>Сухой корм для кошек Hill’s Prescription Diet Gastrointestinal Biome с высоким содержанием клетчатки, клинически доказано, способствует регулярному нормальному стулу всего за 24 часа и снижает риск развития рецидивов. Содержит технологию ингредиентов ActivBiome+ для быстрого питания кишечного микробиома и помогает поддерживать здоровье при нарушениях пищеварения</t>
  </si>
  <si>
    <t>052742042084</t>
  </si>
  <si>
    <t>605851 PD Biome корм д/кош ЖКТ-Биом 3кг</t>
  </si>
  <si>
    <t>052742040707</t>
  </si>
  <si>
    <t>606178 PD i/d корм д/кош д/пищ. тракта 400г</t>
  </si>
  <si>
    <t>Hill's Prescription Diet для Кошек. Mobility (Забота о здоровье Суставов)</t>
  </si>
  <si>
    <t>052742041636</t>
  </si>
  <si>
    <t>605857 PD j/d корм д/кош д/сустав 1,5кг</t>
  </si>
  <si>
    <t>j/d. Сухой корм для взрослых кошек (старше 1 года). Для поддержания метаболизма в суставах в случаях остеоартрита.</t>
  </si>
  <si>
    <t>Hill's Prescription Diet для Кошек. Allergy (Забота о здоровье Кожи)</t>
  </si>
  <si>
    <t>052742040400</t>
  </si>
  <si>
    <t>605741 PD Корм д/кошек аллерг. z/d Low All. 2кг</t>
  </si>
  <si>
    <t>z/d.   Сухой корм для взрослых кошек для снижения кожных и кишечных проявлений пищевой аллергии или непереносимости компонентов пищи. Содержание мяса курицы 42%.</t>
  </si>
  <si>
    <t>Hill's Prescription Diet для Кошек. Diabetes (Сахарный Диабет)</t>
  </si>
  <si>
    <t>052742428109</t>
  </si>
  <si>
    <t>4281 PD Консервы д/кошек при диабете 156г</t>
  </si>
  <si>
    <t>m/d.  Влажный корм для взрослых кошек при сахарном диабете и для снижения избыточного веса.</t>
  </si>
  <si>
    <t>052742919102</t>
  </si>
  <si>
    <t>9191 PD Корм-диета для взрослых кошек w/d, 1,5кг</t>
  </si>
  <si>
    <t>w/d. Сухой корм для взрослых кошек при сахарном диабете, констипации и для поддержания веса после его снижения. Содержание мяса курицы 42%.</t>
  </si>
  <si>
    <t>052742432809</t>
  </si>
  <si>
    <t>4328 PD Корм д/кошек поддержание веса 5кг</t>
  </si>
  <si>
    <t>w/d.  Сухой корм для взрослых кошек при сахарном диабете, констипации и для поддержания веса после его снижения. Содержание мяса курицы 42%.</t>
  </si>
  <si>
    <t>052742945507</t>
  </si>
  <si>
    <t>9455 PD Корм-диета для взрослых кошек w/d, 156г</t>
  </si>
  <si>
    <t>w/d.  Влажный корм для взрослых кошек при сахарном диабете, констипации и для поддержания веса после его снижения. Содержание мяса курицы 5%.</t>
  </si>
  <si>
    <t>052742868509</t>
  </si>
  <si>
    <t>605918 PD m/d Корм д/кош при диабете 1,5кг</t>
  </si>
  <si>
    <t>Сухой диетический корм для кошек Hill's Prescription Diet m/d при сахарном диабете, с курицей, 1,5кг</t>
  </si>
  <si>
    <t>052742055718</t>
  </si>
  <si>
    <t>607361 PD w/d пауч д/кош при диабете 85г</t>
  </si>
  <si>
    <t xml:space="preserve"> Влажный диетический корм для кошек Hill's Prescription Diet w/d - диетический корм, предназначенный для регулирования уровня глюкозы (при сахарном диабете) у взрослых кошек.</t>
  </si>
  <si>
    <t>Hill's Prescription Diet для Кошек. t/d (Забота о здоровье Полости Рта)</t>
  </si>
  <si>
    <t>052742868806</t>
  </si>
  <si>
    <t>606273 PD t/d корм д/кош д/зубов 1,5кг</t>
  </si>
  <si>
    <t>Сухой диетический корм для кошек Hill's Prescription Diet t/d при заболеваниях полости рта, с курицей</t>
  </si>
  <si>
    <t>Hill's Prescription Diet для Кошек. y/d (Забота о здоровье Щитовидной Железы)</t>
  </si>
  <si>
    <t>052742168005</t>
  </si>
  <si>
    <t>1680 PD Корм д/кошек гипертиреоз 1,5кг</t>
  </si>
  <si>
    <t>y/d.  Сухой корм для взрослых кошек при повышенной функции щитовидной железы.</t>
  </si>
  <si>
    <t>Hill's Prescription Diet для Собак. Weight (Система Контроля Веса)</t>
  </si>
  <si>
    <t>052742210100</t>
  </si>
  <si>
    <t>2101 PD Консервы д/собак Метаболик 370г</t>
  </si>
  <si>
    <t>Metabolic. Влажный корм для взрослых собак с избыточным весом или ожирением. Для поддержания веса после его снижения. Содержание мяса курицы 5%.</t>
  </si>
  <si>
    <t>052742000633</t>
  </si>
  <si>
    <t>605884 PD Meta+ корм д/соб вес+суставы 12кг</t>
  </si>
  <si>
    <t>Сухой диетический корм для собак Hill's Prescription Diet Metabolic + Mobility способствует снижению веса при заболевании суставов, с курицей, 12кг</t>
  </si>
  <si>
    <t>052742042626</t>
  </si>
  <si>
    <t>605943 PD Meta корм д/соб коррек.веса 10кг</t>
  </si>
  <si>
    <t>Metabolic. Сухой корм для взрослых собак с избыточным весом или ожирением. Для поддержания веса после его снижения. Содержание мяса курицы 17%.</t>
  </si>
  <si>
    <t>052742209807</t>
  </si>
  <si>
    <t>605944 PD Meta корм д/соб коррек. веса 4кг</t>
  </si>
  <si>
    <t>Metabolic. Сухой корм для взрослых собак с избыточным весом или ожирением. Для поддержания веса после его снижения.</t>
  </si>
  <si>
    <t>052742209708</t>
  </si>
  <si>
    <t>605945 PD Meta корм д/соб коррек. веса 1,5кг</t>
  </si>
  <si>
    <t>Сухой диетический корм для собак Hill's Prescription Diet Metabolic способствует снижению и контролю веса, с курицей 1,5 кг</t>
  </si>
  <si>
    <t>052742053059</t>
  </si>
  <si>
    <t>607219 PD Meta корм д/соб коррек. веса 370г</t>
  </si>
  <si>
    <t>Сухой и влажный диетический корм для собак, созданный для лёгкого снижения и контроля веса с учётом всех потребностей собак при ожирении. Помогает собаке сжигать жир и дает энергию для активных игр. С уникальной смесью клетчатки собаки всегда сыты и довольны между кормлениями. 96% собак успешно снизили вес в домашних условиях за 2 месяца с Hill's Prescription Diet Metabolic.</t>
  </si>
  <si>
    <t>052742042619</t>
  </si>
  <si>
    <t>605947 PD Meta корм д/соб кор веса мини 3кг</t>
  </si>
  <si>
    <t>052742044309</t>
  </si>
  <si>
    <t>606044 PD Meta корм д/соб кор веса 1,5кг</t>
  </si>
  <si>
    <t>052742044538</t>
  </si>
  <si>
    <t>606148 PD Meta корм д/соб кор веса (ягн) 12кг</t>
  </si>
  <si>
    <t>052742045269</t>
  </si>
  <si>
    <t>606209 PD Meta+ корм д/соб вес+суставы мини 6кг</t>
  </si>
  <si>
    <t>Metabolic. Сухой корм для взрослых собак с избыточным весом или ожирением. Для поддержания веса после его снижения + забота о суставах.</t>
  </si>
  <si>
    <t>052742047218</t>
  </si>
  <si>
    <t>606378 PD Meta корм д/соб кор веса мини 1кг</t>
  </si>
  <si>
    <t>Hill's Prescription Diet для Собак. Urinary (Забота о здоровье Мочевыводящих Путей)</t>
  </si>
  <si>
    <t xml:space="preserve">052742865409 </t>
  </si>
  <si>
    <t>8654 PD Корм-диета для взрослых собак c/d, 2кг</t>
  </si>
  <si>
    <t>c/d Multicare. Сухой корм для взрослых собак. Для снижения риска развития заболеваний нижних мочевыводящих путей, в т.ч. струвитных уролитов. Содержание мяса курицы 26%.</t>
  </si>
  <si>
    <t>052742801506</t>
  </si>
  <si>
    <t>8015 PD Консерва д/собак s/d 370г</t>
  </si>
  <si>
    <t>s/d.  Влажный корм для взрослых собак. Для быстрого растворения струвитных уролитов.</t>
  </si>
  <si>
    <t>052742042237</t>
  </si>
  <si>
    <t>605888 PD c/d корм д/соб при струвитах 1,5кг</t>
  </si>
  <si>
    <t>052742917603</t>
  </si>
  <si>
    <t>605887 PD c/d корм д/соб при струвитах 12кг</t>
  </si>
  <si>
    <t>Сухой диетический корм для собак Hill's Prescription Diet c/d Multicare Urinary Care при профилактике мочекаменной болезни (мкб), с курицей, 12кг</t>
  </si>
  <si>
    <t>052742046846</t>
  </si>
  <si>
    <t>606270 PD u/d корм д/соб при поч. недост. 4кг</t>
  </si>
  <si>
    <t>u/d. Сухой корм для собак. Основные показания: уратный и цистиновый уролитиаз. Другие показания: болезнь накопления меди в печени, печеночная энцефалопатия, портосистемный шунт, уремическая энцефалопатия. https://www.hillspet.ru/dog-food/pd-canine-prescription-diet-ud-dry</t>
  </si>
  <si>
    <t>Hill's Prescription Diet для Собак. Renal (Забота о здоровье Почек и Сердца)</t>
  </si>
  <si>
    <t>052742021386</t>
  </si>
  <si>
    <t>603869 PD Конс. д/соб k/d д/почек рагу курица 354г</t>
  </si>
  <si>
    <t>k/d.   Влажный корм для взрослых собак. При хронических заболеваниях почек (все стадии по IRIS). При заболеваниях сердца. Содержание мяса курицы 5%. С добавлением овощей.</t>
  </si>
  <si>
    <t>052742042374</t>
  </si>
  <si>
    <t>605881 PD k/d ES корм д/соб д/почек 1,5кг</t>
  </si>
  <si>
    <t>k/d. Сухой корм для взрослых собак. При хронических заболеваниях почек (все стадии по IRIS). При почечных формах лейшманиоза. При заболеваниях сердца на ранних стадиях.</t>
  </si>
  <si>
    <t>052742801001</t>
  </si>
  <si>
    <t>8010 PD Консерва д/собак k/d 370г</t>
  </si>
  <si>
    <t>k/d.   Влажный корм для взрослых собак. При хронических заболеваниях почек (все стадии по IRIS). При заболеваниях сердца. Содержание мяса курицы 5%.</t>
  </si>
  <si>
    <t>9182 PD Корм-диета д/собак k/d, 12кг</t>
  </si>
  <si>
    <t>k/d.   Сухой корм для взрослых собак. При хронических заболеваниях почек (все стадии по IRIS). При заболеваниях сердца.</t>
  </si>
  <si>
    <t>052742053158</t>
  </si>
  <si>
    <t>607217 PD k/d корм д/соб д/почек 370г</t>
  </si>
  <si>
    <t>Корм для собак с клинически доказанной эффективностью для долгой жизни вашего питомца.</t>
  </si>
  <si>
    <t>052742042350</t>
  </si>
  <si>
    <t>605879 PD k/d корм д/соб д/почек 1,5кг</t>
  </si>
  <si>
    <t>052742918204</t>
  </si>
  <si>
    <t xml:space="preserve">606184 PD k/d корм д/соб д/почек 12кг </t>
  </si>
  <si>
    <t>Сухой корм Hill's Prescription Diet k/d для собак, оригинальный вкус. Диетическое питание для поддержания здоровья почек,специально разработано с целью снизить нагрузку на почки, позволяя им функционировать более эффективно.</t>
  </si>
  <si>
    <t>052742011608</t>
  </si>
  <si>
    <t xml:space="preserve">606195 PD k/d+Mob корм д/соб поч+суст 12кг </t>
  </si>
  <si>
    <t>Сухой диетический корм для собак Hill's Prescription Diet k/d + Mobility - корм,который сочетает в себе проверенное диетическое питание Prescription Diet k/d для заботы о здоровье почек с технологичным и эффективным рационом Prescription Diet j/d для заботы о здоровье суставов.</t>
  </si>
  <si>
    <t>Hill's Prescription Diet для Собак. (Забота о здоровье Печени и Сердца)</t>
  </si>
  <si>
    <t>052742801100</t>
  </si>
  <si>
    <t>8011 PD Консерва д/собак l/d 370г</t>
  </si>
  <si>
    <t>l/d.   Влажный корм для взрослых собак. Для снижения проявления заболнваний печени.</t>
  </si>
  <si>
    <t>052742053189</t>
  </si>
  <si>
    <t>607218 PD l/d корм д/соб д/печени 370г</t>
  </si>
  <si>
    <t>Основные показания:Асцит и отеки,связанные с заболеваниями печени.Болезнь накопления меди.Различные заболевания печени.Печеночная энцефалопатия.Портосистемный шунт.Инсулинома.Поддерживает здоровье иммунной системы. Контролируемый уровень высокопереваримого белка.</t>
  </si>
  <si>
    <t>052742041698</t>
  </si>
  <si>
    <t>605842 PD l/d корм д/соб д/печени 1,5кг</t>
  </si>
  <si>
    <t>Сухой диетический корм для собак Hill's Prescription Diet l/d при заболеваниях печени, 1,5кг</t>
  </si>
  <si>
    <t>052742041797</t>
  </si>
  <si>
    <t>605844 PD l/d корм д/соб д/печени 4кг</t>
  </si>
  <si>
    <t>l/d. Сухой корм для взрослых собак. При заболеваниях печени, печёночной энцефалопатии, портосистемном шунте, при болезни накопления меди.</t>
  </si>
  <si>
    <t>052742042459</t>
  </si>
  <si>
    <t>605901 PD l/d корм д/соб д/печени 10кг</t>
  </si>
  <si>
    <t>l/d. Сухой корм для взрослых собак (старше 1 года). При заболеваниях печени, печёночной энцефалопатии, портосистемном шунте, при болезни накопления меди.</t>
  </si>
  <si>
    <t>052742866901</t>
  </si>
  <si>
    <t>8669 PD Корм-диета д/соб. l/d забол.печени 12кг</t>
  </si>
  <si>
    <t>l/d.   Сухой корм для взрослых собак. Для снижения проявления заболнваний печени.</t>
  </si>
  <si>
    <t>Hill's Prescription Diet для Собак. Gastro (Забота о Пищеварении)</t>
  </si>
  <si>
    <t>052742053028</t>
  </si>
  <si>
    <t>607214 PD i/d корм д/соб д/ЖКТ 360г</t>
  </si>
  <si>
    <t xml:space="preserve"> i/d. Влажный корм для взрослых собак. При большинстве заболеваний ЖКТ. Острые поражения ЖКТ. Заболевания ЖКТ у щенков. Язвы желудка. Заболевания пищевода. Нарушение моторики желудка, включая острое расширение и заворот желудка. Для восстановления после хирургических операций.</t>
  </si>
  <si>
    <t>052742181103</t>
  </si>
  <si>
    <t>1811 PD Корм д/собак д/ЖКТ н/калорийный 360г</t>
  </si>
  <si>
    <t>i/d Low Fat.   Влажный корм для взрослых собак. Для снижения проявления заболеваний ЖКТ, при которых требуется питание с низким содержанием жира.</t>
  </si>
  <si>
    <t>052742040516</t>
  </si>
  <si>
    <t>605764 PD i/d Корм д/соб. д/пищ. тракта 2кг</t>
  </si>
  <si>
    <t>i/d Легкопереваримый полноценный диетический рацион с клинически доказанной эффективностью питает микробиом кишечника и помогает уменьшить расстройства пищеварения. Обогащен технологией Hill's ActivBiome +</t>
  </si>
  <si>
    <t>052742026862</t>
  </si>
  <si>
    <t>605843 PD Biome корм д/соб ЖКТ-Биом 1,5кг</t>
  </si>
  <si>
    <t>Gastrointestinal Biome. Сухой корм для взрослых собак (старше 1 года). При: Диареи; Антибиотик-зависимая/антибиотико опосредованная диарея (ARD); Стероид-зависимая энтеропатия; Энтеропатии, поддающиеся коррекции с помощью клетчатки; Констипация.</t>
  </si>
  <si>
    <t>052742026855</t>
  </si>
  <si>
    <t>605996 PD Biome Корм д/соб. ЖКТ-Биом 10кг</t>
  </si>
  <si>
    <t>604458 PD Biome Корм д/соб. ЖКТ-Биом 10кг</t>
  </si>
  <si>
    <t>Biome.  Сухой корм для взрослых собак. При заболеваниях ЖКТ, поддающихся коррекции с помощью клетчатки. Содержание мяса курицы 9%.</t>
  </si>
  <si>
    <t>052742047553</t>
  </si>
  <si>
    <t>606276 PD i/d корм д/соб д/ЖКТ 1,5кг</t>
  </si>
  <si>
    <t>i/d. Сухой корм для собак при расстройствах пищеварения. Обогащен технологией Hill's ActivBiome+, которая быстро питает микробиом кишечника, поддерживая здоровье пищеварительной системы (ЖКТ) и организма в целом. https://www.hillspet.ru/dog-food/pd-canine-prescription-diet-id-with-chicken-dry</t>
  </si>
  <si>
    <t>052742040738</t>
  </si>
  <si>
    <t>605862 PD i/d корм д/соб д/ЖКТ 12кг</t>
  </si>
  <si>
    <t>Сухой диетический корм для собак Hill's Prescription Diet i/d при расстройствах пищеварения, жкт, с курицей, 12кг</t>
  </si>
  <si>
    <t>052742048123</t>
  </si>
  <si>
    <t>606191 PD i/d корм д/соб ЖКТ+стресс мини 3кг</t>
  </si>
  <si>
    <t>-i/d Stress Mini . Сухой корм для взрослых собак мелких пород. При проявления острых и хронических расстройств пищеварения вызванных стрессом. Содержание мяса курицы 7%.</t>
  </si>
  <si>
    <t>052742055398</t>
  </si>
  <si>
    <t>606379 PD i/d корм д/соб. ЖКТ+стресс мини 1кг</t>
  </si>
  <si>
    <t>052742056944</t>
  </si>
  <si>
    <t>607447 PD i/d корм д/соб д/ЖКТ н/жирный 360г</t>
  </si>
  <si>
    <t>Влажный диетический корм для собак (консервы) Hill's Prescription Diet i/d Low Fat - это легкопереваримый рацион со сниженным содержанием жира, клинически доказано помогает контролировать расстройства пищеварения и питает микробиом кишечника. Произведен с передовой технологией ингредиентов ActivBiome+ - специальной смесью пребиотических волокон, которая, клинически доказано, питает кишечный микробиом для поддержания здоровья пищеварительной системы (ЖКТ) .</t>
  </si>
  <si>
    <t>052742040578</t>
  </si>
  <si>
    <t>605876 PD i/d корм д/соб д/ЖКТ н/жирный 1,5кг</t>
  </si>
  <si>
    <t xml:space="preserve">Сухой диетический корм для собак Hill's Prescription Diet i/d Low Fat - это легкопереваримый рацион со сниженным содержанием жира помогает контролировать расстройства пищеварения и питает микробиом кишечника. Произведен с передовой технологией ингредиентов ActivBiome+ </t>
  </si>
  <si>
    <t>052742042114</t>
  </si>
  <si>
    <t>606435 PD i/d корм д/соб д/ЖКТ н/жирн 4кг</t>
  </si>
  <si>
    <t>052742040554</t>
  </si>
  <si>
    <t>606430 PD i/d корм д/соб д/ЖКТ н/жирный 12кг</t>
  </si>
  <si>
    <t>Hill's Prescription Diet для Собак. Mobility (Забота о здоровье Суставов)</t>
  </si>
  <si>
    <t>052742451602</t>
  </si>
  <si>
    <t>4516 PD Корм-диета д/собак j/d для суставов, 2кг</t>
  </si>
  <si>
    <t>j/d.   Сухой корм для взрослых собак. Для поддержания метаболизма и здоровья суставов в случаях остеоартрита. Содержание мяса курицы 10%.</t>
  </si>
  <si>
    <t>9183 PD Корм-диета д/собак j/d для суставов, 12кг</t>
  </si>
  <si>
    <t>j/d.    Сухой корм для взрослых собак. Для поддержания метаболизма и здоровья суставов в случаях остеоартрита. Содержание мяса курицы 10%.</t>
  </si>
  <si>
    <t>Hill's Prescription Diet для Собак. Allergy (Забота о здоровье Кожи)</t>
  </si>
  <si>
    <t>10560 PD Корм д/собак д/защиты кожи 12кг</t>
  </si>
  <si>
    <t>Derm Defense.     Сухой корм для взрослых собак. Для снижения проявлений аллергических реакций на компоненты окружающей среды. Содержание мяса курицы 17%.</t>
  </si>
  <si>
    <t>052742038834</t>
  </si>
  <si>
    <t>605541 PD Корм д/соб д/кож DermCpt мини 1,5кг</t>
  </si>
  <si>
    <t>Derm Complete Mini.     Сухой корм для взрослых собак мелких пород. Поддерживает здоровье кожи при пищевой аллергии компоненты окружающей среды. Источник белка: сухое цельное яйцо, концентрат белка риса.</t>
  </si>
  <si>
    <t>052742040615</t>
  </si>
  <si>
    <t>605766 PD z/d Корм д/собак мини аллерг 1,5кг</t>
  </si>
  <si>
    <t>z/d. Сухой корм для собак мелких пород (&lt;14 кг). Для исключения пищевой аллергии и неблагоприятной реакции на пищу и ее компоненты в случае: Хронического зуда; Наружного отита; ЖК расстройств, таких как воспалительные заболевания кишечника (в том числе колит).</t>
  </si>
  <si>
    <t>052742041742</t>
  </si>
  <si>
    <t>605839 PD d/d корм д/соб аллерг (утк/рис) 1,5кг</t>
  </si>
  <si>
    <t>d/d. Сухой корм для взрослых собак для снижения кожных и кишечных проявлений пищевой аллергии или непереносимости компонентов пищи. Утка и рис. Содержание мяса утки 12%.</t>
  </si>
  <si>
    <t>052742041728</t>
  </si>
  <si>
    <t>605841 PD d/d корм д/соб аллерг (утк/рис) 4кг</t>
  </si>
  <si>
    <t>052742917900</t>
  </si>
  <si>
    <t>605855 PD d/d корм д/соб аллерг (утк/рис) 12кг</t>
  </si>
  <si>
    <t>052742008905</t>
  </si>
  <si>
    <t>606277 PD DermDef корм д/соб д/кож 12кг</t>
  </si>
  <si>
    <t>Hill's Prescription Diet Derm Defense Canine специально разработан, чтобы  уменьшить аллергические реакции на компоненты из окружающей среды.</t>
  </si>
  <si>
    <t>052742800301</t>
  </si>
  <si>
    <t>8003 PD Консерва д/собак d/d утка/рис,370г</t>
  </si>
  <si>
    <t>d/d.     Влажный корм для взрослых собак. Для снижения кожных и кишечных проявлений пищевой аллергии или непереносимости компонентов пищи. Содержание мяса утки 23%.</t>
  </si>
  <si>
    <t>052742800400</t>
  </si>
  <si>
    <t>8004 PD Консерва д/собак d/d лосось/рис 370г</t>
  </si>
  <si>
    <t>d/d.    Влажный корм для взрослых собак. Для снижения кожных и кишечных проявлений пищевой аллергии или непереносимости компонентов пищи. Содержание мяса лосося 19%.</t>
  </si>
  <si>
    <t xml:space="preserve">052742911403 </t>
  </si>
  <si>
    <t>9114 PD Корм-диета для собак d/d лосось/рис, 2кг</t>
  </si>
  <si>
    <t>d/d.    Сухой корм для взрослых собак. Для снижения кожных и кишечных проявлений пищевой аллергии или непереносимости компонентов пищи. Содержание мяса лосося 34%.</t>
  </si>
  <si>
    <t>052742044286</t>
  </si>
  <si>
    <t>606051 PD DermDef корм д/соб д/кож 1,5кг</t>
  </si>
  <si>
    <t>Сухой диетический корм для собак Hill's Prescription Diet Derm Defense при аллергии, блошином и атопическом дерматите, с курицей</t>
  </si>
  <si>
    <t>052742040424</t>
  </si>
  <si>
    <t>605911 PD z/d корм д/соб аллерг 3кг</t>
  </si>
  <si>
    <t>Сухой диетический гипоаллергенный корм для собак Hill's Prescription Diet z/d - это корм с клинически доказанным эффектом, разработанный для уменьшения симптомов пищевой непереносимости со стороны кожи и пищеварительной системы.Корм с гидролизованным белком помогает избежать неблагоприятных реакций на пищу, и содержит технологию ингредиентов ActivBiome+</t>
  </si>
  <si>
    <t>052742040455</t>
  </si>
  <si>
    <t>606261 PD z/d корм д/соб аллерг 8кг</t>
  </si>
  <si>
    <t>605757 PD z/d Ultra Корм д/собак аллерг 8кг</t>
  </si>
  <si>
    <t>Сухой диетический гипоаллергенный корм для собак при пищевой аллергии. Обогащен технологией Hill's ActivBiome +</t>
  </si>
  <si>
    <t>052742047485</t>
  </si>
  <si>
    <t>606429 PD DermCpt корм д/соб д/кож мини 1кг</t>
  </si>
  <si>
    <t>Сухой диетический корм для взрослых собак Hill's Prescription Diet Derm Complete-единственный корм Hill's для собак,помогающий справляться с чувствительностью к компонентам пищи и к компонентам окружающей среды. Корм с ограниченным количеством ингредиентов помогает контролировать симптомы аллергии,такие как сухость кожи, зуд и расчесы у собак</t>
  </si>
  <si>
    <t>052742038797</t>
  </si>
  <si>
    <t>606168 PD DermCpt корм д/соб д/кож мини 6кг</t>
  </si>
  <si>
    <t>052742042329</t>
  </si>
  <si>
    <t>605869 PD DermCpt корм д/соб д/кож 1,5кг</t>
  </si>
  <si>
    <t>052742038704</t>
  </si>
  <si>
    <t>605870 PD DermCpt корм д/соб д/кож 12кг</t>
  </si>
  <si>
    <t>Hill's Prescription Diet для Собак. Diabetes (Сахарный Диабет)</t>
  </si>
  <si>
    <t>052742665603</t>
  </si>
  <si>
    <t>6656 PD Корм-диета д/собак w/d (Избыточ вес) 1,5кг</t>
  </si>
  <si>
    <t>w/d. Сухой корм для взрослых собак при сахарном диабете, констипации и для поддержания веса после его снижения. Содержание мяса курицы 9%.</t>
  </si>
  <si>
    <t>052742666204</t>
  </si>
  <si>
    <t>6662 PD Корм-диета д/собак w/d при диабете 12кг</t>
  </si>
  <si>
    <t xml:space="preserve">w/d.  Сухой корм для взрослых собак при сахарном диабете, констипации и для поддержания веса после его снижения. Содержание мяса курицы 9%. </t>
  </si>
  <si>
    <t>052742801704</t>
  </si>
  <si>
    <t>8017 PD Консерва д/собак w/d (Избыточ вес) 370г</t>
  </si>
  <si>
    <t>w/d.  Влажный корм для взрослых собак при сахарном диабете, констипации и для поддержания веса после его снижения. Содержание мяса курицы 5%.</t>
  </si>
  <si>
    <t>052742053073</t>
  </si>
  <si>
    <t>607220 PD w/d корм д/соб при диабете 370г</t>
  </si>
  <si>
    <t>Диетический корм для взрослых собак Hill's Prescription Diet w/d разработан специально для поддержания здоровья собаки при сахарном диабете. Благодаря низкому уровню сахаров и оптимальному сочетанию растворимых и нерастворимых пищевых волокон Prescription Diet w/d помогает регулировать уровень</t>
  </si>
  <si>
    <t>Hill's Prescription Diet t/d Dental Care (Забота о здоровье полости рта)</t>
  </si>
  <si>
    <t>052742047447</t>
  </si>
  <si>
    <t>606383 PD t/d корм д/соб д/зубов 4кг</t>
  </si>
  <si>
    <t>Сухой корм для взрослых собак при заболеваниях полости рта.</t>
  </si>
  <si>
    <t xml:space="preserve">id подкатегории </t>
  </si>
  <si>
    <t>new id</t>
  </si>
  <si>
    <t>50, 51</t>
  </si>
  <si>
    <t>53, 54</t>
  </si>
  <si>
    <t>48, 49</t>
  </si>
  <si>
    <t>64, 91, 94</t>
  </si>
  <si>
    <t>45, 46, 129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</si>
</sst>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800]dddd\,\ mmmm\ dd\,\ yyyy"/>
    <numFmt numFmtId="165" formatCode="_-* #,##0.00_р_._-;\-* #,##0.00_р_._-;_-* &quot;-&quot;??_р_._-;_-@_-"/>
    <numFmt numFmtId="166" formatCode="000000"/>
  </numFmts>
  <fonts count="31">
    <font>
      <sz val="11"/>
      <color theme="1"/>
      <name val="Calibri"/>
      <family val="2"/>
      <charset val="204"/>
      <scheme val="minor"/>
    </font>
    <font>
      <b/>
      <sz val="11"/>
      <color theme="3"/>
      <name val="Calibri"/>
      <family val="2"/>
      <charset val="204"/>
      <scheme val="minor"/>
    </font>
    <font>
      <b/>
      <sz val="11"/>
      <color theme="1"/>
      <name val="Calibri"/>
      <family val="2"/>
      <charset val="204"/>
      <scheme val="minor"/>
    </font>
    <font>
      <sz val="11"/>
      <color theme="0"/>
      <name val="Calibri"/>
      <family val="2"/>
      <charset val="204"/>
      <scheme val="minor"/>
    </font>
    <font>
      <b/>
      <sz val="26"/>
      <name val="Times New Roman"/>
      <family val="1"/>
      <charset val="204"/>
    </font>
    <font>
      <b/>
      <sz val="10"/>
      <name val="Times New Roman"/>
      <family val="1"/>
      <charset val="204"/>
    </font>
    <font>
      <sz val="10"/>
      <name val="Times New Roman"/>
      <family val="1"/>
      <charset val="204"/>
    </font>
    <font>
      <b/>
      <sz val="11"/>
      <name val="Times New Roman"/>
      <family val="1"/>
      <charset val="204"/>
    </font>
    <font>
      <b/>
      <sz val="12"/>
      <name val="Times New Roman"/>
      <family val="1"/>
      <charset val="204"/>
    </font>
    <font>
      <b/>
      <sz val="14"/>
      <name val="Times New Roman"/>
      <family val="1"/>
      <charset val="204"/>
    </font>
    <font>
      <b/>
      <sz val="12"/>
      <color indexed="50"/>
      <name val="Times New Roman"/>
      <family val="1"/>
      <charset val="204"/>
    </font>
    <font>
      <b/>
      <u/>
      <sz val="12"/>
      <name val="Times New Roman"/>
      <family val="1"/>
      <charset val="204"/>
    </font>
    <font>
      <b/>
      <sz val="9"/>
      <color theme="3"/>
      <name val="Times New Roman"/>
      <family val="1"/>
      <charset val="204"/>
    </font>
    <font>
      <sz val="9"/>
      <name val="Times New Roman"/>
      <family val="1"/>
      <charset val="204"/>
    </font>
    <font>
      <b/>
      <sz val="9"/>
      <name val="Times New Roman"/>
      <family val="1"/>
      <charset val="204"/>
    </font>
    <font>
      <sz val="9"/>
      <color indexed="10"/>
      <name val="Times New Roman"/>
      <family val="1"/>
      <charset val="204"/>
    </font>
    <font>
      <b/>
      <sz val="12"/>
      <color rgb="FFFF0000"/>
      <name val="Times New Roman"/>
      <family val="1"/>
      <charset val="204"/>
    </font>
    <font>
      <u/>
      <sz val="10"/>
      <color indexed="12"/>
      <name val="Arial Cyr"/>
      <charset val="204"/>
    </font>
    <font>
      <u/>
      <sz val="10.6"/>
      <color theme="10"/>
      <name val="Arial Cyr"/>
      <charset val="204"/>
    </font>
    <font>
      <sz val="8"/>
      <name val="Arial"/>
      <family val="2"/>
    </font>
    <font>
      <sz val="10"/>
      <name val="Arial Cyr"/>
      <charset val="204"/>
    </font>
    <font>
      <sz val="8"/>
      <name val="Arial"/>
      <family val="2"/>
      <charset val="204"/>
    </font>
    <font>
      <sz val="12"/>
      <name val="宋体"/>
      <charset val="134"/>
    </font>
    <font>
      <sz val="11"/>
      <color rgb="FFFFFFFF"/>
      <name val="Calibri"/>
      <family val="2"/>
      <charset val="204"/>
      <scheme val="minor"/>
    </font>
    <font>
      <b/>
      <sz val="9"/>
      <name val="Arial"/>
      <family val="2"/>
      <charset val="204"/>
    </font>
    <font>
      <b/>
      <sz val="8"/>
      <name val="Arial"/>
      <family val="2"/>
      <charset val="204"/>
    </font>
    <font>
      <b/>
      <sz val="10"/>
      <color rgb="FFFF0000"/>
      <name val="Arial"/>
      <family val="2"/>
      <charset val="204"/>
    </font>
    <font>
      <b/>
      <sz val="10"/>
      <color rgb="FFFFFFFF"/>
      <name val="Arial"/>
      <family val="2"/>
      <charset val="204"/>
    </font>
    <font>
      <sz val="10"/>
      <color rgb="FF010101"/>
      <name val="Arial"/>
      <family val="2"/>
      <charset val="204"/>
    </font>
    <font>
      <sz val="10"/>
      <color rgb="FF000000"/>
      <name val="Arial"/>
      <family val="2"/>
      <charset val="204"/>
    </font>
    <font>
      <b/>
      <sz val="11"/>
      <color rgb="FFC00000"/>
      <name val="Arial"/>
      <family val="2"/>
      <charset val="204"/>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indexed="9"/>
        <bgColor indexed="64"/>
      </patternFill>
    </fill>
    <fill>
      <patternFill patternType="solid">
        <fgColor indexed="47"/>
        <bgColor indexed="64"/>
      </patternFill>
    </fill>
    <fill>
      <patternFill patternType="solid">
        <fgColor theme="4" tint="0.79998168889431442"/>
        <bgColor indexed="64"/>
      </patternFill>
    </fill>
    <fill>
      <patternFill patternType="solid">
        <fgColor theme="7" tint="0.39994506668294322"/>
        <bgColor indexed="64"/>
      </patternFill>
    </fill>
    <fill>
      <patternFill patternType="solid">
        <fgColor rgb="FFFF0000"/>
        <bgColor indexed="64"/>
      </patternFill>
    </fill>
    <fill>
      <patternFill patternType="solid">
        <fgColor rgb="FFFFFFFF"/>
        <bgColor indexed="64"/>
      </patternFill>
    </fill>
    <fill>
      <patternFill patternType="solid">
        <fgColor rgb="FF0000FF"/>
        <bgColor indexed="64"/>
      </patternFill>
    </fill>
  </fills>
  <borders count="33">
    <border>
      <left/>
      <right/>
      <top/>
      <bottom/>
      <diagonal/>
    </border>
    <border>
      <left style="dashed">
        <color theme="3"/>
      </left>
      <right style="medium">
        <color indexed="64"/>
      </right>
      <top style="dashed">
        <color theme="3"/>
      </top>
      <bottom style="medium">
        <color indexed="64"/>
      </bottom>
      <diagonal/>
    </border>
    <border>
      <left style="medium">
        <color indexed="64"/>
      </left>
      <right style="medium">
        <color indexed="64"/>
      </right>
      <top style="dashed">
        <color theme="3"/>
      </top>
      <bottom style="medium">
        <color indexed="64"/>
      </bottom>
      <diagonal/>
    </border>
    <border>
      <left style="medium">
        <color indexed="64"/>
      </left>
      <right style="dashed">
        <color theme="3"/>
      </right>
      <top style="dashed">
        <color theme="3"/>
      </top>
      <bottom style="medium">
        <color indexed="64"/>
      </bottom>
      <diagonal/>
    </border>
    <border>
      <left style="dashed">
        <color theme="3"/>
      </left>
      <right style="medium">
        <color indexed="64"/>
      </right>
      <top style="medium">
        <color indexed="64"/>
      </top>
      <bottom style="dashed">
        <color theme="3"/>
      </bottom>
      <diagonal/>
    </border>
    <border>
      <left style="medium">
        <color indexed="64"/>
      </left>
      <right style="medium">
        <color indexed="64"/>
      </right>
      <top style="medium">
        <color indexed="64"/>
      </top>
      <bottom style="dashed">
        <color theme="3"/>
      </bottom>
      <diagonal/>
    </border>
    <border>
      <left style="medium">
        <color indexed="64"/>
      </left>
      <right style="dashed">
        <color theme="3"/>
      </right>
      <top style="medium">
        <color indexed="64"/>
      </top>
      <bottom style="dashed">
        <color theme="3"/>
      </bottom>
      <diagonal/>
    </border>
    <border>
      <left style="dashed">
        <color theme="3"/>
      </left>
      <right/>
      <top style="dashed">
        <color theme="3"/>
      </top>
      <bottom style="dashed">
        <color theme="3"/>
      </bottom>
      <diagonal/>
    </border>
    <border>
      <left/>
      <right/>
      <top style="dashed">
        <color theme="3"/>
      </top>
      <bottom style="dashed">
        <color theme="3"/>
      </bottom>
      <diagonal/>
    </border>
    <border>
      <left/>
      <right style="dashed">
        <color theme="3"/>
      </right>
      <top style="dashed">
        <color theme="3"/>
      </top>
      <bottom style="dashed">
        <color theme="3"/>
      </bottom>
      <diagonal/>
    </border>
    <border>
      <left style="dashed">
        <color theme="3"/>
      </left>
      <right style="medium">
        <color indexed="64"/>
      </right>
      <top style="dashed">
        <color theme="3"/>
      </top>
      <bottom style="dashed">
        <color theme="3"/>
      </bottom>
      <diagonal/>
    </border>
    <border>
      <left style="medium">
        <color indexed="64"/>
      </left>
      <right style="medium">
        <color indexed="64"/>
      </right>
      <top style="dashed">
        <color theme="3"/>
      </top>
      <bottom style="dashed">
        <color theme="3"/>
      </bottom>
      <diagonal/>
    </border>
    <border>
      <left style="medium">
        <color indexed="64"/>
      </left>
      <right style="dashed">
        <color theme="3"/>
      </right>
      <top style="dashed">
        <color theme="3"/>
      </top>
      <bottom style="dashed">
        <color theme="3"/>
      </bottom>
      <diagonal/>
    </border>
    <border>
      <left style="dashed">
        <color theme="3"/>
      </left>
      <right/>
      <top style="dashed">
        <color theme="3"/>
      </top>
      <bottom/>
      <diagonal/>
    </border>
    <border>
      <left/>
      <right/>
      <top style="dashed">
        <color theme="3"/>
      </top>
      <bottom/>
      <diagonal/>
    </border>
    <border>
      <left/>
      <right style="dashed">
        <color theme="3"/>
      </right>
      <top style="dashed">
        <color theme="3"/>
      </top>
      <bottom/>
      <diagonal/>
    </border>
    <border>
      <left style="dashed">
        <color theme="3"/>
      </left>
      <right/>
      <top/>
      <bottom/>
      <diagonal/>
    </border>
    <border>
      <left/>
      <right style="dashed">
        <color theme="3"/>
      </right>
      <top/>
      <bottom/>
      <diagonal/>
    </border>
    <border>
      <left style="dashed">
        <color theme="3"/>
      </left>
      <right/>
      <top/>
      <bottom style="dashed">
        <color theme="3"/>
      </bottom>
      <diagonal/>
    </border>
    <border>
      <left/>
      <right/>
      <top/>
      <bottom style="dashed">
        <color theme="3"/>
      </bottom>
      <diagonal/>
    </border>
    <border>
      <left/>
      <right style="dashed">
        <color theme="3"/>
      </right>
      <top/>
      <bottom style="dashed">
        <color theme="3"/>
      </bottom>
      <diagonal/>
    </border>
    <border>
      <left style="dashed">
        <color theme="3"/>
      </left>
      <right style="medium">
        <color indexed="64"/>
      </right>
      <top/>
      <bottom style="dashed">
        <color theme="3"/>
      </bottom>
      <diagonal/>
    </border>
    <border>
      <left style="medium">
        <color indexed="64"/>
      </left>
      <right style="medium">
        <color indexed="64"/>
      </right>
      <top/>
      <bottom style="dashed">
        <color theme="3"/>
      </bottom>
      <diagonal/>
    </border>
    <border>
      <left style="medium">
        <color indexed="64"/>
      </left>
      <right style="dashed">
        <color theme="3"/>
      </right>
      <top/>
      <bottom style="dashed">
        <color theme="3"/>
      </bottom>
      <diagonal/>
    </border>
    <border>
      <left style="dashed">
        <color theme="3"/>
      </left>
      <right style="dashed">
        <color theme="3"/>
      </right>
      <top style="dashed">
        <color theme="3"/>
      </top>
      <bottom style="dashed">
        <color theme="3"/>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41">
    <xf numFmtId="0" fontId="0" fillId="0" borderId="0"/>
    <xf numFmtId="0" fontId="17"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alignment horizontal="left"/>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2" fillId="0" borderId="0">
      <alignment vertical="center"/>
    </xf>
    <xf numFmtId="0" fontId="19" fillId="0" borderId="0"/>
    <xf numFmtId="0" fontId="19" fillId="0" borderId="0"/>
    <xf numFmtId="0" fontId="19"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165" fontId="20" fillId="0" borderId="0" applyFont="0" applyFill="0" applyBorder="0" applyAlignment="0" applyProtection="0"/>
    <xf numFmtId="0" fontId="22" fillId="0" borderId="0"/>
  </cellStyleXfs>
  <cellXfs count="78">
    <xf numFmtId="0" fontId="0" fillId="0" borderId="0" xfId="0"/>
    <xf numFmtId="0" fontId="3" fillId="0" borderId="0" xfId="0" applyFont="1"/>
    <xf numFmtId="0" fontId="23" fillId="0" borderId="0" xfId="0" applyFont="1"/>
    <xf numFmtId="4" fontId="25" fillId="6" borderId="26" xfId="238" applyNumberFormat="1" applyFont="1" applyFill="1" applyBorder="1" applyAlignment="1">
      <alignment horizontal="center" vertical="center"/>
    </xf>
    <xf numFmtId="4" fontId="24" fillId="7" borderId="26" xfId="238" applyNumberFormat="1" applyFont="1" applyFill="1" applyBorder="1" applyAlignment="1">
      <alignment horizontal="center" vertical="center" wrapText="1"/>
    </xf>
    <xf numFmtId="4" fontId="24" fillId="6" borderId="26" xfId="238" applyNumberFormat="1" applyFont="1" applyFill="1" applyBorder="1" applyAlignment="1">
      <alignment horizontal="center" vertical="center" wrapText="1"/>
    </xf>
    <xf numFmtId="166" fontId="0" fillId="0" borderId="0" xfId="0" applyNumberFormat="1"/>
    <xf numFmtId="4" fontId="0" fillId="0" borderId="0" xfId="0" applyNumberFormat="1"/>
    <xf numFmtId="0" fontId="0" fillId="0" borderId="0" xfId="0" applyAlignment="1">
      <alignment horizontal="center"/>
    </xf>
    <xf numFmtId="166" fontId="28" fillId="9" borderId="26" xfId="0" quotePrefix="1" applyNumberFormat="1" applyFont="1" applyFill="1" applyBorder="1" applyAlignment="1">
      <alignment horizontal="center" vertical="center" wrapText="1"/>
    </xf>
    <xf numFmtId="0" fontId="28" fillId="9" borderId="26" xfId="0" applyFont="1" applyFill="1" applyBorder="1" applyAlignment="1">
      <alignment horizontal="center" vertical="center" wrapText="1"/>
    </xf>
    <xf numFmtId="4" fontId="28" fillId="9" borderId="26" xfId="0" applyNumberFormat="1" applyFont="1" applyFill="1" applyBorder="1" applyAlignment="1">
      <alignment horizontal="center" vertical="center" wrapText="1"/>
    </xf>
    <xf numFmtId="166" fontId="28" fillId="9" borderId="26" xfId="0" applyNumberFormat="1" applyFont="1" applyFill="1" applyBorder="1" applyAlignment="1">
      <alignment horizontal="center" vertical="center" wrapText="1"/>
    </xf>
    <xf numFmtId="4" fontId="30" fillId="0" borderId="0" xfId="0" applyNumberFormat="1" applyFont="1" applyAlignment="1">
      <alignment horizontal="right"/>
    </xf>
    <xf numFmtId="0" fontId="14" fillId="4" borderId="24" xfId="0" applyFont="1" applyFill="1" applyBorder="1" applyAlignment="1">
      <alignment horizontal="center" vertical="center"/>
    </xf>
    <xf numFmtId="0" fontId="16" fillId="2" borderId="7" xfId="0" applyFont="1" applyFill="1" applyBorder="1" applyAlignment="1">
      <alignment horizontal="center" vertical="center"/>
    </xf>
    <xf numFmtId="0" fontId="16" fillId="2" borderId="8" xfId="0" applyFont="1" applyFill="1" applyBorder="1" applyAlignment="1">
      <alignment horizontal="center" vertical="center"/>
    </xf>
    <xf numFmtId="0" fontId="16" fillId="2" borderId="9" xfId="0" applyFont="1" applyFill="1" applyBorder="1" applyAlignment="1">
      <alignment horizontal="center" vertical="center"/>
    </xf>
    <xf numFmtId="0" fontId="0" fillId="0" borderId="0" xfId="0" applyAlignment="1">
      <alignment horizontal="center"/>
    </xf>
    <xf numFmtId="0" fontId="2" fillId="3" borderId="0" xfId="0" applyFont="1" applyFill="1" applyAlignment="1">
      <alignment horizontal="right"/>
    </xf>
    <xf numFmtId="0" fontId="0" fillId="0" borderId="14" xfId="0" applyBorder="1"/>
    <xf numFmtId="0" fontId="13" fillId="2" borderId="24" xfId="0" applyFont="1" applyFill="1" applyBorder="1" applyAlignment="1">
      <alignment horizontal="center" vertical="center"/>
    </xf>
    <xf numFmtId="0" fontId="14" fillId="0" borderId="24" xfId="0" applyFont="1" applyFill="1" applyBorder="1" applyAlignment="1">
      <alignment horizontal="center" vertical="center"/>
    </xf>
    <xf numFmtId="164" fontId="15" fillId="2" borderId="24" xfId="0" applyNumberFormat="1" applyFont="1" applyFill="1" applyBorder="1" applyAlignment="1">
      <alignment horizontal="center" vertical="center"/>
    </xf>
    <xf numFmtId="0" fontId="8" fillId="0" borderId="13" xfId="0" applyFont="1" applyFill="1" applyBorder="1" applyAlignment="1">
      <alignment horizontal="center" vertical="center"/>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6"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17" xfId="0" applyFont="1" applyFill="1" applyBorder="1" applyAlignment="1">
      <alignment horizontal="center" vertical="center"/>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xf numFmtId="0" fontId="11" fillId="3" borderId="21"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11" fillId="3" borderId="23" xfId="0" applyFont="1" applyFill="1" applyBorder="1" applyAlignment="1">
      <alignment horizontal="center" vertical="center" wrapText="1"/>
    </xf>
    <xf numFmtId="14" fontId="1" fillId="0" borderId="7" xfId="0" applyNumberFormat="1" applyFont="1" applyBorder="1" applyAlignment="1">
      <alignment horizontal="center" vertical="center"/>
    </xf>
    <xf numFmtId="0" fontId="1" fillId="0" borderId="9" xfId="0" applyFont="1" applyBorder="1" applyAlignment="1">
      <alignment horizontal="center" vertical="center"/>
    </xf>
    <xf numFmtId="0" fontId="12" fillId="2" borderId="24"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29" fillId="9" borderId="26" xfId="0" applyFont="1" applyFill="1" applyBorder="1" applyAlignment="1">
      <alignment horizontal="center" vertical="center" wrapText="1"/>
    </xf>
    <xf numFmtId="166" fontId="27" fillId="8" borderId="26" xfId="0" applyNumberFormat="1" applyFont="1" applyFill="1" applyBorder="1" applyAlignment="1">
      <alignment horizontal="center" vertical="center" wrapText="1"/>
    </xf>
    <xf numFmtId="0" fontId="24" fillId="6" borderId="25" xfId="238" applyNumberFormat="1" applyFont="1" applyFill="1" applyBorder="1" applyAlignment="1">
      <alignment horizontal="center" vertical="center" wrapText="1"/>
    </xf>
    <xf numFmtId="0" fontId="24" fillId="6" borderId="29" xfId="238" applyNumberFormat="1" applyFont="1" applyFill="1" applyBorder="1" applyAlignment="1">
      <alignment horizontal="center" vertical="center" wrapText="1"/>
    </xf>
    <xf numFmtId="0" fontId="24" fillId="6" borderId="32" xfId="238" applyNumberFormat="1" applyFont="1" applyFill="1" applyBorder="1" applyAlignment="1">
      <alignment horizontal="center" vertical="center" wrapText="1"/>
    </xf>
    <xf numFmtId="4" fontId="24" fillId="6" borderId="27" xfId="238" applyNumberFormat="1" applyFont="1" applyFill="1" applyBorder="1" applyAlignment="1">
      <alignment horizontal="center" vertical="center" wrapText="1"/>
    </xf>
    <xf numFmtId="4" fontId="24" fillId="6" borderId="28" xfId="238" applyNumberFormat="1" applyFont="1" applyFill="1" applyBorder="1" applyAlignment="1">
      <alignment horizontal="center" vertical="center" wrapText="1"/>
    </xf>
    <xf numFmtId="4" fontId="24" fillId="6" borderId="25" xfId="238" applyNumberFormat="1" applyFont="1" applyFill="1" applyBorder="1" applyAlignment="1">
      <alignment horizontal="center" vertical="center" wrapText="1"/>
    </xf>
    <xf numFmtId="4" fontId="24" fillId="6" borderId="32" xfId="238" applyNumberFormat="1" applyFont="1" applyFill="1" applyBorder="1" applyAlignment="1">
      <alignment horizontal="center" vertical="center" wrapText="1"/>
    </xf>
    <xf numFmtId="4" fontId="26" fillId="6" borderId="30" xfId="238" applyNumberFormat="1" applyFont="1" applyFill="1" applyBorder="1" applyAlignment="1">
      <alignment horizontal="center" vertical="center" wrapText="1"/>
    </xf>
    <xf numFmtId="4" fontId="26" fillId="6" borderId="31" xfId="238" applyNumberFormat="1" applyFont="1" applyFill="1" applyBorder="1" applyAlignment="1">
      <alignment horizontal="center" vertical="center" wrapText="1"/>
    </xf>
    <xf numFmtId="0" fontId="19" fillId="5" borderId="25" xfId="238" applyNumberFormat="1" applyFont="1" applyFill="1" applyBorder="1" applyAlignment="1">
      <alignment horizontal="center" vertical="center"/>
    </xf>
    <xf numFmtId="0" fontId="19" fillId="5" borderId="29" xfId="238" applyNumberFormat="1" applyFont="1" applyFill="1" applyBorder="1" applyAlignment="1">
      <alignment horizontal="center" vertical="center"/>
    </xf>
    <xf numFmtId="0" fontId="19" fillId="5" borderId="32" xfId="238" applyNumberFormat="1" applyFont="1" applyFill="1" applyBorder="1" applyAlignment="1">
      <alignment horizontal="center" vertical="center"/>
    </xf>
    <xf numFmtId="166" fontId="24" fillId="6" borderId="25" xfId="238" applyNumberFormat="1" applyFont="1" applyFill="1" applyBorder="1" applyAlignment="1">
      <alignment horizontal="center" vertical="center" wrapText="1"/>
    </xf>
    <xf numFmtId="166" fontId="24" fillId="6" borderId="29" xfId="238" applyNumberFormat="1" applyFont="1" applyFill="1" applyBorder="1" applyAlignment="1">
      <alignment horizontal="center" vertical="center" wrapText="1"/>
    </xf>
    <xf numFmtId="166" fontId="24" fillId="6" borderId="32" xfId="238" applyNumberFormat="1" applyFont="1" applyFill="1" applyBorder="1" applyAlignment="1">
      <alignment horizontal="center" vertical="center" wrapText="1"/>
    </xf>
    <xf numFmtId="0" fontId="24" fillId="6" borderId="25" xfId="238" applyNumberFormat="1" applyFont="1" applyFill="1" applyBorder="1" applyAlignment="1">
      <alignment horizontal="center" vertical="center"/>
    </xf>
    <xf numFmtId="0" fontId="24" fillId="6" borderId="29" xfId="238" applyNumberFormat="1" applyFont="1" applyFill="1" applyBorder="1" applyAlignment="1">
      <alignment horizontal="center" vertical="center"/>
    </xf>
    <xf numFmtId="0" fontId="24" fillId="6" borderId="32" xfId="238" applyNumberFormat="1" applyFont="1" applyFill="1" applyBorder="1" applyAlignment="1">
      <alignment horizontal="center" vertical="center"/>
    </xf>
    <xf numFmtId="166" fontId="27" fillId="10" borderId="26" xfId="0" applyNumberFormat="1" applyFont="1" applyFill="1" applyBorder="1" applyAlignment="1">
      <alignment horizontal="center" vertical="center" wrapText="1"/>
    </xf>
  </cellXfs>
  <cellStyles count="241">
    <cellStyle name="Гиперссылка 2" xfId="1"/>
    <cellStyle name="Гиперссылка 2 2" xfId="2"/>
    <cellStyle name="Обычный" xfId="0" builtinId="0"/>
    <cellStyle name="Обычный 10" xfId="3"/>
    <cellStyle name="Обычный 101" xfId="4"/>
    <cellStyle name="Обычный 102" xfId="5"/>
    <cellStyle name="Обычный 103" xfId="6"/>
    <cellStyle name="Обычный 104" xfId="7"/>
    <cellStyle name="Обычный 105" xfId="8"/>
    <cellStyle name="Обычный 106" xfId="9"/>
    <cellStyle name="Обычный 107" xfId="10"/>
    <cellStyle name="Обычный 108" xfId="11"/>
    <cellStyle name="Обычный 109" xfId="12"/>
    <cellStyle name="Обычный 11" xfId="13"/>
    <cellStyle name="Обычный 110" xfId="14"/>
    <cellStyle name="Обычный 111" xfId="15"/>
    <cellStyle name="Обычный 112" xfId="16"/>
    <cellStyle name="Обычный 113" xfId="17"/>
    <cellStyle name="Обычный 114" xfId="18"/>
    <cellStyle name="Обычный 115" xfId="19"/>
    <cellStyle name="Обычный 116" xfId="20"/>
    <cellStyle name="Обычный 117" xfId="21"/>
    <cellStyle name="Обычный 118" xfId="22"/>
    <cellStyle name="Обычный 119" xfId="23"/>
    <cellStyle name="Обычный 12" xfId="24"/>
    <cellStyle name="Обычный 120" xfId="25"/>
    <cellStyle name="Обычный 121" xfId="26"/>
    <cellStyle name="Обычный 122" xfId="27"/>
    <cellStyle name="Обычный 123" xfId="28"/>
    <cellStyle name="Обычный 124" xfId="29"/>
    <cellStyle name="Обычный 125" xfId="30"/>
    <cellStyle name="Обычный 126" xfId="31"/>
    <cellStyle name="Обычный 127" xfId="32"/>
    <cellStyle name="Обычный 128" xfId="33"/>
    <cellStyle name="Обычный 129" xfId="34"/>
    <cellStyle name="Обычный 13" xfId="35"/>
    <cellStyle name="Обычный 130" xfId="36"/>
    <cellStyle name="Обычный 131" xfId="37"/>
    <cellStyle name="Обычный 132" xfId="38"/>
    <cellStyle name="Обычный 133" xfId="39"/>
    <cellStyle name="Обычный 134" xfId="40"/>
    <cellStyle name="Обычный 135" xfId="41"/>
    <cellStyle name="Обычный 136" xfId="42"/>
    <cellStyle name="Обычный 137" xfId="43"/>
    <cellStyle name="Обычный 138" xfId="44"/>
    <cellStyle name="Обычный 14" xfId="45"/>
    <cellStyle name="Обычный 141" xfId="46"/>
    <cellStyle name="Обычный 142" xfId="47"/>
    <cellStyle name="Обычный 143" xfId="48"/>
    <cellStyle name="Обычный 144" xfId="49"/>
    <cellStyle name="Обычный 145" xfId="50"/>
    <cellStyle name="Обычный 146" xfId="51"/>
    <cellStyle name="Обычный 147" xfId="52"/>
    <cellStyle name="Обычный 148" xfId="53"/>
    <cellStyle name="Обычный 149" xfId="54"/>
    <cellStyle name="Обычный 15" xfId="55"/>
    <cellStyle name="Обычный 150" xfId="56"/>
    <cellStyle name="Обычный 151" xfId="57"/>
    <cellStyle name="Обычный 152" xfId="58"/>
    <cellStyle name="Обычный 153" xfId="59"/>
    <cellStyle name="Обычный 154" xfId="60"/>
    <cellStyle name="Обычный 155" xfId="61"/>
    <cellStyle name="Обычный 156" xfId="62"/>
    <cellStyle name="Обычный 157" xfId="63"/>
    <cellStyle name="Обычный 158" xfId="64"/>
    <cellStyle name="Обычный 159" xfId="65"/>
    <cellStyle name="Обычный 16" xfId="66"/>
    <cellStyle name="Обычный 160" xfId="67"/>
    <cellStyle name="Обычный 161" xfId="68"/>
    <cellStyle name="Обычный 162" xfId="69"/>
    <cellStyle name="Обычный 163" xfId="70"/>
    <cellStyle name="Обычный 164" xfId="71"/>
    <cellStyle name="Обычный 165" xfId="72"/>
    <cellStyle name="Обычный 166" xfId="73"/>
    <cellStyle name="Обычный 167" xfId="74"/>
    <cellStyle name="Обычный 168" xfId="75"/>
    <cellStyle name="Обычный 169" xfId="76"/>
    <cellStyle name="Обычный 17" xfId="77"/>
    <cellStyle name="Обычный 170" xfId="78"/>
    <cellStyle name="Обычный 171" xfId="79"/>
    <cellStyle name="Обычный 172" xfId="80"/>
    <cellStyle name="Обычный 173" xfId="81"/>
    <cellStyle name="Обычный 174" xfId="82"/>
    <cellStyle name="Обычный 175" xfId="83"/>
    <cellStyle name="Обычный 176" xfId="84"/>
    <cellStyle name="Обычный 177" xfId="85"/>
    <cellStyle name="Обычный 178" xfId="86"/>
    <cellStyle name="Обычный 179" xfId="87"/>
    <cellStyle name="Обычный 18" xfId="88"/>
    <cellStyle name="Обычный 180" xfId="89"/>
    <cellStyle name="Обычный 181" xfId="90"/>
    <cellStyle name="Обычный 182" xfId="91"/>
    <cellStyle name="Обычный 183" xfId="92"/>
    <cellStyle name="Обычный 184" xfId="93"/>
    <cellStyle name="Обычный 185" xfId="94"/>
    <cellStyle name="Обычный 186" xfId="95"/>
    <cellStyle name="Обычный 187" xfId="96"/>
    <cellStyle name="Обычный 188" xfId="97"/>
    <cellStyle name="Обычный 189" xfId="98"/>
    <cellStyle name="Обычный 19" xfId="99"/>
    <cellStyle name="Обычный 190" xfId="100"/>
    <cellStyle name="Обычный 191" xfId="101"/>
    <cellStyle name="Обычный 193" xfId="102"/>
    <cellStyle name="Обычный 194" xfId="103"/>
    <cellStyle name="Обычный 195" xfId="104"/>
    <cellStyle name="Обычный 196" xfId="105"/>
    <cellStyle name="Обычный 197" xfId="106"/>
    <cellStyle name="Обычный 198" xfId="107"/>
    <cellStyle name="Обычный 199" xfId="108"/>
    <cellStyle name="Обычный 2" xfId="109"/>
    <cellStyle name="Обычный 2 2" xfId="110"/>
    <cellStyle name="Обычный 20" xfId="111"/>
    <cellStyle name="Обычный 200" xfId="112"/>
    <cellStyle name="Обычный 201" xfId="113"/>
    <cellStyle name="Обычный 202" xfId="114"/>
    <cellStyle name="Обычный 203" xfId="115"/>
    <cellStyle name="Обычный 204" xfId="116"/>
    <cellStyle name="Обычный 205" xfId="117"/>
    <cellStyle name="Обычный 206" xfId="118"/>
    <cellStyle name="Обычный 208" xfId="119"/>
    <cellStyle name="Обычный 209" xfId="120"/>
    <cellStyle name="Обычный 21" xfId="121"/>
    <cellStyle name="Обычный 210" xfId="122"/>
    <cellStyle name="Обычный 211" xfId="123"/>
    <cellStyle name="Обычный 212" xfId="124"/>
    <cellStyle name="Обычный 213" xfId="125"/>
    <cellStyle name="Обычный 214" xfId="126"/>
    <cellStyle name="Обычный 215" xfId="127"/>
    <cellStyle name="Обычный 216" xfId="128"/>
    <cellStyle name="Обычный 217" xfId="129"/>
    <cellStyle name="Обычный 218" xfId="130"/>
    <cellStyle name="Обычный 219" xfId="131"/>
    <cellStyle name="Обычный 22" xfId="132"/>
    <cellStyle name="Обычный 221" xfId="133"/>
    <cellStyle name="Обычный 222" xfId="134"/>
    <cellStyle name="Обычный 223" xfId="135"/>
    <cellStyle name="Обычный 224" xfId="136"/>
    <cellStyle name="Обычный 225" xfId="137"/>
    <cellStyle name="Обычный 226" xfId="138"/>
    <cellStyle name="Обычный 227" xfId="139"/>
    <cellStyle name="Обычный 229" xfId="140"/>
    <cellStyle name="Обычный 23" xfId="141"/>
    <cellStyle name="Обычный 230" xfId="142"/>
    <cellStyle name="Обычный 231" xfId="143"/>
    <cellStyle name="Обычный 232" xfId="144"/>
    <cellStyle name="Обычный 233" xfId="145"/>
    <cellStyle name="Обычный 234" xfId="146"/>
    <cellStyle name="Обычный 235" xfId="147"/>
    <cellStyle name="Обычный 236" xfId="148"/>
    <cellStyle name="Обычный 237" xfId="149"/>
    <cellStyle name="Обычный 238" xfId="150"/>
    <cellStyle name="Обычный 239" xfId="151"/>
    <cellStyle name="Обычный 24" xfId="152"/>
    <cellStyle name="Обычный 240" xfId="153"/>
    <cellStyle name="Обычный 241" xfId="154"/>
    <cellStyle name="Обычный 242" xfId="155"/>
    <cellStyle name="Обычный 25" xfId="156"/>
    <cellStyle name="Обычный 26" xfId="157"/>
    <cellStyle name="Обычный 27" xfId="158"/>
    <cellStyle name="Обычный 28" xfId="159"/>
    <cellStyle name="Обычный 29" xfId="160"/>
    <cellStyle name="Обычный 3" xfId="161"/>
    <cellStyle name="Обычный 30" xfId="162"/>
    <cellStyle name="Обычный 31" xfId="163"/>
    <cellStyle name="Обычный 32" xfId="164"/>
    <cellStyle name="Обычный 33" xfId="165"/>
    <cellStyle name="Обычный 34" xfId="166"/>
    <cellStyle name="Обычный 35" xfId="167"/>
    <cellStyle name="Обычный 36" xfId="168"/>
    <cellStyle name="Обычный 37" xfId="169"/>
    <cellStyle name="Обычный 38" xfId="170"/>
    <cellStyle name="Обычный 39" xfId="171"/>
    <cellStyle name="Обычный 4" xfId="172"/>
    <cellStyle name="Обычный 4 2" xfId="173"/>
    <cellStyle name="Обычный 40" xfId="174"/>
    <cellStyle name="Обычный 41" xfId="175"/>
    <cellStyle name="Обычный 43" xfId="176"/>
    <cellStyle name="Обычный 44" xfId="177"/>
    <cellStyle name="Обычный 45" xfId="178"/>
    <cellStyle name="Обычный 46" xfId="179"/>
    <cellStyle name="Обычный 47" xfId="180"/>
    <cellStyle name="Обычный 48" xfId="181"/>
    <cellStyle name="Обычный 49" xfId="182"/>
    <cellStyle name="Обычный 5" xfId="183"/>
    <cellStyle name="Обычный 50" xfId="184"/>
    <cellStyle name="Обычный 51" xfId="185"/>
    <cellStyle name="Обычный 52" xfId="186"/>
    <cellStyle name="Обычный 53" xfId="187"/>
    <cellStyle name="Обычный 54" xfId="188"/>
    <cellStyle name="Обычный 55" xfId="189"/>
    <cellStyle name="Обычный 56" xfId="190"/>
    <cellStyle name="Обычный 57" xfId="191"/>
    <cellStyle name="Обычный 58" xfId="192"/>
    <cellStyle name="Обычный 59" xfId="193"/>
    <cellStyle name="Обычный 6" xfId="194"/>
    <cellStyle name="Обычный 60" xfId="195"/>
    <cellStyle name="Обычный 61" xfId="196"/>
    <cellStyle name="Обычный 62" xfId="197"/>
    <cellStyle name="Обычный 63" xfId="198"/>
    <cellStyle name="Обычный 64" xfId="199"/>
    <cellStyle name="Обычный 65" xfId="200"/>
    <cellStyle name="Обычный 66" xfId="201"/>
    <cellStyle name="Обычный 67" xfId="202"/>
    <cellStyle name="Обычный 68" xfId="203"/>
    <cellStyle name="Обычный 69" xfId="204"/>
    <cellStyle name="Обычный 7" xfId="205"/>
    <cellStyle name="Обычный 70" xfId="206"/>
    <cellStyle name="Обычный 71" xfId="207"/>
    <cellStyle name="Обычный 72" xfId="208"/>
    <cellStyle name="Обычный 73" xfId="209"/>
    <cellStyle name="Обычный 74" xfId="210"/>
    <cellStyle name="Обычный 75" xfId="211"/>
    <cellStyle name="Обычный 76" xfId="212"/>
    <cellStyle name="Обычный 77" xfId="213"/>
    <cellStyle name="Обычный 78" xfId="214"/>
    <cellStyle name="Обычный 79" xfId="215"/>
    <cellStyle name="Обычный 8" xfId="216"/>
    <cellStyle name="Обычный 80" xfId="217"/>
    <cellStyle name="Обычный 81" xfId="218"/>
    <cellStyle name="Обычный 82" xfId="219"/>
    <cellStyle name="Обычный 83" xfId="220"/>
    <cellStyle name="Обычный 84" xfId="221"/>
    <cellStyle name="Обычный 85" xfId="222"/>
    <cellStyle name="Обычный 86" xfId="223"/>
    <cellStyle name="Обычный 87" xfId="224"/>
    <cellStyle name="Обычный 88" xfId="225"/>
    <cellStyle name="Обычный 89" xfId="226"/>
    <cellStyle name="Обычный 9" xfId="227"/>
    <cellStyle name="Обычный 90" xfId="228"/>
    <cellStyle name="Обычный 91" xfId="229"/>
    <cellStyle name="Обычный 92" xfId="230"/>
    <cellStyle name="Обычный 93" xfId="231"/>
    <cellStyle name="Обычный 94" xfId="232"/>
    <cellStyle name="Обычный 95" xfId="233"/>
    <cellStyle name="Обычный 96" xfId="234"/>
    <cellStyle name="Обычный 97" xfId="235"/>
    <cellStyle name="Обычный 98" xfId="236"/>
    <cellStyle name="Обычный 99" xfId="237"/>
    <cellStyle name="Обычный_Зоотовары" xfId="238"/>
    <cellStyle name="Финансовый 2" xfId="239"/>
    <cellStyle name="常规_2100" xfId="2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Lines="1" dropStyle="combo" dx="15" fmlaLink="$A$26" fmlaRange="$A$23:$D$23" noThreeD="1" sel="1" val="0"/>
</file>

<file path=xl/drawings/_rels/drawing2.xml.rels><?xml version="1.0" encoding="UTF-8" standalone="yes"?>
<Relationships xmlns="http://schemas.openxmlformats.org/package/2006/relationships"><Relationship Id="rId26" Type="http://schemas.openxmlformats.org/officeDocument/2006/relationships/image" Target="../media/image26.jpeg"/><Relationship Id="rId21" Type="http://schemas.openxmlformats.org/officeDocument/2006/relationships/image" Target="../media/image21.jpeg"/><Relationship Id="rId42" Type="http://schemas.openxmlformats.org/officeDocument/2006/relationships/image" Target="../media/image42.jpeg"/><Relationship Id="rId47" Type="http://schemas.openxmlformats.org/officeDocument/2006/relationships/image" Target="../media/image47.jpeg"/><Relationship Id="rId63" Type="http://schemas.openxmlformats.org/officeDocument/2006/relationships/image" Target="../media/image63.jpeg"/><Relationship Id="rId68" Type="http://schemas.openxmlformats.org/officeDocument/2006/relationships/image" Target="../media/image68.jpeg"/><Relationship Id="rId84" Type="http://schemas.openxmlformats.org/officeDocument/2006/relationships/image" Target="../media/image84.jpeg"/><Relationship Id="rId89" Type="http://schemas.openxmlformats.org/officeDocument/2006/relationships/image" Target="../media/image89.jpeg"/><Relationship Id="rId16" Type="http://schemas.openxmlformats.org/officeDocument/2006/relationships/image" Target="../media/image16.jpeg"/><Relationship Id="rId11" Type="http://schemas.openxmlformats.org/officeDocument/2006/relationships/image" Target="../media/image11.jpeg"/><Relationship Id="rId32" Type="http://schemas.openxmlformats.org/officeDocument/2006/relationships/image" Target="../media/image32.jpeg"/><Relationship Id="rId37" Type="http://schemas.openxmlformats.org/officeDocument/2006/relationships/image" Target="../media/image37.jpeg"/><Relationship Id="rId53" Type="http://schemas.openxmlformats.org/officeDocument/2006/relationships/image" Target="../media/image53.jpeg"/><Relationship Id="rId58" Type="http://schemas.openxmlformats.org/officeDocument/2006/relationships/image" Target="../media/image58.jpeg"/><Relationship Id="rId74" Type="http://schemas.openxmlformats.org/officeDocument/2006/relationships/image" Target="../media/image74.jpeg"/><Relationship Id="rId79" Type="http://schemas.openxmlformats.org/officeDocument/2006/relationships/image" Target="../media/image79.jpeg"/><Relationship Id="rId5" Type="http://schemas.openxmlformats.org/officeDocument/2006/relationships/image" Target="../media/image5.jpeg"/><Relationship Id="rId90" Type="http://schemas.openxmlformats.org/officeDocument/2006/relationships/image" Target="../media/image90.jpeg"/><Relationship Id="rId22" Type="http://schemas.openxmlformats.org/officeDocument/2006/relationships/image" Target="../media/image22.jpeg"/><Relationship Id="rId27" Type="http://schemas.openxmlformats.org/officeDocument/2006/relationships/image" Target="../media/image27.jpeg"/><Relationship Id="rId43" Type="http://schemas.openxmlformats.org/officeDocument/2006/relationships/image" Target="../media/image43.jpeg"/><Relationship Id="rId48" Type="http://schemas.openxmlformats.org/officeDocument/2006/relationships/image" Target="../media/image48.jpeg"/><Relationship Id="rId64" Type="http://schemas.openxmlformats.org/officeDocument/2006/relationships/image" Target="../media/image64.jpeg"/><Relationship Id="rId69" Type="http://schemas.openxmlformats.org/officeDocument/2006/relationships/image" Target="../media/image69.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eg"/><Relationship Id="rId80" Type="http://schemas.openxmlformats.org/officeDocument/2006/relationships/image" Target="../media/image80.jpeg"/><Relationship Id="rId85" Type="http://schemas.openxmlformats.org/officeDocument/2006/relationships/image" Target="../media/image85.jpeg"/><Relationship Id="rId93" Type="http://schemas.openxmlformats.org/officeDocument/2006/relationships/image" Target="../media/image93.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png"/><Relationship Id="rId59" Type="http://schemas.openxmlformats.org/officeDocument/2006/relationships/image" Target="../media/image59.jpeg"/><Relationship Id="rId67" Type="http://schemas.openxmlformats.org/officeDocument/2006/relationships/image" Target="../media/image67.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62" Type="http://schemas.openxmlformats.org/officeDocument/2006/relationships/image" Target="../media/image62.jpeg"/><Relationship Id="rId70" Type="http://schemas.openxmlformats.org/officeDocument/2006/relationships/image" Target="../media/image70.jpeg"/><Relationship Id="rId75" Type="http://schemas.openxmlformats.org/officeDocument/2006/relationships/image" Target="../media/image75.jpeg"/><Relationship Id="rId83" Type="http://schemas.openxmlformats.org/officeDocument/2006/relationships/image" Target="../media/image83.jpeg"/><Relationship Id="rId88" Type="http://schemas.openxmlformats.org/officeDocument/2006/relationships/image" Target="../media/image88.jpeg"/><Relationship Id="rId91" Type="http://schemas.openxmlformats.org/officeDocument/2006/relationships/image" Target="../media/image91.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73" Type="http://schemas.openxmlformats.org/officeDocument/2006/relationships/image" Target="../media/image73.jpeg"/><Relationship Id="rId78" Type="http://schemas.openxmlformats.org/officeDocument/2006/relationships/image" Target="../media/image78.jpeg"/><Relationship Id="rId81" Type="http://schemas.openxmlformats.org/officeDocument/2006/relationships/image" Target="../media/image81.jpeg"/><Relationship Id="rId86" Type="http://schemas.openxmlformats.org/officeDocument/2006/relationships/image" Target="../media/image86.png"/><Relationship Id="rId94" Type="http://schemas.openxmlformats.org/officeDocument/2006/relationships/image" Target="../media/image94.jpe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eg"/><Relationship Id="rId76" Type="http://schemas.openxmlformats.org/officeDocument/2006/relationships/image" Target="../media/image76.jpeg"/><Relationship Id="rId7" Type="http://schemas.openxmlformats.org/officeDocument/2006/relationships/image" Target="../media/image7.jpeg"/><Relationship Id="rId71" Type="http://schemas.openxmlformats.org/officeDocument/2006/relationships/image" Target="../media/image71.jpeg"/><Relationship Id="rId92" Type="http://schemas.openxmlformats.org/officeDocument/2006/relationships/image" Target="../media/image92.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jpeg"/><Relationship Id="rId61" Type="http://schemas.openxmlformats.org/officeDocument/2006/relationships/image" Target="../media/image61.jpeg"/><Relationship Id="rId82" Type="http://schemas.openxmlformats.org/officeDocument/2006/relationships/image" Target="../media/image82.jpeg"/><Relationship Id="rId19" Type="http://schemas.openxmlformats.org/officeDocument/2006/relationships/image" Target="../media/image19.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56.jpeg"/><Relationship Id="rId77" Type="http://schemas.openxmlformats.org/officeDocument/2006/relationships/image" Target="../media/image77.jpeg"/></Relationships>
</file>

<file path=xl/drawings/_rels/drawing3.xml.rels><?xml version="1.0" encoding="UTF-8" standalone="yes"?>
<Relationships xmlns="http://schemas.openxmlformats.org/package/2006/relationships"><Relationship Id="rId117" Type="http://schemas.openxmlformats.org/officeDocument/2006/relationships/image" Target="../media/image211.jpeg"/><Relationship Id="rId21" Type="http://schemas.openxmlformats.org/officeDocument/2006/relationships/image" Target="../media/image115.jpeg"/><Relationship Id="rId42" Type="http://schemas.openxmlformats.org/officeDocument/2006/relationships/image" Target="../media/image136.jpeg"/><Relationship Id="rId47" Type="http://schemas.openxmlformats.org/officeDocument/2006/relationships/image" Target="../media/image141.jpeg"/><Relationship Id="rId63" Type="http://schemas.openxmlformats.org/officeDocument/2006/relationships/image" Target="../media/image157.jpeg"/><Relationship Id="rId68" Type="http://schemas.openxmlformats.org/officeDocument/2006/relationships/image" Target="../media/image162.jpeg"/><Relationship Id="rId84" Type="http://schemas.openxmlformats.org/officeDocument/2006/relationships/image" Target="../media/image178.jpeg"/><Relationship Id="rId89" Type="http://schemas.openxmlformats.org/officeDocument/2006/relationships/image" Target="../media/image183.jpeg"/><Relationship Id="rId112" Type="http://schemas.openxmlformats.org/officeDocument/2006/relationships/image" Target="../media/image206.jpeg"/><Relationship Id="rId16" Type="http://schemas.openxmlformats.org/officeDocument/2006/relationships/image" Target="../media/image110.jpeg"/><Relationship Id="rId107" Type="http://schemas.openxmlformats.org/officeDocument/2006/relationships/image" Target="../media/image201.jpeg"/><Relationship Id="rId11" Type="http://schemas.openxmlformats.org/officeDocument/2006/relationships/image" Target="../media/image105.jpeg"/><Relationship Id="rId32" Type="http://schemas.openxmlformats.org/officeDocument/2006/relationships/image" Target="../media/image126.jpeg"/><Relationship Id="rId37" Type="http://schemas.openxmlformats.org/officeDocument/2006/relationships/image" Target="../media/image131.jpeg"/><Relationship Id="rId53" Type="http://schemas.openxmlformats.org/officeDocument/2006/relationships/image" Target="../media/image147.jpeg"/><Relationship Id="rId58" Type="http://schemas.openxmlformats.org/officeDocument/2006/relationships/image" Target="../media/image152.jpeg"/><Relationship Id="rId74" Type="http://schemas.openxmlformats.org/officeDocument/2006/relationships/image" Target="../media/image168.jpeg"/><Relationship Id="rId79" Type="http://schemas.openxmlformats.org/officeDocument/2006/relationships/image" Target="../media/image173.jpeg"/><Relationship Id="rId102" Type="http://schemas.openxmlformats.org/officeDocument/2006/relationships/image" Target="../media/image196.jpeg"/><Relationship Id="rId123" Type="http://schemas.openxmlformats.org/officeDocument/2006/relationships/image" Target="../media/image217.jpeg"/><Relationship Id="rId128" Type="http://schemas.openxmlformats.org/officeDocument/2006/relationships/image" Target="../media/image222.jpeg"/><Relationship Id="rId5" Type="http://schemas.openxmlformats.org/officeDocument/2006/relationships/image" Target="../media/image99.jpeg"/><Relationship Id="rId90" Type="http://schemas.openxmlformats.org/officeDocument/2006/relationships/image" Target="../media/image184.jpeg"/><Relationship Id="rId95" Type="http://schemas.openxmlformats.org/officeDocument/2006/relationships/image" Target="../media/image189.jpeg"/><Relationship Id="rId22" Type="http://schemas.openxmlformats.org/officeDocument/2006/relationships/image" Target="../media/image116.jpeg"/><Relationship Id="rId27" Type="http://schemas.openxmlformats.org/officeDocument/2006/relationships/image" Target="../media/image121.jpeg"/><Relationship Id="rId43" Type="http://schemas.openxmlformats.org/officeDocument/2006/relationships/image" Target="../media/image137.jpeg"/><Relationship Id="rId48" Type="http://schemas.openxmlformats.org/officeDocument/2006/relationships/image" Target="../media/image142.jpeg"/><Relationship Id="rId64" Type="http://schemas.openxmlformats.org/officeDocument/2006/relationships/image" Target="../media/image158.jpeg"/><Relationship Id="rId69" Type="http://schemas.openxmlformats.org/officeDocument/2006/relationships/image" Target="../media/image163.jpeg"/><Relationship Id="rId113" Type="http://schemas.openxmlformats.org/officeDocument/2006/relationships/image" Target="../media/image207.jpeg"/><Relationship Id="rId118" Type="http://schemas.openxmlformats.org/officeDocument/2006/relationships/image" Target="../media/image212.jpeg"/><Relationship Id="rId80" Type="http://schemas.openxmlformats.org/officeDocument/2006/relationships/image" Target="../media/image174.jpeg"/><Relationship Id="rId85" Type="http://schemas.openxmlformats.org/officeDocument/2006/relationships/image" Target="../media/image179.jpeg"/><Relationship Id="rId12" Type="http://schemas.openxmlformats.org/officeDocument/2006/relationships/image" Target="../media/image106.jpeg"/><Relationship Id="rId17" Type="http://schemas.openxmlformats.org/officeDocument/2006/relationships/image" Target="../media/image111.jpeg"/><Relationship Id="rId33" Type="http://schemas.openxmlformats.org/officeDocument/2006/relationships/image" Target="../media/image127.jpeg"/><Relationship Id="rId38" Type="http://schemas.openxmlformats.org/officeDocument/2006/relationships/image" Target="../media/image132.jpeg"/><Relationship Id="rId59" Type="http://schemas.openxmlformats.org/officeDocument/2006/relationships/image" Target="../media/image153.jpeg"/><Relationship Id="rId103" Type="http://schemas.openxmlformats.org/officeDocument/2006/relationships/image" Target="../media/image197.jpeg"/><Relationship Id="rId108" Type="http://schemas.openxmlformats.org/officeDocument/2006/relationships/image" Target="../media/image202.jpeg"/><Relationship Id="rId124" Type="http://schemas.openxmlformats.org/officeDocument/2006/relationships/image" Target="../media/image218.jpeg"/><Relationship Id="rId129" Type="http://schemas.openxmlformats.org/officeDocument/2006/relationships/image" Target="../media/image223.jpeg"/><Relationship Id="rId54" Type="http://schemas.openxmlformats.org/officeDocument/2006/relationships/image" Target="../media/image148.jpeg"/><Relationship Id="rId70" Type="http://schemas.openxmlformats.org/officeDocument/2006/relationships/image" Target="../media/image164.jpeg"/><Relationship Id="rId75" Type="http://schemas.openxmlformats.org/officeDocument/2006/relationships/image" Target="../media/image169.jpeg"/><Relationship Id="rId91" Type="http://schemas.openxmlformats.org/officeDocument/2006/relationships/image" Target="../media/image185.jpeg"/><Relationship Id="rId96" Type="http://schemas.openxmlformats.org/officeDocument/2006/relationships/image" Target="../media/image190.jpeg"/><Relationship Id="rId1" Type="http://schemas.openxmlformats.org/officeDocument/2006/relationships/image" Target="../media/image95.jpeg"/><Relationship Id="rId6" Type="http://schemas.openxmlformats.org/officeDocument/2006/relationships/image" Target="../media/image100.jpeg"/><Relationship Id="rId23" Type="http://schemas.openxmlformats.org/officeDocument/2006/relationships/image" Target="../media/image117.jpeg"/><Relationship Id="rId28" Type="http://schemas.openxmlformats.org/officeDocument/2006/relationships/image" Target="../media/image122.jpeg"/><Relationship Id="rId49" Type="http://schemas.openxmlformats.org/officeDocument/2006/relationships/image" Target="../media/image143.jpeg"/><Relationship Id="rId114" Type="http://schemas.openxmlformats.org/officeDocument/2006/relationships/image" Target="../media/image208.jpeg"/><Relationship Id="rId119" Type="http://schemas.openxmlformats.org/officeDocument/2006/relationships/image" Target="../media/image213.jpeg"/><Relationship Id="rId44" Type="http://schemas.openxmlformats.org/officeDocument/2006/relationships/image" Target="../media/image138.jpeg"/><Relationship Id="rId60" Type="http://schemas.openxmlformats.org/officeDocument/2006/relationships/image" Target="../media/image154.jpeg"/><Relationship Id="rId65" Type="http://schemas.openxmlformats.org/officeDocument/2006/relationships/image" Target="../media/image159.jpeg"/><Relationship Id="rId81" Type="http://schemas.openxmlformats.org/officeDocument/2006/relationships/image" Target="../media/image175.jpeg"/><Relationship Id="rId86" Type="http://schemas.openxmlformats.org/officeDocument/2006/relationships/image" Target="../media/image180.jpeg"/><Relationship Id="rId130" Type="http://schemas.openxmlformats.org/officeDocument/2006/relationships/image" Target="../media/image224.jpeg"/><Relationship Id="rId13" Type="http://schemas.openxmlformats.org/officeDocument/2006/relationships/image" Target="../media/image107.jpeg"/><Relationship Id="rId18" Type="http://schemas.openxmlformats.org/officeDocument/2006/relationships/image" Target="../media/image112.jpeg"/><Relationship Id="rId39" Type="http://schemas.openxmlformats.org/officeDocument/2006/relationships/image" Target="../media/image133.jpeg"/><Relationship Id="rId109" Type="http://schemas.openxmlformats.org/officeDocument/2006/relationships/image" Target="../media/image203.jpeg"/><Relationship Id="rId34" Type="http://schemas.openxmlformats.org/officeDocument/2006/relationships/image" Target="../media/image128.jpeg"/><Relationship Id="rId50" Type="http://schemas.openxmlformats.org/officeDocument/2006/relationships/image" Target="../media/image144.jpeg"/><Relationship Id="rId55" Type="http://schemas.openxmlformats.org/officeDocument/2006/relationships/image" Target="../media/image149.jpeg"/><Relationship Id="rId76" Type="http://schemas.openxmlformats.org/officeDocument/2006/relationships/image" Target="../media/image170.jpeg"/><Relationship Id="rId97" Type="http://schemas.openxmlformats.org/officeDocument/2006/relationships/image" Target="../media/image191.jpeg"/><Relationship Id="rId104" Type="http://schemas.openxmlformats.org/officeDocument/2006/relationships/image" Target="../media/image198.jpeg"/><Relationship Id="rId120" Type="http://schemas.openxmlformats.org/officeDocument/2006/relationships/image" Target="../media/image214.jpeg"/><Relationship Id="rId125" Type="http://schemas.openxmlformats.org/officeDocument/2006/relationships/image" Target="../media/image219.jpeg"/><Relationship Id="rId7" Type="http://schemas.openxmlformats.org/officeDocument/2006/relationships/image" Target="../media/image101.jpeg"/><Relationship Id="rId71" Type="http://schemas.openxmlformats.org/officeDocument/2006/relationships/image" Target="../media/image165.jpeg"/><Relationship Id="rId92" Type="http://schemas.openxmlformats.org/officeDocument/2006/relationships/image" Target="../media/image186.jpeg"/><Relationship Id="rId2" Type="http://schemas.openxmlformats.org/officeDocument/2006/relationships/image" Target="../media/image96.jpeg"/><Relationship Id="rId29" Type="http://schemas.openxmlformats.org/officeDocument/2006/relationships/image" Target="../media/image123.jpeg"/><Relationship Id="rId24" Type="http://schemas.openxmlformats.org/officeDocument/2006/relationships/image" Target="../media/image118.jpeg"/><Relationship Id="rId40" Type="http://schemas.openxmlformats.org/officeDocument/2006/relationships/image" Target="../media/image134.jpeg"/><Relationship Id="rId45" Type="http://schemas.openxmlformats.org/officeDocument/2006/relationships/image" Target="../media/image139.jpeg"/><Relationship Id="rId66" Type="http://schemas.openxmlformats.org/officeDocument/2006/relationships/image" Target="../media/image160.jpeg"/><Relationship Id="rId87" Type="http://schemas.openxmlformats.org/officeDocument/2006/relationships/image" Target="../media/image181.jpeg"/><Relationship Id="rId110" Type="http://schemas.openxmlformats.org/officeDocument/2006/relationships/image" Target="../media/image204.jpeg"/><Relationship Id="rId115" Type="http://schemas.openxmlformats.org/officeDocument/2006/relationships/image" Target="../media/image209.jpeg"/><Relationship Id="rId131" Type="http://schemas.openxmlformats.org/officeDocument/2006/relationships/image" Target="../media/image225.jpeg"/><Relationship Id="rId61" Type="http://schemas.openxmlformats.org/officeDocument/2006/relationships/image" Target="../media/image155.jpeg"/><Relationship Id="rId82" Type="http://schemas.openxmlformats.org/officeDocument/2006/relationships/image" Target="../media/image176.jpeg"/><Relationship Id="rId19" Type="http://schemas.openxmlformats.org/officeDocument/2006/relationships/image" Target="../media/image113.jpeg"/><Relationship Id="rId14" Type="http://schemas.openxmlformats.org/officeDocument/2006/relationships/image" Target="../media/image108.jpeg"/><Relationship Id="rId30" Type="http://schemas.openxmlformats.org/officeDocument/2006/relationships/image" Target="../media/image124.jpeg"/><Relationship Id="rId35" Type="http://schemas.openxmlformats.org/officeDocument/2006/relationships/image" Target="../media/image129.jpeg"/><Relationship Id="rId56" Type="http://schemas.openxmlformats.org/officeDocument/2006/relationships/image" Target="../media/image150.jpeg"/><Relationship Id="rId77" Type="http://schemas.openxmlformats.org/officeDocument/2006/relationships/image" Target="../media/image171.jpeg"/><Relationship Id="rId100" Type="http://schemas.openxmlformats.org/officeDocument/2006/relationships/image" Target="../media/image194.jpeg"/><Relationship Id="rId105" Type="http://schemas.openxmlformats.org/officeDocument/2006/relationships/image" Target="../media/image199.jpeg"/><Relationship Id="rId126" Type="http://schemas.openxmlformats.org/officeDocument/2006/relationships/image" Target="../media/image220.jpeg"/><Relationship Id="rId8" Type="http://schemas.openxmlformats.org/officeDocument/2006/relationships/image" Target="../media/image102.jpeg"/><Relationship Id="rId51" Type="http://schemas.openxmlformats.org/officeDocument/2006/relationships/image" Target="../media/image145.jpeg"/><Relationship Id="rId72" Type="http://schemas.openxmlformats.org/officeDocument/2006/relationships/image" Target="../media/image166.jpeg"/><Relationship Id="rId93" Type="http://schemas.openxmlformats.org/officeDocument/2006/relationships/image" Target="../media/image187.jpeg"/><Relationship Id="rId98" Type="http://schemas.openxmlformats.org/officeDocument/2006/relationships/image" Target="../media/image192.jpeg"/><Relationship Id="rId121" Type="http://schemas.openxmlformats.org/officeDocument/2006/relationships/image" Target="../media/image215.jpeg"/><Relationship Id="rId3" Type="http://schemas.openxmlformats.org/officeDocument/2006/relationships/image" Target="../media/image97.jpeg"/><Relationship Id="rId25" Type="http://schemas.openxmlformats.org/officeDocument/2006/relationships/image" Target="../media/image119.jpeg"/><Relationship Id="rId46" Type="http://schemas.openxmlformats.org/officeDocument/2006/relationships/image" Target="../media/image140.jpeg"/><Relationship Id="rId67" Type="http://schemas.openxmlformats.org/officeDocument/2006/relationships/image" Target="../media/image161.jpeg"/><Relationship Id="rId116" Type="http://schemas.openxmlformats.org/officeDocument/2006/relationships/image" Target="../media/image210.jpeg"/><Relationship Id="rId20" Type="http://schemas.openxmlformats.org/officeDocument/2006/relationships/image" Target="../media/image114.jpeg"/><Relationship Id="rId41" Type="http://schemas.openxmlformats.org/officeDocument/2006/relationships/image" Target="../media/image135.jpeg"/><Relationship Id="rId62" Type="http://schemas.openxmlformats.org/officeDocument/2006/relationships/image" Target="../media/image156.jpeg"/><Relationship Id="rId83" Type="http://schemas.openxmlformats.org/officeDocument/2006/relationships/image" Target="../media/image177.jpeg"/><Relationship Id="rId88" Type="http://schemas.openxmlformats.org/officeDocument/2006/relationships/image" Target="../media/image182.jpeg"/><Relationship Id="rId111" Type="http://schemas.openxmlformats.org/officeDocument/2006/relationships/image" Target="../media/image205.jpeg"/><Relationship Id="rId132" Type="http://schemas.openxmlformats.org/officeDocument/2006/relationships/image" Target="../media/image226.jpeg"/><Relationship Id="rId15" Type="http://schemas.openxmlformats.org/officeDocument/2006/relationships/image" Target="../media/image109.jpeg"/><Relationship Id="rId36" Type="http://schemas.openxmlformats.org/officeDocument/2006/relationships/image" Target="../media/image130.jpeg"/><Relationship Id="rId57" Type="http://schemas.openxmlformats.org/officeDocument/2006/relationships/image" Target="../media/image151.jpeg"/><Relationship Id="rId106" Type="http://schemas.openxmlformats.org/officeDocument/2006/relationships/image" Target="../media/image200.jpeg"/><Relationship Id="rId127" Type="http://schemas.openxmlformats.org/officeDocument/2006/relationships/image" Target="../media/image221.jpeg"/><Relationship Id="rId10" Type="http://schemas.openxmlformats.org/officeDocument/2006/relationships/image" Target="../media/image104.jpeg"/><Relationship Id="rId31" Type="http://schemas.openxmlformats.org/officeDocument/2006/relationships/image" Target="../media/image125.jpeg"/><Relationship Id="rId52" Type="http://schemas.openxmlformats.org/officeDocument/2006/relationships/image" Target="../media/image146.jpeg"/><Relationship Id="rId73" Type="http://schemas.openxmlformats.org/officeDocument/2006/relationships/image" Target="../media/image167.jpeg"/><Relationship Id="rId78" Type="http://schemas.openxmlformats.org/officeDocument/2006/relationships/image" Target="../media/image172.jpeg"/><Relationship Id="rId94" Type="http://schemas.openxmlformats.org/officeDocument/2006/relationships/image" Target="../media/image188.jpeg"/><Relationship Id="rId99" Type="http://schemas.openxmlformats.org/officeDocument/2006/relationships/image" Target="../media/image193.jpeg"/><Relationship Id="rId101" Type="http://schemas.openxmlformats.org/officeDocument/2006/relationships/image" Target="../media/image195.jpeg"/><Relationship Id="rId122" Type="http://schemas.openxmlformats.org/officeDocument/2006/relationships/image" Target="../media/image216.jpeg"/><Relationship Id="rId4" Type="http://schemas.openxmlformats.org/officeDocument/2006/relationships/image" Target="../media/image98.jpeg"/><Relationship Id="rId9" Type="http://schemas.openxmlformats.org/officeDocument/2006/relationships/image" Target="../media/image103.jpeg"/><Relationship Id="rId26" Type="http://schemas.openxmlformats.org/officeDocument/2006/relationships/image" Target="../media/image120.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22860</xdr:colOff>
          <xdr:row>25</xdr:row>
          <xdr:rowOff>7620</xdr:rowOff>
        </xdr:from>
        <xdr:to>
          <xdr:col>4</xdr:col>
          <xdr:colOff>22860</xdr:colOff>
          <xdr:row>26</xdr:row>
          <xdr:rowOff>22860</xdr:rowOff>
        </xdr:to>
        <xdr:sp macro="" textlink="">
          <xdr:nvSpPr>
            <xdr:cNvPr id="1025" name="DropDownConditions"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5</xdr:col>
      <xdr:colOff>9525</xdr:colOff>
      <xdr:row>4</xdr:row>
      <xdr:rowOff>762000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5975" y="914400"/>
          <a:ext cx="762000" cy="762000"/>
        </a:xfrm>
        <a:prstGeom prst="rect">
          <a:avLst/>
        </a:prstGeom>
      </xdr:spPr>
    </xdr:pic>
    <xdr:clientData/>
  </xdr:twoCellAnchor>
  <xdr:twoCellAnchor editAs="oneCell">
    <xdr:from>
      <xdr:col>4</xdr:col>
      <xdr:colOff>0</xdr:colOff>
      <xdr:row>5</xdr:row>
      <xdr:rowOff>0</xdr:rowOff>
    </xdr:from>
    <xdr:to>
      <xdr:col>5</xdr:col>
      <xdr:colOff>9525</xdr:colOff>
      <xdr:row>5</xdr:row>
      <xdr:rowOff>762000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95975" y="1800225"/>
          <a:ext cx="762000" cy="762000"/>
        </a:xfrm>
        <a:prstGeom prst="rect">
          <a:avLst/>
        </a:prstGeom>
      </xdr:spPr>
    </xdr:pic>
    <xdr:clientData/>
  </xdr:twoCellAnchor>
  <xdr:twoCellAnchor editAs="oneCell">
    <xdr:from>
      <xdr:col>4</xdr:col>
      <xdr:colOff>0</xdr:colOff>
      <xdr:row>6</xdr:row>
      <xdr:rowOff>0</xdr:rowOff>
    </xdr:from>
    <xdr:to>
      <xdr:col>5</xdr:col>
      <xdr:colOff>9525</xdr:colOff>
      <xdr:row>6</xdr:row>
      <xdr:rowOff>762000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895975" y="2686050"/>
          <a:ext cx="762000" cy="762000"/>
        </a:xfrm>
        <a:prstGeom prst="rect">
          <a:avLst/>
        </a:prstGeom>
      </xdr:spPr>
    </xdr:pic>
    <xdr:clientData/>
  </xdr:twoCellAnchor>
  <xdr:twoCellAnchor editAs="oneCell">
    <xdr:from>
      <xdr:col>4</xdr:col>
      <xdr:colOff>0</xdr:colOff>
      <xdr:row>7</xdr:row>
      <xdr:rowOff>0</xdr:rowOff>
    </xdr:from>
    <xdr:to>
      <xdr:col>5</xdr:col>
      <xdr:colOff>9525</xdr:colOff>
      <xdr:row>7</xdr:row>
      <xdr:rowOff>762000</xdr:rowOff>
    </xdr:to>
    <xdr:pic>
      <xdr:nvPicPr>
        <xdr:cNvPr id="5" name="Рисунок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95975" y="3571875"/>
          <a:ext cx="762000" cy="762000"/>
        </a:xfrm>
        <a:prstGeom prst="rect">
          <a:avLst/>
        </a:prstGeom>
      </xdr:spPr>
    </xdr:pic>
    <xdr:clientData/>
  </xdr:twoCellAnchor>
  <xdr:twoCellAnchor editAs="oneCell">
    <xdr:from>
      <xdr:col>4</xdr:col>
      <xdr:colOff>0</xdr:colOff>
      <xdr:row>8</xdr:row>
      <xdr:rowOff>0</xdr:rowOff>
    </xdr:from>
    <xdr:to>
      <xdr:col>5</xdr:col>
      <xdr:colOff>9525</xdr:colOff>
      <xdr:row>8</xdr:row>
      <xdr:rowOff>762000</xdr:rowOff>
    </xdr:to>
    <xdr:pic>
      <xdr:nvPicPr>
        <xdr:cNvPr id="6" name="Рисунок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895975" y="4457700"/>
          <a:ext cx="762000" cy="762000"/>
        </a:xfrm>
        <a:prstGeom prst="rect">
          <a:avLst/>
        </a:prstGeom>
      </xdr:spPr>
    </xdr:pic>
    <xdr:clientData/>
  </xdr:twoCellAnchor>
  <xdr:twoCellAnchor editAs="oneCell">
    <xdr:from>
      <xdr:col>4</xdr:col>
      <xdr:colOff>0</xdr:colOff>
      <xdr:row>9</xdr:row>
      <xdr:rowOff>0</xdr:rowOff>
    </xdr:from>
    <xdr:to>
      <xdr:col>5</xdr:col>
      <xdr:colOff>9525</xdr:colOff>
      <xdr:row>9</xdr:row>
      <xdr:rowOff>762000</xdr:rowOff>
    </xdr:to>
    <xdr:pic>
      <xdr:nvPicPr>
        <xdr:cNvPr id="7" name="Рисунок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895975" y="5343525"/>
          <a:ext cx="762000" cy="762000"/>
        </a:xfrm>
        <a:prstGeom prst="rect">
          <a:avLst/>
        </a:prstGeom>
      </xdr:spPr>
    </xdr:pic>
    <xdr:clientData/>
  </xdr:twoCellAnchor>
  <xdr:twoCellAnchor editAs="oneCell">
    <xdr:from>
      <xdr:col>4</xdr:col>
      <xdr:colOff>0</xdr:colOff>
      <xdr:row>10</xdr:row>
      <xdr:rowOff>0</xdr:rowOff>
    </xdr:from>
    <xdr:to>
      <xdr:col>5</xdr:col>
      <xdr:colOff>9525</xdr:colOff>
      <xdr:row>10</xdr:row>
      <xdr:rowOff>762000</xdr:rowOff>
    </xdr:to>
    <xdr:pic>
      <xdr:nvPicPr>
        <xdr:cNvPr id="8" name="Рисунок 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895975" y="6229350"/>
          <a:ext cx="762000" cy="762000"/>
        </a:xfrm>
        <a:prstGeom prst="rect">
          <a:avLst/>
        </a:prstGeom>
      </xdr:spPr>
    </xdr:pic>
    <xdr:clientData/>
  </xdr:twoCellAnchor>
  <xdr:twoCellAnchor editAs="oneCell">
    <xdr:from>
      <xdr:col>4</xdr:col>
      <xdr:colOff>0</xdr:colOff>
      <xdr:row>11</xdr:row>
      <xdr:rowOff>0</xdr:rowOff>
    </xdr:from>
    <xdr:to>
      <xdr:col>5</xdr:col>
      <xdr:colOff>9525</xdr:colOff>
      <xdr:row>11</xdr:row>
      <xdr:rowOff>762000</xdr:rowOff>
    </xdr:to>
    <xdr:pic>
      <xdr:nvPicPr>
        <xdr:cNvPr id="9" name="Рисунок 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895975" y="7115175"/>
          <a:ext cx="762000" cy="762000"/>
        </a:xfrm>
        <a:prstGeom prst="rect">
          <a:avLst/>
        </a:prstGeom>
      </xdr:spPr>
    </xdr:pic>
    <xdr:clientData/>
  </xdr:twoCellAnchor>
  <xdr:twoCellAnchor editAs="oneCell">
    <xdr:from>
      <xdr:col>4</xdr:col>
      <xdr:colOff>0</xdr:colOff>
      <xdr:row>12</xdr:row>
      <xdr:rowOff>0</xdr:rowOff>
    </xdr:from>
    <xdr:to>
      <xdr:col>5</xdr:col>
      <xdr:colOff>9525</xdr:colOff>
      <xdr:row>12</xdr:row>
      <xdr:rowOff>762000</xdr:rowOff>
    </xdr:to>
    <xdr:pic>
      <xdr:nvPicPr>
        <xdr:cNvPr id="10" name="Рисунок 9"/>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95975" y="8001000"/>
          <a:ext cx="762000" cy="762000"/>
        </a:xfrm>
        <a:prstGeom prst="rect">
          <a:avLst/>
        </a:prstGeom>
      </xdr:spPr>
    </xdr:pic>
    <xdr:clientData/>
  </xdr:twoCellAnchor>
  <xdr:twoCellAnchor editAs="oneCell">
    <xdr:from>
      <xdr:col>4</xdr:col>
      <xdr:colOff>0</xdr:colOff>
      <xdr:row>13</xdr:row>
      <xdr:rowOff>0</xdr:rowOff>
    </xdr:from>
    <xdr:to>
      <xdr:col>5</xdr:col>
      <xdr:colOff>9525</xdr:colOff>
      <xdr:row>13</xdr:row>
      <xdr:rowOff>762000</xdr:rowOff>
    </xdr:to>
    <xdr:pic>
      <xdr:nvPicPr>
        <xdr:cNvPr id="11" name="Рисунок 10"/>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95975" y="8886825"/>
          <a:ext cx="762000" cy="762000"/>
        </a:xfrm>
        <a:prstGeom prst="rect">
          <a:avLst/>
        </a:prstGeom>
      </xdr:spPr>
    </xdr:pic>
    <xdr:clientData/>
  </xdr:twoCellAnchor>
  <xdr:twoCellAnchor editAs="oneCell">
    <xdr:from>
      <xdr:col>4</xdr:col>
      <xdr:colOff>0</xdr:colOff>
      <xdr:row>14</xdr:row>
      <xdr:rowOff>0</xdr:rowOff>
    </xdr:from>
    <xdr:to>
      <xdr:col>5</xdr:col>
      <xdr:colOff>9525</xdr:colOff>
      <xdr:row>14</xdr:row>
      <xdr:rowOff>762000</xdr:rowOff>
    </xdr:to>
    <xdr:pic>
      <xdr:nvPicPr>
        <xdr:cNvPr id="12" name="Рисунок 1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95975" y="9772650"/>
          <a:ext cx="762000" cy="762000"/>
        </a:xfrm>
        <a:prstGeom prst="rect">
          <a:avLst/>
        </a:prstGeom>
      </xdr:spPr>
    </xdr:pic>
    <xdr:clientData/>
  </xdr:twoCellAnchor>
  <xdr:twoCellAnchor editAs="oneCell">
    <xdr:from>
      <xdr:col>4</xdr:col>
      <xdr:colOff>0</xdr:colOff>
      <xdr:row>15</xdr:row>
      <xdr:rowOff>0</xdr:rowOff>
    </xdr:from>
    <xdr:to>
      <xdr:col>5</xdr:col>
      <xdr:colOff>9525</xdr:colOff>
      <xdr:row>15</xdr:row>
      <xdr:rowOff>762000</xdr:rowOff>
    </xdr:to>
    <xdr:pic>
      <xdr:nvPicPr>
        <xdr:cNvPr id="13" name="Рисунок 1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895975" y="10658475"/>
          <a:ext cx="762000" cy="762000"/>
        </a:xfrm>
        <a:prstGeom prst="rect">
          <a:avLst/>
        </a:prstGeom>
      </xdr:spPr>
    </xdr:pic>
    <xdr:clientData/>
  </xdr:twoCellAnchor>
  <xdr:twoCellAnchor editAs="oneCell">
    <xdr:from>
      <xdr:col>4</xdr:col>
      <xdr:colOff>0</xdr:colOff>
      <xdr:row>16</xdr:row>
      <xdr:rowOff>0</xdr:rowOff>
    </xdr:from>
    <xdr:to>
      <xdr:col>5</xdr:col>
      <xdr:colOff>9525</xdr:colOff>
      <xdr:row>16</xdr:row>
      <xdr:rowOff>762000</xdr:rowOff>
    </xdr:to>
    <xdr:pic>
      <xdr:nvPicPr>
        <xdr:cNvPr id="14" name="Рисунок 13"/>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5975" y="11544300"/>
          <a:ext cx="762000" cy="762000"/>
        </a:xfrm>
        <a:prstGeom prst="rect">
          <a:avLst/>
        </a:prstGeom>
      </xdr:spPr>
    </xdr:pic>
    <xdr:clientData/>
  </xdr:twoCellAnchor>
  <xdr:twoCellAnchor editAs="oneCell">
    <xdr:from>
      <xdr:col>4</xdr:col>
      <xdr:colOff>0</xdr:colOff>
      <xdr:row>17</xdr:row>
      <xdr:rowOff>0</xdr:rowOff>
    </xdr:from>
    <xdr:to>
      <xdr:col>5</xdr:col>
      <xdr:colOff>9525</xdr:colOff>
      <xdr:row>17</xdr:row>
      <xdr:rowOff>762000</xdr:rowOff>
    </xdr:to>
    <xdr:pic>
      <xdr:nvPicPr>
        <xdr:cNvPr id="15" name="Рисунок 1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5975" y="12430125"/>
          <a:ext cx="762000" cy="762000"/>
        </a:xfrm>
        <a:prstGeom prst="rect">
          <a:avLst/>
        </a:prstGeom>
      </xdr:spPr>
    </xdr:pic>
    <xdr:clientData/>
  </xdr:twoCellAnchor>
  <xdr:twoCellAnchor editAs="oneCell">
    <xdr:from>
      <xdr:col>4</xdr:col>
      <xdr:colOff>0</xdr:colOff>
      <xdr:row>18</xdr:row>
      <xdr:rowOff>0</xdr:rowOff>
    </xdr:from>
    <xdr:to>
      <xdr:col>5</xdr:col>
      <xdr:colOff>9525</xdr:colOff>
      <xdr:row>18</xdr:row>
      <xdr:rowOff>762000</xdr:rowOff>
    </xdr:to>
    <xdr:pic>
      <xdr:nvPicPr>
        <xdr:cNvPr id="16" name="Рисунок 15"/>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895975" y="13315950"/>
          <a:ext cx="762000" cy="762000"/>
        </a:xfrm>
        <a:prstGeom prst="rect">
          <a:avLst/>
        </a:prstGeom>
      </xdr:spPr>
    </xdr:pic>
    <xdr:clientData/>
  </xdr:twoCellAnchor>
  <xdr:twoCellAnchor editAs="oneCell">
    <xdr:from>
      <xdr:col>4</xdr:col>
      <xdr:colOff>0</xdr:colOff>
      <xdr:row>19</xdr:row>
      <xdr:rowOff>0</xdr:rowOff>
    </xdr:from>
    <xdr:to>
      <xdr:col>5</xdr:col>
      <xdr:colOff>9525</xdr:colOff>
      <xdr:row>19</xdr:row>
      <xdr:rowOff>762000</xdr:rowOff>
    </xdr:to>
    <xdr:pic>
      <xdr:nvPicPr>
        <xdr:cNvPr id="17" name="Рисунок 16"/>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895975" y="14201775"/>
          <a:ext cx="762000" cy="762000"/>
        </a:xfrm>
        <a:prstGeom prst="rect">
          <a:avLst/>
        </a:prstGeom>
      </xdr:spPr>
    </xdr:pic>
    <xdr:clientData/>
  </xdr:twoCellAnchor>
  <xdr:twoCellAnchor editAs="oneCell">
    <xdr:from>
      <xdr:col>4</xdr:col>
      <xdr:colOff>0</xdr:colOff>
      <xdr:row>20</xdr:row>
      <xdr:rowOff>0</xdr:rowOff>
    </xdr:from>
    <xdr:to>
      <xdr:col>5</xdr:col>
      <xdr:colOff>9525</xdr:colOff>
      <xdr:row>20</xdr:row>
      <xdr:rowOff>762000</xdr:rowOff>
    </xdr:to>
    <xdr:pic>
      <xdr:nvPicPr>
        <xdr:cNvPr id="18" name="Рисунок 17"/>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895975" y="15087600"/>
          <a:ext cx="762000" cy="762000"/>
        </a:xfrm>
        <a:prstGeom prst="rect">
          <a:avLst/>
        </a:prstGeom>
      </xdr:spPr>
    </xdr:pic>
    <xdr:clientData/>
  </xdr:twoCellAnchor>
  <xdr:twoCellAnchor editAs="oneCell">
    <xdr:from>
      <xdr:col>4</xdr:col>
      <xdr:colOff>0</xdr:colOff>
      <xdr:row>21</xdr:row>
      <xdr:rowOff>0</xdr:rowOff>
    </xdr:from>
    <xdr:to>
      <xdr:col>5</xdr:col>
      <xdr:colOff>9525</xdr:colOff>
      <xdr:row>21</xdr:row>
      <xdr:rowOff>762000</xdr:rowOff>
    </xdr:to>
    <xdr:pic>
      <xdr:nvPicPr>
        <xdr:cNvPr id="19" name="Рисунок 18"/>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895975" y="15973425"/>
          <a:ext cx="762000" cy="762000"/>
        </a:xfrm>
        <a:prstGeom prst="rect">
          <a:avLst/>
        </a:prstGeom>
      </xdr:spPr>
    </xdr:pic>
    <xdr:clientData/>
  </xdr:twoCellAnchor>
  <xdr:twoCellAnchor editAs="oneCell">
    <xdr:from>
      <xdr:col>4</xdr:col>
      <xdr:colOff>0</xdr:colOff>
      <xdr:row>22</xdr:row>
      <xdr:rowOff>0</xdr:rowOff>
    </xdr:from>
    <xdr:to>
      <xdr:col>5</xdr:col>
      <xdr:colOff>9525</xdr:colOff>
      <xdr:row>22</xdr:row>
      <xdr:rowOff>762000</xdr:rowOff>
    </xdr:to>
    <xdr:pic>
      <xdr:nvPicPr>
        <xdr:cNvPr id="20" name="Рисунок 19"/>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895975" y="16859250"/>
          <a:ext cx="762000" cy="762000"/>
        </a:xfrm>
        <a:prstGeom prst="rect">
          <a:avLst/>
        </a:prstGeom>
      </xdr:spPr>
    </xdr:pic>
    <xdr:clientData/>
  </xdr:twoCellAnchor>
  <xdr:twoCellAnchor editAs="oneCell">
    <xdr:from>
      <xdr:col>4</xdr:col>
      <xdr:colOff>0</xdr:colOff>
      <xdr:row>23</xdr:row>
      <xdr:rowOff>0</xdr:rowOff>
    </xdr:from>
    <xdr:to>
      <xdr:col>5</xdr:col>
      <xdr:colOff>9525</xdr:colOff>
      <xdr:row>23</xdr:row>
      <xdr:rowOff>762000</xdr:rowOff>
    </xdr:to>
    <xdr:pic>
      <xdr:nvPicPr>
        <xdr:cNvPr id="21" name="Рисунок 20"/>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895975" y="17745075"/>
          <a:ext cx="762000" cy="762000"/>
        </a:xfrm>
        <a:prstGeom prst="rect">
          <a:avLst/>
        </a:prstGeom>
      </xdr:spPr>
    </xdr:pic>
    <xdr:clientData/>
  </xdr:twoCellAnchor>
  <xdr:twoCellAnchor editAs="oneCell">
    <xdr:from>
      <xdr:col>4</xdr:col>
      <xdr:colOff>0</xdr:colOff>
      <xdr:row>25</xdr:row>
      <xdr:rowOff>0</xdr:rowOff>
    </xdr:from>
    <xdr:to>
      <xdr:col>5</xdr:col>
      <xdr:colOff>9525</xdr:colOff>
      <xdr:row>25</xdr:row>
      <xdr:rowOff>762000</xdr:rowOff>
    </xdr:to>
    <xdr:pic>
      <xdr:nvPicPr>
        <xdr:cNvPr id="22" name="Рисунок 21"/>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895975" y="18821400"/>
          <a:ext cx="762000" cy="762000"/>
        </a:xfrm>
        <a:prstGeom prst="rect">
          <a:avLst/>
        </a:prstGeom>
      </xdr:spPr>
    </xdr:pic>
    <xdr:clientData/>
  </xdr:twoCellAnchor>
  <xdr:twoCellAnchor editAs="oneCell">
    <xdr:from>
      <xdr:col>4</xdr:col>
      <xdr:colOff>0</xdr:colOff>
      <xdr:row>26</xdr:row>
      <xdr:rowOff>0</xdr:rowOff>
    </xdr:from>
    <xdr:to>
      <xdr:col>5</xdr:col>
      <xdr:colOff>9525</xdr:colOff>
      <xdr:row>26</xdr:row>
      <xdr:rowOff>762000</xdr:rowOff>
    </xdr:to>
    <xdr:pic>
      <xdr:nvPicPr>
        <xdr:cNvPr id="23" name="Рисунок 22"/>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895975" y="19707225"/>
          <a:ext cx="762000" cy="762000"/>
        </a:xfrm>
        <a:prstGeom prst="rect">
          <a:avLst/>
        </a:prstGeom>
      </xdr:spPr>
    </xdr:pic>
    <xdr:clientData/>
  </xdr:twoCellAnchor>
  <xdr:twoCellAnchor editAs="oneCell">
    <xdr:from>
      <xdr:col>4</xdr:col>
      <xdr:colOff>0</xdr:colOff>
      <xdr:row>27</xdr:row>
      <xdr:rowOff>0</xdr:rowOff>
    </xdr:from>
    <xdr:to>
      <xdr:col>5</xdr:col>
      <xdr:colOff>9525</xdr:colOff>
      <xdr:row>27</xdr:row>
      <xdr:rowOff>762000</xdr:rowOff>
    </xdr:to>
    <xdr:pic>
      <xdr:nvPicPr>
        <xdr:cNvPr id="24" name="Рисунок 23"/>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895975" y="20593050"/>
          <a:ext cx="762000" cy="762000"/>
        </a:xfrm>
        <a:prstGeom prst="rect">
          <a:avLst/>
        </a:prstGeom>
      </xdr:spPr>
    </xdr:pic>
    <xdr:clientData/>
  </xdr:twoCellAnchor>
  <xdr:twoCellAnchor editAs="oneCell">
    <xdr:from>
      <xdr:col>4</xdr:col>
      <xdr:colOff>0</xdr:colOff>
      <xdr:row>28</xdr:row>
      <xdr:rowOff>0</xdr:rowOff>
    </xdr:from>
    <xdr:to>
      <xdr:col>5</xdr:col>
      <xdr:colOff>9525</xdr:colOff>
      <xdr:row>28</xdr:row>
      <xdr:rowOff>762000</xdr:rowOff>
    </xdr:to>
    <xdr:pic>
      <xdr:nvPicPr>
        <xdr:cNvPr id="25" name="Рисунок 24"/>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895975" y="21478875"/>
          <a:ext cx="762000" cy="762000"/>
        </a:xfrm>
        <a:prstGeom prst="rect">
          <a:avLst/>
        </a:prstGeom>
      </xdr:spPr>
    </xdr:pic>
    <xdr:clientData/>
  </xdr:twoCellAnchor>
  <xdr:twoCellAnchor editAs="oneCell">
    <xdr:from>
      <xdr:col>4</xdr:col>
      <xdr:colOff>0</xdr:colOff>
      <xdr:row>29</xdr:row>
      <xdr:rowOff>0</xdr:rowOff>
    </xdr:from>
    <xdr:to>
      <xdr:col>5</xdr:col>
      <xdr:colOff>9525</xdr:colOff>
      <xdr:row>29</xdr:row>
      <xdr:rowOff>762000</xdr:rowOff>
    </xdr:to>
    <xdr:pic>
      <xdr:nvPicPr>
        <xdr:cNvPr id="26" name="Рисунок 25"/>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895975" y="22364700"/>
          <a:ext cx="762000" cy="762000"/>
        </a:xfrm>
        <a:prstGeom prst="rect">
          <a:avLst/>
        </a:prstGeom>
      </xdr:spPr>
    </xdr:pic>
    <xdr:clientData/>
  </xdr:twoCellAnchor>
  <xdr:twoCellAnchor editAs="oneCell">
    <xdr:from>
      <xdr:col>4</xdr:col>
      <xdr:colOff>0</xdr:colOff>
      <xdr:row>30</xdr:row>
      <xdr:rowOff>0</xdr:rowOff>
    </xdr:from>
    <xdr:to>
      <xdr:col>5</xdr:col>
      <xdr:colOff>9525</xdr:colOff>
      <xdr:row>30</xdr:row>
      <xdr:rowOff>762000</xdr:rowOff>
    </xdr:to>
    <xdr:pic>
      <xdr:nvPicPr>
        <xdr:cNvPr id="27" name="Рисунок 26"/>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895975" y="23250525"/>
          <a:ext cx="762000" cy="762000"/>
        </a:xfrm>
        <a:prstGeom prst="rect">
          <a:avLst/>
        </a:prstGeom>
      </xdr:spPr>
    </xdr:pic>
    <xdr:clientData/>
  </xdr:twoCellAnchor>
  <xdr:twoCellAnchor editAs="oneCell">
    <xdr:from>
      <xdr:col>4</xdr:col>
      <xdr:colOff>0</xdr:colOff>
      <xdr:row>31</xdr:row>
      <xdr:rowOff>0</xdr:rowOff>
    </xdr:from>
    <xdr:to>
      <xdr:col>5</xdr:col>
      <xdr:colOff>9525</xdr:colOff>
      <xdr:row>31</xdr:row>
      <xdr:rowOff>762000</xdr:rowOff>
    </xdr:to>
    <xdr:pic>
      <xdr:nvPicPr>
        <xdr:cNvPr id="28" name="Рисунок 27"/>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895975" y="24136350"/>
          <a:ext cx="762000" cy="762000"/>
        </a:xfrm>
        <a:prstGeom prst="rect">
          <a:avLst/>
        </a:prstGeom>
      </xdr:spPr>
    </xdr:pic>
    <xdr:clientData/>
  </xdr:twoCellAnchor>
  <xdr:twoCellAnchor editAs="oneCell">
    <xdr:from>
      <xdr:col>4</xdr:col>
      <xdr:colOff>0</xdr:colOff>
      <xdr:row>32</xdr:row>
      <xdr:rowOff>0</xdr:rowOff>
    </xdr:from>
    <xdr:to>
      <xdr:col>5</xdr:col>
      <xdr:colOff>9525</xdr:colOff>
      <xdr:row>32</xdr:row>
      <xdr:rowOff>762000</xdr:rowOff>
    </xdr:to>
    <xdr:pic>
      <xdr:nvPicPr>
        <xdr:cNvPr id="29" name="Рисунок 28"/>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895975" y="25022175"/>
          <a:ext cx="762000" cy="762000"/>
        </a:xfrm>
        <a:prstGeom prst="rect">
          <a:avLst/>
        </a:prstGeom>
      </xdr:spPr>
    </xdr:pic>
    <xdr:clientData/>
  </xdr:twoCellAnchor>
  <xdr:twoCellAnchor editAs="oneCell">
    <xdr:from>
      <xdr:col>4</xdr:col>
      <xdr:colOff>0</xdr:colOff>
      <xdr:row>33</xdr:row>
      <xdr:rowOff>0</xdr:rowOff>
    </xdr:from>
    <xdr:to>
      <xdr:col>5</xdr:col>
      <xdr:colOff>9525</xdr:colOff>
      <xdr:row>33</xdr:row>
      <xdr:rowOff>762000</xdr:rowOff>
    </xdr:to>
    <xdr:pic>
      <xdr:nvPicPr>
        <xdr:cNvPr id="30" name="Рисунок 29"/>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895975" y="25908000"/>
          <a:ext cx="762000" cy="762000"/>
        </a:xfrm>
        <a:prstGeom prst="rect">
          <a:avLst/>
        </a:prstGeom>
      </xdr:spPr>
    </xdr:pic>
    <xdr:clientData/>
  </xdr:twoCellAnchor>
  <xdr:twoCellAnchor editAs="oneCell">
    <xdr:from>
      <xdr:col>4</xdr:col>
      <xdr:colOff>0</xdr:colOff>
      <xdr:row>34</xdr:row>
      <xdr:rowOff>0</xdr:rowOff>
    </xdr:from>
    <xdr:to>
      <xdr:col>5</xdr:col>
      <xdr:colOff>9525</xdr:colOff>
      <xdr:row>34</xdr:row>
      <xdr:rowOff>762000</xdr:rowOff>
    </xdr:to>
    <xdr:pic>
      <xdr:nvPicPr>
        <xdr:cNvPr id="31" name="Рисунок 30"/>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895975" y="26793825"/>
          <a:ext cx="762000" cy="762000"/>
        </a:xfrm>
        <a:prstGeom prst="rect">
          <a:avLst/>
        </a:prstGeom>
      </xdr:spPr>
    </xdr:pic>
    <xdr:clientData/>
  </xdr:twoCellAnchor>
  <xdr:twoCellAnchor editAs="oneCell">
    <xdr:from>
      <xdr:col>4</xdr:col>
      <xdr:colOff>0</xdr:colOff>
      <xdr:row>35</xdr:row>
      <xdr:rowOff>0</xdr:rowOff>
    </xdr:from>
    <xdr:to>
      <xdr:col>5</xdr:col>
      <xdr:colOff>9525</xdr:colOff>
      <xdr:row>35</xdr:row>
      <xdr:rowOff>762000</xdr:rowOff>
    </xdr:to>
    <xdr:pic>
      <xdr:nvPicPr>
        <xdr:cNvPr id="32" name="Рисунок 31"/>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5895975" y="27679650"/>
          <a:ext cx="762000" cy="762000"/>
        </a:xfrm>
        <a:prstGeom prst="rect">
          <a:avLst/>
        </a:prstGeom>
      </xdr:spPr>
    </xdr:pic>
    <xdr:clientData/>
  </xdr:twoCellAnchor>
  <xdr:twoCellAnchor editAs="oneCell">
    <xdr:from>
      <xdr:col>4</xdr:col>
      <xdr:colOff>0</xdr:colOff>
      <xdr:row>36</xdr:row>
      <xdr:rowOff>0</xdr:rowOff>
    </xdr:from>
    <xdr:to>
      <xdr:col>5</xdr:col>
      <xdr:colOff>9525</xdr:colOff>
      <xdr:row>36</xdr:row>
      <xdr:rowOff>762000</xdr:rowOff>
    </xdr:to>
    <xdr:pic>
      <xdr:nvPicPr>
        <xdr:cNvPr id="33" name="Рисунок 32"/>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5895975" y="28565475"/>
          <a:ext cx="762000" cy="762000"/>
        </a:xfrm>
        <a:prstGeom prst="rect">
          <a:avLst/>
        </a:prstGeom>
      </xdr:spPr>
    </xdr:pic>
    <xdr:clientData/>
  </xdr:twoCellAnchor>
  <xdr:twoCellAnchor editAs="oneCell">
    <xdr:from>
      <xdr:col>4</xdr:col>
      <xdr:colOff>0</xdr:colOff>
      <xdr:row>37</xdr:row>
      <xdr:rowOff>0</xdr:rowOff>
    </xdr:from>
    <xdr:to>
      <xdr:col>5</xdr:col>
      <xdr:colOff>9525</xdr:colOff>
      <xdr:row>37</xdr:row>
      <xdr:rowOff>762000</xdr:rowOff>
    </xdr:to>
    <xdr:pic>
      <xdr:nvPicPr>
        <xdr:cNvPr id="34" name="Рисунок 33"/>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5895975" y="29451300"/>
          <a:ext cx="762000" cy="762000"/>
        </a:xfrm>
        <a:prstGeom prst="rect">
          <a:avLst/>
        </a:prstGeom>
      </xdr:spPr>
    </xdr:pic>
    <xdr:clientData/>
  </xdr:twoCellAnchor>
  <xdr:twoCellAnchor editAs="oneCell">
    <xdr:from>
      <xdr:col>4</xdr:col>
      <xdr:colOff>0</xdr:colOff>
      <xdr:row>38</xdr:row>
      <xdr:rowOff>0</xdr:rowOff>
    </xdr:from>
    <xdr:to>
      <xdr:col>5</xdr:col>
      <xdr:colOff>9525</xdr:colOff>
      <xdr:row>38</xdr:row>
      <xdr:rowOff>762000</xdr:rowOff>
    </xdr:to>
    <xdr:pic>
      <xdr:nvPicPr>
        <xdr:cNvPr id="35" name="Рисунок 34"/>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5895975" y="30337125"/>
          <a:ext cx="762000" cy="762000"/>
        </a:xfrm>
        <a:prstGeom prst="rect">
          <a:avLst/>
        </a:prstGeom>
      </xdr:spPr>
    </xdr:pic>
    <xdr:clientData/>
  </xdr:twoCellAnchor>
  <xdr:twoCellAnchor editAs="oneCell">
    <xdr:from>
      <xdr:col>4</xdr:col>
      <xdr:colOff>0</xdr:colOff>
      <xdr:row>39</xdr:row>
      <xdr:rowOff>0</xdr:rowOff>
    </xdr:from>
    <xdr:to>
      <xdr:col>5</xdr:col>
      <xdr:colOff>9525</xdr:colOff>
      <xdr:row>39</xdr:row>
      <xdr:rowOff>762000</xdr:rowOff>
    </xdr:to>
    <xdr:pic>
      <xdr:nvPicPr>
        <xdr:cNvPr id="36" name="Рисунок 35"/>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5895975" y="31222950"/>
          <a:ext cx="762000" cy="762000"/>
        </a:xfrm>
        <a:prstGeom prst="rect">
          <a:avLst/>
        </a:prstGeom>
      </xdr:spPr>
    </xdr:pic>
    <xdr:clientData/>
  </xdr:twoCellAnchor>
  <xdr:twoCellAnchor editAs="oneCell">
    <xdr:from>
      <xdr:col>4</xdr:col>
      <xdr:colOff>0</xdr:colOff>
      <xdr:row>40</xdr:row>
      <xdr:rowOff>0</xdr:rowOff>
    </xdr:from>
    <xdr:to>
      <xdr:col>5</xdr:col>
      <xdr:colOff>9525</xdr:colOff>
      <xdr:row>40</xdr:row>
      <xdr:rowOff>762000</xdr:rowOff>
    </xdr:to>
    <xdr:pic>
      <xdr:nvPicPr>
        <xdr:cNvPr id="37" name="Рисунок 36"/>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5895975" y="32108775"/>
          <a:ext cx="762000" cy="762000"/>
        </a:xfrm>
        <a:prstGeom prst="rect">
          <a:avLst/>
        </a:prstGeom>
      </xdr:spPr>
    </xdr:pic>
    <xdr:clientData/>
  </xdr:twoCellAnchor>
  <xdr:twoCellAnchor editAs="oneCell">
    <xdr:from>
      <xdr:col>4</xdr:col>
      <xdr:colOff>0</xdr:colOff>
      <xdr:row>41</xdr:row>
      <xdr:rowOff>0</xdr:rowOff>
    </xdr:from>
    <xdr:to>
      <xdr:col>5</xdr:col>
      <xdr:colOff>9525</xdr:colOff>
      <xdr:row>41</xdr:row>
      <xdr:rowOff>762000</xdr:rowOff>
    </xdr:to>
    <xdr:pic>
      <xdr:nvPicPr>
        <xdr:cNvPr id="38" name="Рисунок 37"/>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895975" y="32994600"/>
          <a:ext cx="762000" cy="762000"/>
        </a:xfrm>
        <a:prstGeom prst="rect">
          <a:avLst/>
        </a:prstGeom>
      </xdr:spPr>
    </xdr:pic>
    <xdr:clientData/>
  </xdr:twoCellAnchor>
  <xdr:twoCellAnchor editAs="oneCell">
    <xdr:from>
      <xdr:col>4</xdr:col>
      <xdr:colOff>0</xdr:colOff>
      <xdr:row>42</xdr:row>
      <xdr:rowOff>0</xdr:rowOff>
    </xdr:from>
    <xdr:to>
      <xdr:col>5</xdr:col>
      <xdr:colOff>9525</xdr:colOff>
      <xdr:row>42</xdr:row>
      <xdr:rowOff>762000</xdr:rowOff>
    </xdr:to>
    <xdr:pic>
      <xdr:nvPicPr>
        <xdr:cNvPr id="39" name="Рисунок 38"/>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5895975" y="33880425"/>
          <a:ext cx="762000" cy="762000"/>
        </a:xfrm>
        <a:prstGeom prst="rect">
          <a:avLst/>
        </a:prstGeom>
      </xdr:spPr>
    </xdr:pic>
    <xdr:clientData/>
  </xdr:twoCellAnchor>
  <xdr:twoCellAnchor editAs="oneCell">
    <xdr:from>
      <xdr:col>4</xdr:col>
      <xdr:colOff>0</xdr:colOff>
      <xdr:row>43</xdr:row>
      <xdr:rowOff>0</xdr:rowOff>
    </xdr:from>
    <xdr:to>
      <xdr:col>5</xdr:col>
      <xdr:colOff>9525</xdr:colOff>
      <xdr:row>43</xdr:row>
      <xdr:rowOff>762000</xdr:rowOff>
    </xdr:to>
    <xdr:pic>
      <xdr:nvPicPr>
        <xdr:cNvPr id="40" name="Рисунок 39"/>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5895975" y="34766250"/>
          <a:ext cx="762000" cy="762000"/>
        </a:xfrm>
        <a:prstGeom prst="rect">
          <a:avLst/>
        </a:prstGeom>
      </xdr:spPr>
    </xdr:pic>
    <xdr:clientData/>
  </xdr:twoCellAnchor>
  <xdr:twoCellAnchor editAs="oneCell">
    <xdr:from>
      <xdr:col>4</xdr:col>
      <xdr:colOff>0</xdr:colOff>
      <xdr:row>44</xdr:row>
      <xdr:rowOff>0</xdr:rowOff>
    </xdr:from>
    <xdr:to>
      <xdr:col>5</xdr:col>
      <xdr:colOff>9525</xdr:colOff>
      <xdr:row>44</xdr:row>
      <xdr:rowOff>762000</xdr:rowOff>
    </xdr:to>
    <xdr:pic>
      <xdr:nvPicPr>
        <xdr:cNvPr id="41" name="Рисунок 40"/>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5895975" y="35652075"/>
          <a:ext cx="762000" cy="762000"/>
        </a:xfrm>
        <a:prstGeom prst="rect">
          <a:avLst/>
        </a:prstGeom>
      </xdr:spPr>
    </xdr:pic>
    <xdr:clientData/>
  </xdr:twoCellAnchor>
  <xdr:twoCellAnchor editAs="oneCell">
    <xdr:from>
      <xdr:col>4</xdr:col>
      <xdr:colOff>0</xdr:colOff>
      <xdr:row>45</xdr:row>
      <xdr:rowOff>0</xdr:rowOff>
    </xdr:from>
    <xdr:to>
      <xdr:col>5</xdr:col>
      <xdr:colOff>9525</xdr:colOff>
      <xdr:row>45</xdr:row>
      <xdr:rowOff>762000</xdr:rowOff>
    </xdr:to>
    <xdr:pic>
      <xdr:nvPicPr>
        <xdr:cNvPr id="42" name="Рисунок 41"/>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5895975" y="36537900"/>
          <a:ext cx="762000" cy="762000"/>
        </a:xfrm>
        <a:prstGeom prst="rect">
          <a:avLst/>
        </a:prstGeom>
      </xdr:spPr>
    </xdr:pic>
    <xdr:clientData/>
  </xdr:twoCellAnchor>
  <xdr:twoCellAnchor editAs="oneCell">
    <xdr:from>
      <xdr:col>4</xdr:col>
      <xdr:colOff>0</xdr:colOff>
      <xdr:row>46</xdr:row>
      <xdr:rowOff>0</xdr:rowOff>
    </xdr:from>
    <xdr:to>
      <xdr:col>5</xdr:col>
      <xdr:colOff>9525</xdr:colOff>
      <xdr:row>46</xdr:row>
      <xdr:rowOff>762000</xdr:rowOff>
    </xdr:to>
    <xdr:pic>
      <xdr:nvPicPr>
        <xdr:cNvPr id="43" name="Рисунок 42"/>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5895975" y="37423725"/>
          <a:ext cx="762000" cy="762000"/>
        </a:xfrm>
        <a:prstGeom prst="rect">
          <a:avLst/>
        </a:prstGeom>
      </xdr:spPr>
    </xdr:pic>
    <xdr:clientData/>
  </xdr:twoCellAnchor>
  <xdr:twoCellAnchor editAs="oneCell">
    <xdr:from>
      <xdr:col>4</xdr:col>
      <xdr:colOff>0</xdr:colOff>
      <xdr:row>47</xdr:row>
      <xdr:rowOff>0</xdr:rowOff>
    </xdr:from>
    <xdr:to>
      <xdr:col>5</xdr:col>
      <xdr:colOff>9525</xdr:colOff>
      <xdr:row>47</xdr:row>
      <xdr:rowOff>762000</xdr:rowOff>
    </xdr:to>
    <xdr:pic>
      <xdr:nvPicPr>
        <xdr:cNvPr id="44" name="Рисунок 43"/>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5895975" y="38309550"/>
          <a:ext cx="762000" cy="762000"/>
        </a:xfrm>
        <a:prstGeom prst="rect">
          <a:avLst/>
        </a:prstGeom>
      </xdr:spPr>
    </xdr:pic>
    <xdr:clientData/>
  </xdr:twoCellAnchor>
  <xdr:twoCellAnchor editAs="oneCell">
    <xdr:from>
      <xdr:col>4</xdr:col>
      <xdr:colOff>0</xdr:colOff>
      <xdr:row>48</xdr:row>
      <xdr:rowOff>0</xdr:rowOff>
    </xdr:from>
    <xdr:to>
      <xdr:col>5</xdr:col>
      <xdr:colOff>9525</xdr:colOff>
      <xdr:row>48</xdr:row>
      <xdr:rowOff>762000</xdr:rowOff>
    </xdr:to>
    <xdr:pic>
      <xdr:nvPicPr>
        <xdr:cNvPr id="45" name="Рисунок 44"/>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5895975" y="39195375"/>
          <a:ext cx="762000" cy="762000"/>
        </a:xfrm>
        <a:prstGeom prst="rect">
          <a:avLst/>
        </a:prstGeom>
      </xdr:spPr>
    </xdr:pic>
    <xdr:clientData/>
  </xdr:twoCellAnchor>
  <xdr:twoCellAnchor editAs="oneCell">
    <xdr:from>
      <xdr:col>4</xdr:col>
      <xdr:colOff>0</xdr:colOff>
      <xdr:row>49</xdr:row>
      <xdr:rowOff>0</xdr:rowOff>
    </xdr:from>
    <xdr:to>
      <xdr:col>5</xdr:col>
      <xdr:colOff>9525</xdr:colOff>
      <xdr:row>49</xdr:row>
      <xdr:rowOff>762000</xdr:rowOff>
    </xdr:to>
    <xdr:pic>
      <xdr:nvPicPr>
        <xdr:cNvPr id="46" name="Рисунок 45"/>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5895975" y="40081200"/>
          <a:ext cx="762000" cy="762000"/>
        </a:xfrm>
        <a:prstGeom prst="rect">
          <a:avLst/>
        </a:prstGeom>
      </xdr:spPr>
    </xdr:pic>
    <xdr:clientData/>
  </xdr:twoCellAnchor>
  <xdr:twoCellAnchor editAs="oneCell">
    <xdr:from>
      <xdr:col>4</xdr:col>
      <xdr:colOff>0</xdr:colOff>
      <xdr:row>50</xdr:row>
      <xdr:rowOff>0</xdr:rowOff>
    </xdr:from>
    <xdr:to>
      <xdr:col>5</xdr:col>
      <xdr:colOff>9525</xdr:colOff>
      <xdr:row>50</xdr:row>
      <xdr:rowOff>762000</xdr:rowOff>
    </xdr:to>
    <xdr:pic>
      <xdr:nvPicPr>
        <xdr:cNvPr id="47" name="Рисунок 46"/>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5895975" y="40967025"/>
          <a:ext cx="762000" cy="762000"/>
        </a:xfrm>
        <a:prstGeom prst="rect">
          <a:avLst/>
        </a:prstGeom>
      </xdr:spPr>
    </xdr:pic>
    <xdr:clientData/>
  </xdr:twoCellAnchor>
  <xdr:twoCellAnchor editAs="oneCell">
    <xdr:from>
      <xdr:col>4</xdr:col>
      <xdr:colOff>0</xdr:colOff>
      <xdr:row>51</xdr:row>
      <xdr:rowOff>0</xdr:rowOff>
    </xdr:from>
    <xdr:to>
      <xdr:col>5</xdr:col>
      <xdr:colOff>9525</xdr:colOff>
      <xdr:row>51</xdr:row>
      <xdr:rowOff>762000</xdr:rowOff>
    </xdr:to>
    <xdr:pic>
      <xdr:nvPicPr>
        <xdr:cNvPr id="48" name="Рисунок 47"/>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5895975" y="41852850"/>
          <a:ext cx="762000" cy="762000"/>
        </a:xfrm>
        <a:prstGeom prst="rect">
          <a:avLst/>
        </a:prstGeom>
      </xdr:spPr>
    </xdr:pic>
    <xdr:clientData/>
  </xdr:twoCellAnchor>
  <xdr:twoCellAnchor editAs="oneCell">
    <xdr:from>
      <xdr:col>4</xdr:col>
      <xdr:colOff>0</xdr:colOff>
      <xdr:row>52</xdr:row>
      <xdr:rowOff>0</xdr:rowOff>
    </xdr:from>
    <xdr:to>
      <xdr:col>5</xdr:col>
      <xdr:colOff>9525</xdr:colOff>
      <xdr:row>52</xdr:row>
      <xdr:rowOff>762000</xdr:rowOff>
    </xdr:to>
    <xdr:pic>
      <xdr:nvPicPr>
        <xdr:cNvPr id="49" name="Рисунок 48"/>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5895975" y="42738675"/>
          <a:ext cx="762000" cy="762000"/>
        </a:xfrm>
        <a:prstGeom prst="rect">
          <a:avLst/>
        </a:prstGeom>
      </xdr:spPr>
    </xdr:pic>
    <xdr:clientData/>
  </xdr:twoCellAnchor>
  <xdr:twoCellAnchor editAs="oneCell">
    <xdr:from>
      <xdr:col>4</xdr:col>
      <xdr:colOff>0</xdr:colOff>
      <xdr:row>53</xdr:row>
      <xdr:rowOff>0</xdr:rowOff>
    </xdr:from>
    <xdr:to>
      <xdr:col>5</xdr:col>
      <xdr:colOff>9525</xdr:colOff>
      <xdr:row>53</xdr:row>
      <xdr:rowOff>762000</xdr:rowOff>
    </xdr:to>
    <xdr:pic>
      <xdr:nvPicPr>
        <xdr:cNvPr id="50" name="Рисунок 49"/>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5895975" y="43624500"/>
          <a:ext cx="762000" cy="762000"/>
        </a:xfrm>
        <a:prstGeom prst="rect">
          <a:avLst/>
        </a:prstGeom>
      </xdr:spPr>
    </xdr:pic>
    <xdr:clientData/>
  </xdr:twoCellAnchor>
  <xdr:twoCellAnchor editAs="oneCell">
    <xdr:from>
      <xdr:col>4</xdr:col>
      <xdr:colOff>0</xdr:colOff>
      <xdr:row>54</xdr:row>
      <xdr:rowOff>0</xdr:rowOff>
    </xdr:from>
    <xdr:to>
      <xdr:col>5</xdr:col>
      <xdr:colOff>9525</xdr:colOff>
      <xdr:row>54</xdr:row>
      <xdr:rowOff>762000</xdr:rowOff>
    </xdr:to>
    <xdr:pic>
      <xdr:nvPicPr>
        <xdr:cNvPr id="51" name="Рисунок 50"/>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5895975" y="44510325"/>
          <a:ext cx="762000" cy="762000"/>
        </a:xfrm>
        <a:prstGeom prst="rect">
          <a:avLst/>
        </a:prstGeom>
      </xdr:spPr>
    </xdr:pic>
    <xdr:clientData/>
  </xdr:twoCellAnchor>
  <xdr:twoCellAnchor editAs="oneCell">
    <xdr:from>
      <xdr:col>4</xdr:col>
      <xdr:colOff>0</xdr:colOff>
      <xdr:row>55</xdr:row>
      <xdr:rowOff>0</xdr:rowOff>
    </xdr:from>
    <xdr:to>
      <xdr:col>5</xdr:col>
      <xdr:colOff>9525</xdr:colOff>
      <xdr:row>55</xdr:row>
      <xdr:rowOff>762000</xdr:rowOff>
    </xdr:to>
    <xdr:pic>
      <xdr:nvPicPr>
        <xdr:cNvPr id="52" name="Рисунок 51"/>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5895975" y="45396150"/>
          <a:ext cx="762000" cy="762000"/>
        </a:xfrm>
        <a:prstGeom prst="rect">
          <a:avLst/>
        </a:prstGeom>
      </xdr:spPr>
    </xdr:pic>
    <xdr:clientData/>
  </xdr:twoCellAnchor>
  <xdr:twoCellAnchor editAs="oneCell">
    <xdr:from>
      <xdr:col>4</xdr:col>
      <xdr:colOff>0</xdr:colOff>
      <xdr:row>56</xdr:row>
      <xdr:rowOff>0</xdr:rowOff>
    </xdr:from>
    <xdr:to>
      <xdr:col>5</xdr:col>
      <xdr:colOff>9525</xdr:colOff>
      <xdr:row>56</xdr:row>
      <xdr:rowOff>762000</xdr:rowOff>
    </xdr:to>
    <xdr:pic>
      <xdr:nvPicPr>
        <xdr:cNvPr id="53" name="Рисунок 52"/>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5895975" y="46281975"/>
          <a:ext cx="762000" cy="762000"/>
        </a:xfrm>
        <a:prstGeom prst="rect">
          <a:avLst/>
        </a:prstGeom>
      </xdr:spPr>
    </xdr:pic>
    <xdr:clientData/>
  </xdr:twoCellAnchor>
  <xdr:twoCellAnchor editAs="oneCell">
    <xdr:from>
      <xdr:col>4</xdr:col>
      <xdr:colOff>0</xdr:colOff>
      <xdr:row>57</xdr:row>
      <xdr:rowOff>0</xdr:rowOff>
    </xdr:from>
    <xdr:to>
      <xdr:col>5</xdr:col>
      <xdr:colOff>9525</xdr:colOff>
      <xdr:row>57</xdr:row>
      <xdr:rowOff>762000</xdr:rowOff>
    </xdr:to>
    <xdr:pic>
      <xdr:nvPicPr>
        <xdr:cNvPr id="54" name="Рисунок 53"/>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5895975" y="47167800"/>
          <a:ext cx="762000" cy="762000"/>
        </a:xfrm>
        <a:prstGeom prst="rect">
          <a:avLst/>
        </a:prstGeom>
      </xdr:spPr>
    </xdr:pic>
    <xdr:clientData/>
  </xdr:twoCellAnchor>
  <xdr:twoCellAnchor editAs="oneCell">
    <xdr:from>
      <xdr:col>4</xdr:col>
      <xdr:colOff>0</xdr:colOff>
      <xdr:row>58</xdr:row>
      <xdr:rowOff>0</xdr:rowOff>
    </xdr:from>
    <xdr:to>
      <xdr:col>5</xdr:col>
      <xdr:colOff>9525</xdr:colOff>
      <xdr:row>58</xdr:row>
      <xdr:rowOff>762000</xdr:rowOff>
    </xdr:to>
    <xdr:pic>
      <xdr:nvPicPr>
        <xdr:cNvPr id="55" name="Рисунок 54"/>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5895975" y="48053625"/>
          <a:ext cx="762000" cy="762000"/>
        </a:xfrm>
        <a:prstGeom prst="rect">
          <a:avLst/>
        </a:prstGeom>
      </xdr:spPr>
    </xdr:pic>
    <xdr:clientData/>
  </xdr:twoCellAnchor>
  <xdr:twoCellAnchor editAs="oneCell">
    <xdr:from>
      <xdr:col>4</xdr:col>
      <xdr:colOff>0</xdr:colOff>
      <xdr:row>59</xdr:row>
      <xdr:rowOff>0</xdr:rowOff>
    </xdr:from>
    <xdr:to>
      <xdr:col>5</xdr:col>
      <xdr:colOff>9525</xdr:colOff>
      <xdr:row>59</xdr:row>
      <xdr:rowOff>762000</xdr:rowOff>
    </xdr:to>
    <xdr:pic>
      <xdr:nvPicPr>
        <xdr:cNvPr id="56" name="Рисунок 55"/>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5895975" y="48939450"/>
          <a:ext cx="762000" cy="762000"/>
        </a:xfrm>
        <a:prstGeom prst="rect">
          <a:avLst/>
        </a:prstGeom>
      </xdr:spPr>
    </xdr:pic>
    <xdr:clientData/>
  </xdr:twoCellAnchor>
  <xdr:twoCellAnchor editAs="oneCell">
    <xdr:from>
      <xdr:col>4</xdr:col>
      <xdr:colOff>0</xdr:colOff>
      <xdr:row>60</xdr:row>
      <xdr:rowOff>0</xdr:rowOff>
    </xdr:from>
    <xdr:to>
      <xdr:col>5</xdr:col>
      <xdr:colOff>9525</xdr:colOff>
      <xdr:row>60</xdr:row>
      <xdr:rowOff>762000</xdr:rowOff>
    </xdr:to>
    <xdr:pic>
      <xdr:nvPicPr>
        <xdr:cNvPr id="57" name="Рисунок 56"/>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5895975" y="49825275"/>
          <a:ext cx="762000" cy="762000"/>
        </a:xfrm>
        <a:prstGeom prst="rect">
          <a:avLst/>
        </a:prstGeom>
      </xdr:spPr>
    </xdr:pic>
    <xdr:clientData/>
  </xdr:twoCellAnchor>
  <xdr:twoCellAnchor editAs="oneCell">
    <xdr:from>
      <xdr:col>4</xdr:col>
      <xdr:colOff>0</xdr:colOff>
      <xdr:row>61</xdr:row>
      <xdr:rowOff>0</xdr:rowOff>
    </xdr:from>
    <xdr:to>
      <xdr:col>5</xdr:col>
      <xdr:colOff>9525</xdr:colOff>
      <xdr:row>61</xdr:row>
      <xdr:rowOff>762000</xdr:rowOff>
    </xdr:to>
    <xdr:pic>
      <xdr:nvPicPr>
        <xdr:cNvPr id="58" name="Рисунок 57"/>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5895975" y="50711100"/>
          <a:ext cx="762000" cy="762000"/>
        </a:xfrm>
        <a:prstGeom prst="rect">
          <a:avLst/>
        </a:prstGeom>
      </xdr:spPr>
    </xdr:pic>
    <xdr:clientData/>
  </xdr:twoCellAnchor>
  <xdr:twoCellAnchor editAs="oneCell">
    <xdr:from>
      <xdr:col>4</xdr:col>
      <xdr:colOff>0</xdr:colOff>
      <xdr:row>62</xdr:row>
      <xdr:rowOff>0</xdr:rowOff>
    </xdr:from>
    <xdr:to>
      <xdr:col>5</xdr:col>
      <xdr:colOff>9525</xdr:colOff>
      <xdr:row>62</xdr:row>
      <xdr:rowOff>762000</xdr:rowOff>
    </xdr:to>
    <xdr:pic>
      <xdr:nvPicPr>
        <xdr:cNvPr id="59" name="Рисунок 58"/>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5895975" y="51596925"/>
          <a:ext cx="762000" cy="762000"/>
        </a:xfrm>
        <a:prstGeom prst="rect">
          <a:avLst/>
        </a:prstGeom>
      </xdr:spPr>
    </xdr:pic>
    <xdr:clientData/>
  </xdr:twoCellAnchor>
  <xdr:twoCellAnchor editAs="oneCell">
    <xdr:from>
      <xdr:col>4</xdr:col>
      <xdr:colOff>0</xdr:colOff>
      <xdr:row>63</xdr:row>
      <xdr:rowOff>0</xdr:rowOff>
    </xdr:from>
    <xdr:to>
      <xdr:col>5</xdr:col>
      <xdr:colOff>9525</xdr:colOff>
      <xdr:row>63</xdr:row>
      <xdr:rowOff>762000</xdr:rowOff>
    </xdr:to>
    <xdr:pic>
      <xdr:nvPicPr>
        <xdr:cNvPr id="60" name="Рисунок 59"/>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5895975" y="52482750"/>
          <a:ext cx="762000" cy="762000"/>
        </a:xfrm>
        <a:prstGeom prst="rect">
          <a:avLst/>
        </a:prstGeom>
      </xdr:spPr>
    </xdr:pic>
    <xdr:clientData/>
  </xdr:twoCellAnchor>
  <xdr:twoCellAnchor editAs="oneCell">
    <xdr:from>
      <xdr:col>4</xdr:col>
      <xdr:colOff>0</xdr:colOff>
      <xdr:row>65</xdr:row>
      <xdr:rowOff>0</xdr:rowOff>
    </xdr:from>
    <xdr:to>
      <xdr:col>5</xdr:col>
      <xdr:colOff>9525</xdr:colOff>
      <xdr:row>65</xdr:row>
      <xdr:rowOff>762000</xdr:rowOff>
    </xdr:to>
    <xdr:pic>
      <xdr:nvPicPr>
        <xdr:cNvPr id="61" name="Рисунок 60"/>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5895975" y="53559075"/>
          <a:ext cx="762000" cy="762000"/>
        </a:xfrm>
        <a:prstGeom prst="rect">
          <a:avLst/>
        </a:prstGeom>
      </xdr:spPr>
    </xdr:pic>
    <xdr:clientData/>
  </xdr:twoCellAnchor>
  <xdr:twoCellAnchor editAs="oneCell">
    <xdr:from>
      <xdr:col>4</xdr:col>
      <xdr:colOff>0</xdr:colOff>
      <xdr:row>66</xdr:row>
      <xdr:rowOff>0</xdr:rowOff>
    </xdr:from>
    <xdr:to>
      <xdr:col>5</xdr:col>
      <xdr:colOff>9525</xdr:colOff>
      <xdr:row>66</xdr:row>
      <xdr:rowOff>762000</xdr:rowOff>
    </xdr:to>
    <xdr:pic>
      <xdr:nvPicPr>
        <xdr:cNvPr id="62" name="Рисунок 61"/>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5895975" y="54444900"/>
          <a:ext cx="762000" cy="762000"/>
        </a:xfrm>
        <a:prstGeom prst="rect">
          <a:avLst/>
        </a:prstGeom>
      </xdr:spPr>
    </xdr:pic>
    <xdr:clientData/>
  </xdr:twoCellAnchor>
  <xdr:twoCellAnchor editAs="oneCell">
    <xdr:from>
      <xdr:col>4</xdr:col>
      <xdr:colOff>0</xdr:colOff>
      <xdr:row>67</xdr:row>
      <xdr:rowOff>0</xdr:rowOff>
    </xdr:from>
    <xdr:to>
      <xdr:col>5</xdr:col>
      <xdr:colOff>9525</xdr:colOff>
      <xdr:row>67</xdr:row>
      <xdr:rowOff>762000</xdr:rowOff>
    </xdr:to>
    <xdr:pic>
      <xdr:nvPicPr>
        <xdr:cNvPr id="63" name="Рисунок 62"/>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5895975" y="55330725"/>
          <a:ext cx="762000" cy="762000"/>
        </a:xfrm>
        <a:prstGeom prst="rect">
          <a:avLst/>
        </a:prstGeom>
      </xdr:spPr>
    </xdr:pic>
    <xdr:clientData/>
  </xdr:twoCellAnchor>
  <xdr:twoCellAnchor editAs="oneCell">
    <xdr:from>
      <xdr:col>4</xdr:col>
      <xdr:colOff>0</xdr:colOff>
      <xdr:row>68</xdr:row>
      <xdr:rowOff>0</xdr:rowOff>
    </xdr:from>
    <xdr:to>
      <xdr:col>5</xdr:col>
      <xdr:colOff>9525</xdr:colOff>
      <xdr:row>68</xdr:row>
      <xdr:rowOff>762000</xdr:rowOff>
    </xdr:to>
    <xdr:pic>
      <xdr:nvPicPr>
        <xdr:cNvPr id="64" name="Рисунок 63"/>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5895975" y="56216550"/>
          <a:ext cx="762000" cy="762000"/>
        </a:xfrm>
        <a:prstGeom prst="rect">
          <a:avLst/>
        </a:prstGeom>
      </xdr:spPr>
    </xdr:pic>
    <xdr:clientData/>
  </xdr:twoCellAnchor>
  <xdr:twoCellAnchor editAs="oneCell">
    <xdr:from>
      <xdr:col>4</xdr:col>
      <xdr:colOff>0</xdr:colOff>
      <xdr:row>69</xdr:row>
      <xdr:rowOff>0</xdr:rowOff>
    </xdr:from>
    <xdr:to>
      <xdr:col>5</xdr:col>
      <xdr:colOff>9525</xdr:colOff>
      <xdr:row>69</xdr:row>
      <xdr:rowOff>762000</xdr:rowOff>
    </xdr:to>
    <xdr:pic>
      <xdr:nvPicPr>
        <xdr:cNvPr id="65" name="Рисунок 64"/>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5895975" y="57102375"/>
          <a:ext cx="762000" cy="762000"/>
        </a:xfrm>
        <a:prstGeom prst="rect">
          <a:avLst/>
        </a:prstGeom>
      </xdr:spPr>
    </xdr:pic>
    <xdr:clientData/>
  </xdr:twoCellAnchor>
  <xdr:twoCellAnchor editAs="oneCell">
    <xdr:from>
      <xdr:col>4</xdr:col>
      <xdr:colOff>0</xdr:colOff>
      <xdr:row>70</xdr:row>
      <xdr:rowOff>0</xdr:rowOff>
    </xdr:from>
    <xdr:to>
      <xdr:col>5</xdr:col>
      <xdr:colOff>9525</xdr:colOff>
      <xdr:row>70</xdr:row>
      <xdr:rowOff>762000</xdr:rowOff>
    </xdr:to>
    <xdr:pic>
      <xdr:nvPicPr>
        <xdr:cNvPr id="66" name="Рисунок 65"/>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5895975" y="57988200"/>
          <a:ext cx="762000" cy="762000"/>
        </a:xfrm>
        <a:prstGeom prst="rect">
          <a:avLst/>
        </a:prstGeom>
      </xdr:spPr>
    </xdr:pic>
    <xdr:clientData/>
  </xdr:twoCellAnchor>
  <xdr:twoCellAnchor editAs="oneCell">
    <xdr:from>
      <xdr:col>4</xdr:col>
      <xdr:colOff>0</xdr:colOff>
      <xdr:row>71</xdr:row>
      <xdr:rowOff>0</xdr:rowOff>
    </xdr:from>
    <xdr:to>
      <xdr:col>5</xdr:col>
      <xdr:colOff>9525</xdr:colOff>
      <xdr:row>71</xdr:row>
      <xdr:rowOff>762000</xdr:rowOff>
    </xdr:to>
    <xdr:pic>
      <xdr:nvPicPr>
        <xdr:cNvPr id="67" name="Рисунок 66"/>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5895975" y="58874025"/>
          <a:ext cx="762000" cy="762000"/>
        </a:xfrm>
        <a:prstGeom prst="rect">
          <a:avLst/>
        </a:prstGeom>
      </xdr:spPr>
    </xdr:pic>
    <xdr:clientData/>
  </xdr:twoCellAnchor>
  <xdr:twoCellAnchor editAs="oneCell">
    <xdr:from>
      <xdr:col>4</xdr:col>
      <xdr:colOff>0</xdr:colOff>
      <xdr:row>72</xdr:row>
      <xdr:rowOff>0</xdr:rowOff>
    </xdr:from>
    <xdr:to>
      <xdr:col>5</xdr:col>
      <xdr:colOff>9525</xdr:colOff>
      <xdr:row>72</xdr:row>
      <xdr:rowOff>762000</xdr:rowOff>
    </xdr:to>
    <xdr:pic>
      <xdr:nvPicPr>
        <xdr:cNvPr id="68" name="Рисунок 67"/>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5895975" y="59759850"/>
          <a:ext cx="762000" cy="762000"/>
        </a:xfrm>
        <a:prstGeom prst="rect">
          <a:avLst/>
        </a:prstGeom>
      </xdr:spPr>
    </xdr:pic>
    <xdr:clientData/>
  </xdr:twoCellAnchor>
  <xdr:twoCellAnchor editAs="oneCell">
    <xdr:from>
      <xdr:col>4</xdr:col>
      <xdr:colOff>0</xdr:colOff>
      <xdr:row>73</xdr:row>
      <xdr:rowOff>0</xdr:rowOff>
    </xdr:from>
    <xdr:to>
      <xdr:col>5</xdr:col>
      <xdr:colOff>9525</xdr:colOff>
      <xdr:row>73</xdr:row>
      <xdr:rowOff>762000</xdr:rowOff>
    </xdr:to>
    <xdr:pic>
      <xdr:nvPicPr>
        <xdr:cNvPr id="69" name="Рисунок 68"/>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5895975" y="60645675"/>
          <a:ext cx="762000" cy="762000"/>
        </a:xfrm>
        <a:prstGeom prst="rect">
          <a:avLst/>
        </a:prstGeom>
      </xdr:spPr>
    </xdr:pic>
    <xdr:clientData/>
  </xdr:twoCellAnchor>
  <xdr:twoCellAnchor editAs="oneCell">
    <xdr:from>
      <xdr:col>4</xdr:col>
      <xdr:colOff>0</xdr:colOff>
      <xdr:row>74</xdr:row>
      <xdr:rowOff>0</xdr:rowOff>
    </xdr:from>
    <xdr:to>
      <xdr:col>5</xdr:col>
      <xdr:colOff>9525</xdr:colOff>
      <xdr:row>74</xdr:row>
      <xdr:rowOff>762000</xdr:rowOff>
    </xdr:to>
    <xdr:pic>
      <xdr:nvPicPr>
        <xdr:cNvPr id="70" name="Рисунок 69"/>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5895975" y="61531500"/>
          <a:ext cx="762000" cy="762000"/>
        </a:xfrm>
        <a:prstGeom prst="rect">
          <a:avLst/>
        </a:prstGeom>
      </xdr:spPr>
    </xdr:pic>
    <xdr:clientData/>
  </xdr:twoCellAnchor>
  <xdr:twoCellAnchor editAs="oneCell">
    <xdr:from>
      <xdr:col>4</xdr:col>
      <xdr:colOff>0</xdr:colOff>
      <xdr:row>75</xdr:row>
      <xdr:rowOff>0</xdr:rowOff>
    </xdr:from>
    <xdr:to>
      <xdr:col>5</xdr:col>
      <xdr:colOff>9525</xdr:colOff>
      <xdr:row>75</xdr:row>
      <xdr:rowOff>762000</xdr:rowOff>
    </xdr:to>
    <xdr:pic>
      <xdr:nvPicPr>
        <xdr:cNvPr id="71" name="Рисунок 70"/>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5895975" y="62417325"/>
          <a:ext cx="762000" cy="762000"/>
        </a:xfrm>
        <a:prstGeom prst="rect">
          <a:avLst/>
        </a:prstGeom>
      </xdr:spPr>
    </xdr:pic>
    <xdr:clientData/>
  </xdr:twoCellAnchor>
  <xdr:twoCellAnchor editAs="oneCell">
    <xdr:from>
      <xdr:col>4</xdr:col>
      <xdr:colOff>0</xdr:colOff>
      <xdr:row>76</xdr:row>
      <xdr:rowOff>0</xdr:rowOff>
    </xdr:from>
    <xdr:to>
      <xdr:col>5</xdr:col>
      <xdr:colOff>9525</xdr:colOff>
      <xdr:row>76</xdr:row>
      <xdr:rowOff>762000</xdr:rowOff>
    </xdr:to>
    <xdr:pic>
      <xdr:nvPicPr>
        <xdr:cNvPr id="72" name="Рисунок 71"/>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5895975" y="63303150"/>
          <a:ext cx="762000" cy="762000"/>
        </a:xfrm>
        <a:prstGeom prst="rect">
          <a:avLst/>
        </a:prstGeom>
      </xdr:spPr>
    </xdr:pic>
    <xdr:clientData/>
  </xdr:twoCellAnchor>
  <xdr:twoCellAnchor editAs="oneCell">
    <xdr:from>
      <xdr:col>4</xdr:col>
      <xdr:colOff>0</xdr:colOff>
      <xdr:row>77</xdr:row>
      <xdr:rowOff>0</xdr:rowOff>
    </xdr:from>
    <xdr:to>
      <xdr:col>5</xdr:col>
      <xdr:colOff>9525</xdr:colOff>
      <xdr:row>77</xdr:row>
      <xdr:rowOff>762000</xdr:rowOff>
    </xdr:to>
    <xdr:pic>
      <xdr:nvPicPr>
        <xdr:cNvPr id="73" name="Рисунок 72"/>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5895975" y="64188975"/>
          <a:ext cx="762000" cy="762000"/>
        </a:xfrm>
        <a:prstGeom prst="rect">
          <a:avLst/>
        </a:prstGeom>
      </xdr:spPr>
    </xdr:pic>
    <xdr:clientData/>
  </xdr:twoCellAnchor>
  <xdr:twoCellAnchor editAs="oneCell">
    <xdr:from>
      <xdr:col>4</xdr:col>
      <xdr:colOff>0</xdr:colOff>
      <xdr:row>78</xdr:row>
      <xdr:rowOff>0</xdr:rowOff>
    </xdr:from>
    <xdr:to>
      <xdr:col>5</xdr:col>
      <xdr:colOff>9525</xdr:colOff>
      <xdr:row>78</xdr:row>
      <xdr:rowOff>762000</xdr:rowOff>
    </xdr:to>
    <xdr:pic>
      <xdr:nvPicPr>
        <xdr:cNvPr id="74" name="Рисунок 73"/>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5895975" y="65074800"/>
          <a:ext cx="762000" cy="762000"/>
        </a:xfrm>
        <a:prstGeom prst="rect">
          <a:avLst/>
        </a:prstGeom>
      </xdr:spPr>
    </xdr:pic>
    <xdr:clientData/>
  </xdr:twoCellAnchor>
  <xdr:twoCellAnchor editAs="oneCell">
    <xdr:from>
      <xdr:col>4</xdr:col>
      <xdr:colOff>0</xdr:colOff>
      <xdr:row>79</xdr:row>
      <xdr:rowOff>0</xdr:rowOff>
    </xdr:from>
    <xdr:to>
      <xdr:col>5</xdr:col>
      <xdr:colOff>9525</xdr:colOff>
      <xdr:row>79</xdr:row>
      <xdr:rowOff>762000</xdr:rowOff>
    </xdr:to>
    <xdr:pic>
      <xdr:nvPicPr>
        <xdr:cNvPr id="75" name="Рисунок 74"/>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5895975" y="65960625"/>
          <a:ext cx="762000" cy="762000"/>
        </a:xfrm>
        <a:prstGeom prst="rect">
          <a:avLst/>
        </a:prstGeom>
      </xdr:spPr>
    </xdr:pic>
    <xdr:clientData/>
  </xdr:twoCellAnchor>
  <xdr:twoCellAnchor editAs="oneCell">
    <xdr:from>
      <xdr:col>4</xdr:col>
      <xdr:colOff>0</xdr:colOff>
      <xdr:row>80</xdr:row>
      <xdr:rowOff>0</xdr:rowOff>
    </xdr:from>
    <xdr:to>
      <xdr:col>5</xdr:col>
      <xdr:colOff>9525</xdr:colOff>
      <xdr:row>80</xdr:row>
      <xdr:rowOff>762000</xdr:rowOff>
    </xdr:to>
    <xdr:pic>
      <xdr:nvPicPr>
        <xdr:cNvPr id="76" name="Рисунок 75"/>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5895975" y="66846450"/>
          <a:ext cx="762000" cy="762000"/>
        </a:xfrm>
        <a:prstGeom prst="rect">
          <a:avLst/>
        </a:prstGeom>
      </xdr:spPr>
    </xdr:pic>
    <xdr:clientData/>
  </xdr:twoCellAnchor>
  <xdr:twoCellAnchor editAs="oneCell">
    <xdr:from>
      <xdr:col>4</xdr:col>
      <xdr:colOff>0</xdr:colOff>
      <xdr:row>81</xdr:row>
      <xdr:rowOff>0</xdr:rowOff>
    </xdr:from>
    <xdr:to>
      <xdr:col>5</xdr:col>
      <xdr:colOff>9525</xdr:colOff>
      <xdr:row>81</xdr:row>
      <xdr:rowOff>762000</xdr:rowOff>
    </xdr:to>
    <xdr:pic>
      <xdr:nvPicPr>
        <xdr:cNvPr id="77" name="Рисунок 76"/>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5895975" y="67732275"/>
          <a:ext cx="762000" cy="762000"/>
        </a:xfrm>
        <a:prstGeom prst="rect">
          <a:avLst/>
        </a:prstGeom>
      </xdr:spPr>
    </xdr:pic>
    <xdr:clientData/>
  </xdr:twoCellAnchor>
  <xdr:twoCellAnchor editAs="oneCell">
    <xdr:from>
      <xdr:col>4</xdr:col>
      <xdr:colOff>0</xdr:colOff>
      <xdr:row>82</xdr:row>
      <xdr:rowOff>0</xdr:rowOff>
    </xdr:from>
    <xdr:to>
      <xdr:col>5</xdr:col>
      <xdr:colOff>9525</xdr:colOff>
      <xdr:row>82</xdr:row>
      <xdr:rowOff>762000</xdr:rowOff>
    </xdr:to>
    <xdr:pic>
      <xdr:nvPicPr>
        <xdr:cNvPr id="78" name="Рисунок 77"/>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5895975" y="68618100"/>
          <a:ext cx="762000" cy="762000"/>
        </a:xfrm>
        <a:prstGeom prst="rect">
          <a:avLst/>
        </a:prstGeom>
      </xdr:spPr>
    </xdr:pic>
    <xdr:clientData/>
  </xdr:twoCellAnchor>
  <xdr:twoCellAnchor editAs="oneCell">
    <xdr:from>
      <xdr:col>4</xdr:col>
      <xdr:colOff>0</xdr:colOff>
      <xdr:row>83</xdr:row>
      <xdr:rowOff>0</xdr:rowOff>
    </xdr:from>
    <xdr:to>
      <xdr:col>5</xdr:col>
      <xdr:colOff>9525</xdr:colOff>
      <xdr:row>83</xdr:row>
      <xdr:rowOff>762000</xdr:rowOff>
    </xdr:to>
    <xdr:pic>
      <xdr:nvPicPr>
        <xdr:cNvPr id="79" name="Рисунок 78"/>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5895975" y="69503925"/>
          <a:ext cx="762000" cy="762000"/>
        </a:xfrm>
        <a:prstGeom prst="rect">
          <a:avLst/>
        </a:prstGeom>
      </xdr:spPr>
    </xdr:pic>
    <xdr:clientData/>
  </xdr:twoCellAnchor>
  <xdr:twoCellAnchor editAs="oneCell">
    <xdr:from>
      <xdr:col>4</xdr:col>
      <xdr:colOff>0</xdr:colOff>
      <xdr:row>84</xdr:row>
      <xdr:rowOff>0</xdr:rowOff>
    </xdr:from>
    <xdr:to>
      <xdr:col>5</xdr:col>
      <xdr:colOff>9525</xdr:colOff>
      <xdr:row>84</xdr:row>
      <xdr:rowOff>762000</xdr:rowOff>
    </xdr:to>
    <xdr:pic>
      <xdr:nvPicPr>
        <xdr:cNvPr id="80" name="Рисунок 79"/>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5895975" y="70389750"/>
          <a:ext cx="762000" cy="762000"/>
        </a:xfrm>
        <a:prstGeom prst="rect">
          <a:avLst/>
        </a:prstGeom>
      </xdr:spPr>
    </xdr:pic>
    <xdr:clientData/>
  </xdr:twoCellAnchor>
  <xdr:twoCellAnchor editAs="oneCell">
    <xdr:from>
      <xdr:col>4</xdr:col>
      <xdr:colOff>0</xdr:colOff>
      <xdr:row>85</xdr:row>
      <xdr:rowOff>0</xdr:rowOff>
    </xdr:from>
    <xdr:to>
      <xdr:col>5</xdr:col>
      <xdr:colOff>9525</xdr:colOff>
      <xdr:row>85</xdr:row>
      <xdr:rowOff>762000</xdr:rowOff>
    </xdr:to>
    <xdr:pic>
      <xdr:nvPicPr>
        <xdr:cNvPr id="81" name="Рисунок 80"/>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5895975" y="71275575"/>
          <a:ext cx="762000" cy="762000"/>
        </a:xfrm>
        <a:prstGeom prst="rect">
          <a:avLst/>
        </a:prstGeom>
      </xdr:spPr>
    </xdr:pic>
    <xdr:clientData/>
  </xdr:twoCellAnchor>
  <xdr:twoCellAnchor editAs="oneCell">
    <xdr:from>
      <xdr:col>4</xdr:col>
      <xdr:colOff>0</xdr:colOff>
      <xdr:row>86</xdr:row>
      <xdr:rowOff>0</xdr:rowOff>
    </xdr:from>
    <xdr:to>
      <xdr:col>5</xdr:col>
      <xdr:colOff>9525</xdr:colOff>
      <xdr:row>86</xdr:row>
      <xdr:rowOff>762000</xdr:rowOff>
    </xdr:to>
    <xdr:pic>
      <xdr:nvPicPr>
        <xdr:cNvPr id="82" name="Рисунок 81"/>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5895975" y="72161400"/>
          <a:ext cx="762000" cy="762000"/>
        </a:xfrm>
        <a:prstGeom prst="rect">
          <a:avLst/>
        </a:prstGeom>
      </xdr:spPr>
    </xdr:pic>
    <xdr:clientData/>
  </xdr:twoCellAnchor>
  <xdr:twoCellAnchor editAs="oneCell">
    <xdr:from>
      <xdr:col>4</xdr:col>
      <xdr:colOff>0</xdr:colOff>
      <xdr:row>87</xdr:row>
      <xdr:rowOff>0</xdr:rowOff>
    </xdr:from>
    <xdr:to>
      <xdr:col>5</xdr:col>
      <xdr:colOff>9525</xdr:colOff>
      <xdr:row>87</xdr:row>
      <xdr:rowOff>762000</xdr:rowOff>
    </xdr:to>
    <xdr:pic>
      <xdr:nvPicPr>
        <xdr:cNvPr id="83" name="Рисунок 82"/>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5895975" y="73047225"/>
          <a:ext cx="762000" cy="762000"/>
        </a:xfrm>
        <a:prstGeom prst="rect">
          <a:avLst/>
        </a:prstGeom>
      </xdr:spPr>
    </xdr:pic>
    <xdr:clientData/>
  </xdr:twoCellAnchor>
  <xdr:twoCellAnchor editAs="oneCell">
    <xdr:from>
      <xdr:col>4</xdr:col>
      <xdr:colOff>0</xdr:colOff>
      <xdr:row>88</xdr:row>
      <xdr:rowOff>0</xdr:rowOff>
    </xdr:from>
    <xdr:to>
      <xdr:col>5</xdr:col>
      <xdr:colOff>9525</xdr:colOff>
      <xdr:row>88</xdr:row>
      <xdr:rowOff>762000</xdr:rowOff>
    </xdr:to>
    <xdr:pic>
      <xdr:nvPicPr>
        <xdr:cNvPr id="84" name="Рисунок 83"/>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5895975" y="73933050"/>
          <a:ext cx="762000" cy="762000"/>
        </a:xfrm>
        <a:prstGeom prst="rect">
          <a:avLst/>
        </a:prstGeom>
      </xdr:spPr>
    </xdr:pic>
    <xdr:clientData/>
  </xdr:twoCellAnchor>
  <xdr:twoCellAnchor editAs="oneCell">
    <xdr:from>
      <xdr:col>4</xdr:col>
      <xdr:colOff>0</xdr:colOff>
      <xdr:row>89</xdr:row>
      <xdr:rowOff>0</xdr:rowOff>
    </xdr:from>
    <xdr:to>
      <xdr:col>5</xdr:col>
      <xdr:colOff>9525</xdr:colOff>
      <xdr:row>89</xdr:row>
      <xdr:rowOff>762000</xdr:rowOff>
    </xdr:to>
    <xdr:pic>
      <xdr:nvPicPr>
        <xdr:cNvPr id="85" name="Рисунок 84"/>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5895975" y="74818875"/>
          <a:ext cx="762000" cy="762000"/>
        </a:xfrm>
        <a:prstGeom prst="rect">
          <a:avLst/>
        </a:prstGeom>
      </xdr:spPr>
    </xdr:pic>
    <xdr:clientData/>
  </xdr:twoCellAnchor>
  <xdr:twoCellAnchor editAs="oneCell">
    <xdr:from>
      <xdr:col>4</xdr:col>
      <xdr:colOff>0</xdr:colOff>
      <xdr:row>91</xdr:row>
      <xdr:rowOff>0</xdr:rowOff>
    </xdr:from>
    <xdr:to>
      <xdr:col>5</xdr:col>
      <xdr:colOff>9525</xdr:colOff>
      <xdr:row>91</xdr:row>
      <xdr:rowOff>762000</xdr:rowOff>
    </xdr:to>
    <xdr:pic>
      <xdr:nvPicPr>
        <xdr:cNvPr id="86" name="Рисунок 85"/>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5895975" y="75895200"/>
          <a:ext cx="762000" cy="762000"/>
        </a:xfrm>
        <a:prstGeom prst="rect">
          <a:avLst/>
        </a:prstGeom>
      </xdr:spPr>
    </xdr:pic>
    <xdr:clientData/>
  </xdr:twoCellAnchor>
  <xdr:twoCellAnchor editAs="oneCell">
    <xdr:from>
      <xdr:col>4</xdr:col>
      <xdr:colOff>0</xdr:colOff>
      <xdr:row>92</xdr:row>
      <xdr:rowOff>0</xdr:rowOff>
    </xdr:from>
    <xdr:to>
      <xdr:col>5</xdr:col>
      <xdr:colOff>9525</xdr:colOff>
      <xdr:row>92</xdr:row>
      <xdr:rowOff>762000</xdr:rowOff>
    </xdr:to>
    <xdr:pic>
      <xdr:nvPicPr>
        <xdr:cNvPr id="87" name="Рисунок 86"/>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5895975" y="76781025"/>
          <a:ext cx="762000" cy="762000"/>
        </a:xfrm>
        <a:prstGeom prst="rect">
          <a:avLst/>
        </a:prstGeom>
      </xdr:spPr>
    </xdr:pic>
    <xdr:clientData/>
  </xdr:twoCellAnchor>
  <xdr:twoCellAnchor editAs="oneCell">
    <xdr:from>
      <xdr:col>4</xdr:col>
      <xdr:colOff>0</xdr:colOff>
      <xdr:row>93</xdr:row>
      <xdr:rowOff>0</xdr:rowOff>
    </xdr:from>
    <xdr:to>
      <xdr:col>5</xdr:col>
      <xdr:colOff>9525</xdr:colOff>
      <xdr:row>93</xdr:row>
      <xdr:rowOff>762000</xdr:rowOff>
    </xdr:to>
    <xdr:pic>
      <xdr:nvPicPr>
        <xdr:cNvPr id="88" name="Рисунок 87"/>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5895975" y="77666850"/>
          <a:ext cx="762000" cy="762000"/>
        </a:xfrm>
        <a:prstGeom prst="rect">
          <a:avLst/>
        </a:prstGeom>
      </xdr:spPr>
    </xdr:pic>
    <xdr:clientData/>
  </xdr:twoCellAnchor>
  <xdr:twoCellAnchor editAs="oneCell">
    <xdr:from>
      <xdr:col>4</xdr:col>
      <xdr:colOff>0</xdr:colOff>
      <xdr:row>94</xdr:row>
      <xdr:rowOff>0</xdr:rowOff>
    </xdr:from>
    <xdr:to>
      <xdr:col>5</xdr:col>
      <xdr:colOff>9525</xdr:colOff>
      <xdr:row>94</xdr:row>
      <xdr:rowOff>762000</xdr:rowOff>
    </xdr:to>
    <xdr:pic>
      <xdr:nvPicPr>
        <xdr:cNvPr id="89" name="Рисунок 88"/>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5895975" y="78552675"/>
          <a:ext cx="762000" cy="762000"/>
        </a:xfrm>
        <a:prstGeom prst="rect">
          <a:avLst/>
        </a:prstGeom>
      </xdr:spPr>
    </xdr:pic>
    <xdr:clientData/>
  </xdr:twoCellAnchor>
  <xdr:twoCellAnchor editAs="oneCell">
    <xdr:from>
      <xdr:col>4</xdr:col>
      <xdr:colOff>0</xdr:colOff>
      <xdr:row>95</xdr:row>
      <xdr:rowOff>0</xdr:rowOff>
    </xdr:from>
    <xdr:to>
      <xdr:col>5</xdr:col>
      <xdr:colOff>9525</xdr:colOff>
      <xdr:row>95</xdr:row>
      <xdr:rowOff>762000</xdr:rowOff>
    </xdr:to>
    <xdr:pic>
      <xdr:nvPicPr>
        <xdr:cNvPr id="90" name="Рисунок 89"/>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5895975" y="79438500"/>
          <a:ext cx="762000" cy="762000"/>
        </a:xfrm>
        <a:prstGeom prst="rect">
          <a:avLst/>
        </a:prstGeom>
      </xdr:spPr>
    </xdr:pic>
    <xdr:clientData/>
  </xdr:twoCellAnchor>
  <xdr:twoCellAnchor editAs="oneCell">
    <xdr:from>
      <xdr:col>4</xdr:col>
      <xdr:colOff>0</xdr:colOff>
      <xdr:row>96</xdr:row>
      <xdr:rowOff>0</xdr:rowOff>
    </xdr:from>
    <xdr:to>
      <xdr:col>5</xdr:col>
      <xdr:colOff>9525</xdr:colOff>
      <xdr:row>96</xdr:row>
      <xdr:rowOff>762000</xdr:rowOff>
    </xdr:to>
    <xdr:pic>
      <xdr:nvPicPr>
        <xdr:cNvPr id="91" name="Рисунок 90"/>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5895975" y="80324325"/>
          <a:ext cx="762000" cy="762000"/>
        </a:xfrm>
        <a:prstGeom prst="rect">
          <a:avLst/>
        </a:prstGeom>
      </xdr:spPr>
    </xdr:pic>
    <xdr:clientData/>
  </xdr:twoCellAnchor>
  <xdr:twoCellAnchor editAs="oneCell">
    <xdr:from>
      <xdr:col>4</xdr:col>
      <xdr:colOff>0</xdr:colOff>
      <xdr:row>97</xdr:row>
      <xdr:rowOff>0</xdr:rowOff>
    </xdr:from>
    <xdr:to>
      <xdr:col>5</xdr:col>
      <xdr:colOff>9525</xdr:colOff>
      <xdr:row>97</xdr:row>
      <xdr:rowOff>762000</xdr:rowOff>
    </xdr:to>
    <xdr:pic>
      <xdr:nvPicPr>
        <xdr:cNvPr id="92" name="Рисунок 91"/>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5895975" y="81210150"/>
          <a:ext cx="762000" cy="762000"/>
        </a:xfrm>
        <a:prstGeom prst="rect">
          <a:avLst/>
        </a:prstGeom>
      </xdr:spPr>
    </xdr:pic>
    <xdr:clientData/>
  </xdr:twoCellAnchor>
  <xdr:twoCellAnchor editAs="oneCell">
    <xdr:from>
      <xdr:col>4</xdr:col>
      <xdr:colOff>0</xdr:colOff>
      <xdr:row>98</xdr:row>
      <xdr:rowOff>0</xdr:rowOff>
    </xdr:from>
    <xdr:to>
      <xdr:col>5</xdr:col>
      <xdr:colOff>9525</xdr:colOff>
      <xdr:row>98</xdr:row>
      <xdr:rowOff>762000</xdr:rowOff>
    </xdr:to>
    <xdr:pic>
      <xdr:nvPicPr>
        <xdr:cNvPr id="93" name="Рисунок 92"/>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5895975" y="82095975"/>
          <a:ext cx="762000" cy="762000"/>
        </a:xfrm>
        <a:prstGeom prst="rect">
          <a:avLst/>
        </a:prstGeom>
      </xdr:spPr>
    </xdr:pic>
    <xdr:clientData/>
  </xdr:twoCellAnchor>
  <xdr:twoCellAnchor editAs="oneCell">
    <xdr:from>
      <xdr:col>4</xdr:col>
      <xdr:colOff>0</xdr:colOff>
      <xdr:row>99</xdr:row>
      <xdr:rowOff>0</xdr:rowOff>
    </xdr:from>
    <xdr:to>
      <xdr:col>5</xdr:col>
      <xdr:colOff>9525</xdr:colOff>
      <xdr:row>99</xdr:row>
      <xdr:rowOff>762000</xdr:rowOff>
    </xdr:to>
    <xdr:pic>
      <xdr:nvPicPr>
        <xdr:cNvPr id="94" name="Рисунок 93"/>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5895975" y="82981800"/>
          <a:ext cx="762000" cy="762000"/>
        </a:xfrm>
        <a:prstGeom prst="rect">
          <a:avLst/>
        </a:prstGeom>
      </xdr:spPr>
    </xdr:pic>
    <xdr:clientData/>
  </xdr:twoCellAnchor>
  <xdr:twoCellAnchor editAs="oneCell">
    <xdr:from>
      <xdr:col>4</xdr:col>
      <xdr:colOff>0</xdr:colOff>
      <xdr:row>100</xdr:row>
      <xdr:rowOff>0</xdr:rowOff>
    </xdr:from>
    <xdr:to>
      <xdr:col>5</xdr:col>
      <xdr:colOff>9525</xdr:colOff>
      <xdr:row>100</xdr:row>
      <xdr:rowOff>762000</xdr:rowOff>
    </xdr:to>
    <xdr:pic>
      <xdr:nvPicPr>
        <xdr:cNvPr id="95" name="Рисунок 94"/>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5895975" y="83867625"/>
          <a:ext cx="762000" cy="762000"/>
        </a:xfrm>
        <a:prstGeom prst="rect">
          <a:avLst/>
        </a:prstGeom>
      </xdr:spPr>
    </xdr:pic>
    <xdr:clientData/>
  </xdr:twoCellAnchor>
  <xdr:twoCellAnchor editAs="oneCell">
    <xdr:from>
      <xdr:col>4</xdr:col>
      <xdr:colOff>0</xdr:colOff>
      <xdr:row>101</xdr:row>
      <xdr:rowOff>0</xdr:rowOff>
    </xdr:from>
    <xdr:to>
      <xdr:col>5</xdr:col>
      <xdr:colOff>9525</xdr:colOff>
      <xdr:row>101</xdr:row>
      <xdr:rowOff>762000</xdr:rowOff>
    </xdr:to>
    <xdr:pic>
      <xdr:nvPicPr>
        <xdr:cNvPr id="96" name="Рисунок 9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5895975" y="84753450"/>
          <a:ext cx="762000" cy="762000"/>
        </a:xfrm>
        <a:prstGeom prst="rect">
          <a:avLst/>
        </a:prstGeom>
      </xdr:spPr>
    </xdr:pic>
    <xdr:clientData/>
  </xdr:twoCellAnchor>
  <xdr:twoCellAnchor editAs="oneCell">
    <xdr:from>
      <xdr:col>4</xdr:col>
      <xdr:colOff>0</xdr:colOff>
      <xdr:row>102</xdr:row>
      <xdr:rowOff>0</xdr:rowOff>
    </xdr:from>
    <xdr:to>
      <xdr:col>5</xdr:col>
      <xdr:colOff>9525</xdr:colOff>
      <xdr:row>102</xdr:row>
      <xdr:rowOff>762000</xdr:rowOff>
    </xdr:to>
    <xdr:pic>
      <xdr:nvPicPr>
        <xdr:cNvPr id="97" name="Рисунок 96"/>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5895975" y="85639275"/>
          <a:ext cx="762000" cy="762000"/>
        </a:xfrm>
        <a:prstGeom prst="rect">
          <a:avLst/>
        </a:prstGeom>
      </xdr:spPr>
    </xdr:pic>
    <xdr:clientData/>
  </xdr:twoCellAnchor>
  <xdr:twoCellAnchor editAs="oneCell">
    <xdr:from>
      <xdr:col>4</xdr:col>
      <xdr:colOff>0</xdr:colOff>
      <xdr:row>103</xdr:row>
      <xdr:rowOff>0</xdr:rowOff>
    </xdr:from>
    <xdr:to>
      <xdr:col>5</xdr:col>
      <xdr:colOff>9525</xdr:colOff>
      <xdr:row>103</xdr:row>
      <xdr:rowOff>762000</xdr:rowOff>
    </xdr:to>
    <xdr:pic>
      <xdr:nvPicPr>
        <xdr:cNvPr id="98" name="Рисунок 97"/>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5895975" y="86525100"/>
          <a:ext cx="762000" cy="762000"/>
        </a:xfrm>
        <a:prstGeom prst="rect">
          <a:avLst/>
        </a:prstGeom>
      </xdr:spPr>
    </xdr:pic>
    <xdr:clientData/>
  </xdr:twoCellAnchor>
  <xdr:twoCellAnchor editAs="oneCell">
    <xdr:from>
      <xdr:col>4</xdr:col>
      <xdr:colOff>0</xdr:colOff>
      <xdr:row>104</xdr:row>
      <xdr:rowOff>0</xdr:rowOff>
    </xdr:from>
    <xdr:to>
      <xdr:col>5</xdr:col>
      <xdr:colOff>9525</xdr:colOff>
      <xdr:row>104</xdr:row>
      <xdr:rowOff>762000</xdr:rowOff>
    </xdr:to>
    <xdr:pic>
      <xdr:nvPicPr>
        <xdr:cNvPr id="99" name="Рисунок 98"/>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5895975" y="87410925"/>
          <a:ext cx="762000" cy="762000"/>
        </a:xfrm>
        <a:prstGeom prst="rect">
          <a:avLst/>
        </a:prstGeom>
      </xdr:spPr>
    </xdr:pic>
    <xdr:clientData/>
  </xdr:twoCellAnchor>
  <xdr:twoCellAnchor editAs="oneCell">
    <xdr:from>
      <xdr:col>4</xdr:col>
      <xdr:colOff>0</xdr:colOff>
      <xdr:row>105</xdr:row>
      <xdr:rowOff>0</xdr:rowOff>
    </xdr:from>
    <xdr:to>
      <xdr:col>5</xdr:col>
      <xdr:colOff>9525</xdr:colOff>
      <xdr:row>105</xdr:row>
      <xdr:rowOff>762000</xdr:rowOff>
    </xdr:to>
    <xdr:pic>
      <xdr:nvPicPr>
        <xdr:cNvPr id="100" name="Рисунок 99"/>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5895975" y="88296750"/>
          <a:ext cx="762000" cy="762000"/>
        </a:xfrm>
        <a:prstGeom prst="rect">
          <a:avLst/>
        </a:prstGeom>
      </xdr:spPr>
    </xdr:pic>
    <xdr:clientData/>
  </xdr:twoCellAnchor>
  <xdr:twoCellAnchor editAs="oneCell">
    <xdr:from>
      <xdr:col>4</xdr:col>
      <xdr:colOff>0</xdr:colOff>
      <xdr:row>106</xdr:row>
      <xdr:rowOff>0</xdr:rowOff>
    </xdr:from>
    <xdr:to>
      <xdr:col>5</xdr:col>
      <xdr:colOff>9525</xdr:colOff>
      <xdr:row>106</xdr:row>
      <xdr:rowOff>762000</xdr:rowOff>
    </xdr:to>
    <xdr:pic>
      <xdr:nvPicPr>
        <xdr:cNvPr id="101" name="Рисунок 100"/>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5895975" y="89182575"/>
          <a:ext cx="762000" cy="762000"/>
        </a:xfrm>
        <a:prstGeom prst="rect">
          <a:avLst/>
        </a:prstGeom>
      </xdr:spPr>
    </xdr:pic>
    <xdr:clientData/>
  </xdr:twoCellAnchor>
  <xdr:twoCellAnchor editAs="oneCell">
    <xdr:from>
      <xdr:col>4</xdr:col>
      <xdr:colOff>0</xdr:colOff>
      <xdr:row>107</xdr:row>
      <xdr:rowOff>0</xdr:rowOff>
    </xdr:from>
    <xdr:to>
      <xdr:col>5</xdr:col>
      <xdr:colOff>9525</xdr:colOff>
      <xdr:row>107</xdr:row>
      <xdr:rowOff>762000</xdr:rowOff>
    </xdr:to>
    <xdr:pic>
      <xdr:nvPicPr>
        <xdr:cNvPr id="102" name="Рисунок 101"/>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5895975" y="90068400"/>
          <a:ext cx="762000" cy="762000"/>
        </a:xfrm>
        <a:prstGeom prst="rect">
          <a:avLst/>
        </a:prstGeom>
      </xdr:spPr>
    </xdr:pic>
    <xdr:clientData/>
  </xdr:twoCellAnchor>
  <xdr:twoCellAnchor editAs="oneCell">
    <xdr:from>
      <xdr:col>4</xdr:col>
      <xdr:colOff>0</xdr:colOff>
      <xdr:row>108</xdr:row>
      <xdr:rowOff>0</xdr:rowOff>
    </xdr:from>
    <xdr:to>
      <xdr:col>5</xdr:col>
      <xdr:colOff>9525</xdr:colOff>
      <xdr:row>108</xdr:row>
      <xdr:rowOff>762000</xdr:rowOff>
    </xdr:to>
    <xdr:pic>
      <xdr:nvPicPr>
        <xdr:cNvPr id="103" name="Рисунок 102"/>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5895975" y="90954225"/>
          <a:ext cx="762000" cy="762000"/>
        </a:xfrm>
        <a:prstGeom prst="rect">
          <a:avLst/>
        </a:prstGeom>
      </xdr:spPr>
    </xdr:pic>
    <xdr:clientData/>
  </xdr:twoCellAnchor>
  <xdr:twoCellAnchor editAs="oneCell">
    <xdr:from>
      <xdr:col>4</xdr:col>
      <xdr:colOff>0</xdr:colOff>
      <xdr:row>109</xdr:row>
      <xdr:rowOff>0</xdr:rowOff>
    </xdr:from>
    <xdr:to>
      <xdr:col>5</xdr:col>
      <xdr:colOff>9525</xdr:colOff>
      <xdr:row>109</xdr:row>
      <xdr:rowOff>762000</xdr:rowOff>
    </xdr:to>
    <xdr:pic>
      <xdr:nvPicPr>
        <xdr:cNvPr id="104" name="Рисунок 103"/>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5895975" y="91840050"/>
          <a:ext cx="762000" cy="762000"/>
        </a:xfrm>
        <a:prstGeom prst="rect">
          <a:avLst/>
        </a:prstGeom>
      </xdr:spPr>
    </xdr:pic>
    <xdr:clientData/>
  </xdr:twoCellAnchor>
  <xdr:twoCellAnchor editAs="oneCell">
    <xdr:from>
      <xdr:col>4</xdr:col>
      <xdr:colOff>0</xdr:colOff>
      <xdr:row>111</xdr:row>
      <xdr:rowOff>0</xdr:rowOff>
    </xdr:from>
    <xdr:to>
      <xdr:col>5</xdr:col>
      <xdr:colOff>9525</xdr:colOff>
      <xdr:row>111</xdr:row>
      <xdr:rowOff>762000</xdr:rowOff>
    </xdr:to>
    <xdr:pic>
      <xdr:nvPicPr>
        <xdr:cNvPr id="105" name="Рисунок 104"/>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5895975" y="92916375"/>
          <a:ext cx="762000" cy="762000"/>
        </a:xfrm>
        <a:prstGeom prst="rect">
          <a:avLst/>
        </a:prstGeom>
      </xdr:spPr>
    </xdr:pic>
    <xdr:clientData/>
  </xdr:twoCellAnchor>
  <xdr:twoCellAnchor editAs="oneCell">
    <xdr:from>
      <xdr:col>4</xdr:col>
      <xdr:colOff>0</xdr:colOff>
      <xdr:row>112</xdr:row>
      <xdr:rowOff>0</xdr:rowOff>
    </xdr:from>
    <xdr:to>
      <xdr:col>5</xdr:col>
      <xdr:colOff>9525</xdr:colOff>
      <xdr:row>112</xdr:row>
      <xdr:rowOff>762000</xdr:rowOff>
    </xdr:to>
    <xdr:pic>
      <xdr:nvPicPr>
        <xdr:cNvPr id="106" name="Рисунок 105"/>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5895975" y="93802200"/>
          <a:ext cx="762000" cy="762000"/>
        </a:xfrm>
        <a:prstGeom prst="rect">
          <a:avLst/>
        </a:prstGeom>
      </xdr:spPr>
    </xdr:pic>
    <xdr:clientData/>
  </xdr:twoCellAnchor>
  <xdr:twoCellAnchor editAs="oneCell">
    <xdr:from>
      <xdr:col>4</xdr:col>
      <xdr:colOff>0</xdr:colOff>
      <xdr:row>113</xdr:row>
      <xdr:rowOff>0</xdr:rowOff>
    </xdr:from>
    <xdr:to>
      <xdr:col>5</xdr:col>
      <xdr:colOff>9525</xdr:colOff>
      <xdr:row>113</xdr:row>
      <xdr:rowOff>762000</xdr:rowOff>
    </xdr:to>
    <xdr:pic>
      <xdr:nvPicPr>
        <xdr:cNvPr id="107" name="Рисунок 10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5895975" y="94688025"/>
          <a:ext cx="762000" cy="762000"/>
        </a:xfrm>
        <a:prstGeom prst="rect">
          <a:avLst/>
        </a:prstGeom>
      </xdr:spPr>
    </xdr:pic>
    <xdr:clientData/>
  </xdr:twoCellAnchor>
  <xdr:twoCellAnchor editAs="oneCell">
    <xdr:from>
      <xdr:col>4</xdr:col>
      <xdr:colOff>0</xdr:colOff>
      <xdr:row>114</xdr:row>
      <xdr:rowOff>0</xdr:rowOff>
    </xdr:from>
    <xdr:to>
      <xdr:col>5</xdr:col>
      <xdr:colOff>9525</xdr:colOff>
      <xdr:row>114</xdr:row>
      <xdr:rowOff>762000</xdr:rowOff>
    </xdr:to>
    <xdr:pic>
      <xdr:nvPicPr>
        <xdr:cNvPr id="108" name="Рисунок 107"/>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5895975" y="95573850"/>
          <a:ext cx="762000" cy="762000"/>
        </a:xfrm>
        <a:prstGeom prst="rect">
          <a:avLst/>
        </a:prstGeom>
      </xdr:spPr>
    </xdr:pic>
    <xdr:clientData/>
  </xdr:twoCellAnchor>
  <xdr:twoCellAnchor editAs="oneCell">
    <xdr:from>
      <xdr:col>4</xdr:col>
      <xdr:colOff>0</xdr:colOff>
      <xdr:row>115</xdr:row>
      <xdr:rowOff>0</xdr:rowOff>
    </xdr:from>
    <xdr:to>
      <xdr:col>5</xdr:col>
      <xdr:colOff>9525</xdr:colOff>
      <xdr:row>115</xdr:row>
      <xdr:rowOff>762000</xdr:rowOff>
    </xdr:to>
    <xdr:pic>
      <xdr:nvPicPr>
        <xdr:cNvPr id="109" name="Рисунок 108"/>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5895975" y="96459675"/>
          <a:ext cx="762000" cy="762000"/>
        </a:xfrm>
        <a:prstGeom prst="rect">
          <a:avLst/>
        </a:prstGeom>
      </xdr:spPr>
    </xdr:pic>
    <xdr:clientData/>
  </xdr:twoCellAnchor>
  <xdr:twoCellAnchor editAs="oneCell">
    <xdr:from>
      <xdr:col>4</xdr:col>
      <xdr:colOff>0</xdr:colOff>
      <xdr:row>116</xdr:row>
      <xdr:rowOff>0</xdr:rowOff>
    </xdr:from>
    <xdr:to>
      <xdr:col>5</xdr:col>
      <xdr:colOff>9525</xdr:colOff>
      <xdr:row>116</xdr:row>
      <xdr:rowOff>762000</xdr:rowOff>
    </xdr:to>
    <xdr:pic>
      <xdr:nvPicPr>
        <xdr:cNvPr id="110" name="Рисунок 109"/>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5895975" y="97345500"/>
          <a:ext cx="762000" cy="762000"/>
        </a:xfrm>
        <a:prstGeom prst="rect">
          <a:avLst/>
        </a:prstGeom>
      </xdr:spPr>
    </xdr:pic>
    <xdr:clientData/>
  </xdr:twoCellAnchor>
  <xdr:twoCellAnchor editAs="oneCell">
    <xdr:from>
      <xdr:col>4</xdr:col>
      <xdr:colOff>0</xdr:colOff>
      <xdr:row>117</xdr:row>
      <xdr:rowOff>0</xdr:rowOff>
    </xdr:from>
    <xdr:to>
      <xdr:col>5</xdr:col>
      <xdr:colOff>9525</xdr:colOff>
      <xdr:row>117</xdr:row>
      <xdr:rowOff>762000</xdr:rowOff>
    </xdr:to>
    <xdr:pic>
      <xdr:nvPicPr>
        <xdr:cNvPr id="111" name="Рисунок 110"/>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5895975" y="98231325"/>
          <a:ext cx="762000" cy="762000"/>
        </a:xfrm>
        <a:prstGeom prst="rect">
          <a:avLst/>
        </a:prstGeom>
      </xdr:spPr>
    </xdr:pic>
    <xdr:clientData/>
  </xdr:twoCellAnchor>
  <xdr:twoCellAnchor editAs="oneCell">
    <xdr:from>
      <xdr:col>4</xdr:col>
      <xdr:colOff>0</xdr:colOff>
      <xdr:row>118</xdr:row>
      <xdr:rowOff>0</xdr:rowOff>
    </xdr:from>
    <xdr:to>
      <xdr:col>5</xdr:col>
      <xdr:colOff>9525</xdr:colOff>
      <xdr:row>118</xdr:row>
      <xdr:rowOff>762000</xdr:rowOff>
    </xdr:to>
    <xdr:pic>
      <xdr:nvPicPr>
        <xdr:cNvPr id="112" name="Рисунок 111"/>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5895975" y="99117150"/>
          <a:ext cx="762000" cy="762000"/>
        </a:xfrm>
        <a:prstGeom prst="rect">
          <a:avLst/>
        </a:prstGeom>
      </xdr:spPr>
    </xdr:pic>
    <xdr:clientData/>
  </xdr:twoCellAnchor>
  <xdr:twoCellAnchor editAs="oneCell">
    <xdr:from>
      <xdr:col>4</xdr:col>
      <xdr:colOff>0</xdr:colOff>
      <xdr:row>119</xdr:row>
      <xdr:rowOff>0</xdr:rowOff>
    </xdr:from>
    <xdr:to>
      <xdr:col>5</xdr:col>
      <xdr:colOff>9525</xdr:colOff>
      <xdr:row>119</xdr:row>
      <xdr:rowOff>762000</xdr:rowOff>
    </xdr:to>
    <xdr:pic>
      <xdr:nvPicPr>
        <xdr:cNvPr id="113" name="Рисунок 112"/>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5895975" y="100002975"/>
          <a:ext cx="762000" cy="762000"/>
        </a:xfrm>
        <a:prstGeom prst="rect">
          <a:avLst/>
        </a:prstGeom>
      </xdr:spPr>
    </xdr:pic>
    <xdr:clientData/>
  </xdr:twoCellAnchor>
  <xdr:twoCellAnchor editAs="oneCell">
    <xdr:from>
      <xdr:col>4</xdr:col>
      <xdr:colOff>0</xdr:colOff>
      <xdr:row>120</xdr:row>
      <xdr:rowOff>0</xdr:rowOff>
    </xdr:from>
    <xdr:to>
      <xdr:col>5</xdr:col>
      <xdr:colOff>9525</xdr:colOff>
      <xdr:row>120</xdr:row>
      <xdr:rowOff>762000</xdr:rowOff>
    </xdr:to>
    <xdr:pic>
      <xdr:nvPicPr>
        <xdr:cNvPr id="114" name="Рисунок 113"/>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5895975" y="100888800"/>
          <a:ext cx="762000" cy="762000"/>
        </a:xfrm>
        <a:prstGeom prst="rect">
          <a:avLst/>
        </a:prstGeom>
      </xdr:spPr>
    </xdr:pic>
    <xdr:clientData/>
  </xdr:twoCellAnchor>
  <xdr:twoCellAnchor editAs="oneCell">
    <xdr:from>
      <xdr:col>4</xdr:col>
      <xdr:colOff>0</xdr:colOff>
      <xdr:row>121</xdr:row>
      <xdr:rowOff>0</xdr:rowOff>
    </xdr:from>
    <xdr:to>
      <xdr:col>5</xdr:col>
      <xdr:colOff>9525</xdr:colOff>
      <xdr:row>121</xdr:row>
      <xdr:rowOff>762000</xdr:rowOff>
    </xdr:to>
    <xdr:pic>
      <xdr:nvPicPr>
        <xdr:cNvPr id="115" name="Рисунок 114"/>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5895975" y="101774625"/>
          <a:ext cx="762000" cy="762000"/>
        </a:xfrm>
        <a:prstGeom prst="rect">
          <a:avLst/>
        </a:prstGeom>
      </xdr:spPr>
    </xdr:pic>
    <xdr:clientData/>
  </xdr:twoCellAnchor>
  <xdr:twoCellAnchor editAs="oneCell">
    <xdr:from>
      <xdr:col>4</xdr:col>
      <xdr:colOff>0</xdr:colOff>
      <xdr:row>122</xdr:row>
      <xdr:rowOff>0</xdr:rowOff>
    </xdr:from>
    <xdr:to>
      <xdr:col>5</xdr:col>
      <xdr:colOff>9525</xdr:colOff>
      <xdr:row>122</xdr:row>
      <xdr:rowOff>762000</xdr:rowOff>
    </xdr:to>
    <xdr:pic>
      <xdr:nvPicPr>
        <xdr:cNvPr id="116" name="Рисунок 115"/>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5895975" y="102660450"/>
          <a:ext cx="762000" cy="762000"/>
        </a:xfrm>
        <a:prstGeom prst="rect">
          <a:avLst/>
        </a:prstGeom>
      </xdr:spPr>
    </xdr:pic>
    <xdr:clientData/>
  </xdr:twoCellAnchor>
  <xdr:twoCellAnchor editAs="oneCell">
    <xdr:from>
      <xdr:col>4</xdr:col>
      <xdr:colOff>0</xdr:colOff>
      <xdr:row>123</xdr:row>
      <xdr:rowOff>0</xdr:rowOff>
    </xdr:from>
    <xdr:to>
      <xdr:col>5</xdr:col>
      <xdr:colOff>9525</xdr:colOff>
      <xdr:row>123</xdr:row>
      <xdr:rowOff>762000</xdr:rowOff>
    </xdr:to>
    <xdr:pic>
      <xdr:nvPicPr>
        <xdr:cNvPr id="117" name="Рисунок 116"/>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5895975" y="103546275"/>
          <a:ext cx="762000" cy="762000"/>
        </a:xfrm>
        <a:prstGeom prst="rect">
          <a:avLst/>
        </a:prstGeom>
      </xdr:spPr>
    </xdr:pic>
    <xdr:clientData/>
  </xdr:twoCellAnchor>
  <xdr:twoCellAnchor editAs="oneCell">
    <xdr:from>
      <xdr:col>4</xdr:col>
      <xdr:colOff>0</xdr:colOff>
      <xdr:row>124</xdr:row>
      <xdr:rowOff>0</xdr:rowOff>
    </xdr:from>
    <xdr:to>
      <xdr:col>5</xdr:col>
      <xdr:colOff>9525</xdr:colOff>
      <xdr:row>124</xdr:row>
      <xdr:rowOff>762000</xdr:rowOff>
    </xdr:to>
    <xdr:pic>
      <xdr:nvPicPr>
        <xdr:cNvPr id="118" name="Рисунок 117"/>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5895975" y="104432100"/>
          <a:ext cx="762000" cy="762000"/>
        </a:xfrm>
        <a:prstGeom prst="rect">
          <a:avLst/>
        </a:prstGeom>
      </xdr:spPr>
    </xdr:pic>
    <xdr:clientData/>
  </xdr:twoCellAnchor>
  <xdr:twoCellAnchor editAs="oneCell">
    <xdr:from>
      <xdr:col>4</xdr:col>
      <xdr:colOff>0</xdr:colOff>
      <xdr:row>125</xdr:row>
      <xdr:rowOff>0</xdr:rowOff>
    </xdr:from>
    <xdr:to>
      <xdr:col>5</xdr:col>
      <xdr:colOff>9525</xdr:colOff>
      <xdr:row>125</xdr:row>
      <xdr:rowOff>762000</xdr:rowOff>
    </xdr:to>
    <xdr:pic>
      <xdr:nvPicPr>
        <xdr:cNvPr id="119" name="Рисунок 118"/>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5895975" y="105317925"/>
          <a:ext cx="762000" cy="762000"/>
        </a:xfrm>
        <a:prstGeom prst="rect">
          <a:avLst/>
        </a:prstGeom>
      </xdr:spPr>
    </xdr:pic>
    <xdr:clientData/>
  </xdr:twoCellAnchor>
  <xdr:twoCellAnchor editAs="oneCell">
    <xdr:from>
      <xdr:col>4</xdr:col>
      <xdr:colOff>0</xdr:colOff>
      <xdr:row>126</xdr:row>
      <xdr:rowOff>0</xdr:rowOff>
    </xdr:from>
    <xdr:to>
      <xdr:col>5</xdr:col>
      <xdr:colOff>9525</xdr:colOff>
      <xdr:row>126</xdr:row>
      <xdr:rowOff>762000</xdr:rowOff>
    </xdr:to>
    <xdr:pic>
      <xdr:nvPicPr>
        <xdr:cNvPr id="120" name="Рисунок 119"/>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5895975" y="106203750"/>
          <a:ext cx="762000" cy="762000"/>
        </a:xfrm>
        <a:prstGeom prst="rect">
          <a:avLst/>
        </a:prstGeom>
      </xdr:spPr>
    </xdr:pic>
    <xdr:clientData/>
  </xdr:twoCellAnchor>
  <xdr:twoCellAnchor editAs="oneCell">
    <xdr:from>
      <xdr:col>4</xdr:col>
      <xdr:colOff>0</xdr:colOff>
      <xdr:row>127</xdr:row>
      <xdr:rowOff>0</xdr:rowOff>
    </xdr:from>
    <xdr:to>
      <xdr:col>5</xdr:col>
      <xdr:colOff>9525</xdr:colOff>
      <xdr:row>127</xdr:row>
      <xdr:rowOff>762000</xdr:rowOff>
    </xdr:to>
    <xdr:pic>
      <xdr:nvPicPr>
        <xdr:cNvPr id="121" name="Рисунок 120"/>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5895975" y="107089575"/>
          <a:ext cx="762000" cy="762000"/>
        </a:xfrm>
        <a:prstGeom prst="rect">
          <a:avLst/>
        </a:prstGeom>
      </xdr:spPr>
    </xdr:pic>
    <xdr:clientData/>
  </xdr:twoCellAnchor>
  <xdr:twoCellAnchor editAs="oneCell">
    <xdr:from>
      <xdr:col>4</xdr:col>
      <xdr:colOff>0</xdr:colOff>
      <xdr:row>128</xdr:row>
      <xdr:rowOff>0</xdr:rowOff>
    </xdr:from>
    <xdr:to>
      <xdr:col>5</xdr:col>
      <xdr:colOff>9525</xdr:colOff>
      <xdr:row>128</xdr:row>
      <xdr:rowOff>762000</xdr:rowOff>
    </xdr:to>
    <xdr:pic>
      <xdr:nvPicPr>
        <xdr:cNvPr id="122" name="Рисунок 121"/>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5895975" y="107975400"/>
          <a:ext cx="762000" cy="762000"/>
        </a:xfrm>
        <a:prstGeom prst="rect">
          <a:avLst/>
        </a:prstGeom>
      </xdr:spPr>
    </xdr:pic>
    <xdr:clientData/>
  </xdr:twoCellAnchor>
  <xdr:twoCellAnchor editAs="oneCell">
    <xdr:from>
      <xdr:col>4</xdr:col>
      <xdr:colOff>0</xdr:colOff>
      <xdr:row>130</xdr:row>
      <xdr:rowOff>0</xdr:rowOff>
    </xdr:from>
    <xdr:to>
      <xdr:col>5</xdr:col>
      <xdr:colOff>9525</xdr:colOff>
      <xdr:row>130</xdr:row>
      <xdr:rowOff>762000</xdr:rowOff>
    </xdr:to>
    <xdr:pic>
      <xdr:nvPicPr>
        <xdr:cNvPr id="123" name="Рисунок 122"/>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5895975" y="109051725"/>
          <a:ext cx="762000" cy="762000"/>
        </a:xfrm>
        <a:prstGeom prst="rect">
          <a:avLst/>
        </a:prstGeom>
      </xdr:spPr>
    </xdr:pic>
    <xdr:clientData/>
  </xdr:twoCellAnchor>
  <xdr:twoCellAnchor editAs="oneCell">
    <xdr:from>
      <xdr:col>4</xdr:col>
      <xdr:colOff>0</xdr:colOff>
      <xdr:row>131</xdr:row>
      <xdr:rowOff>0</xdr:rowOff>
    </xdr:from>
    <xdr:to>
      <xdr:col>5</xdr:col>
      <xdr:colOff>9525</xdr:colOff>
      <xdr:row>131</xdr:row>
      <xdr:rowOff>762000</xdr:rowOff>
    </xdr:to>
    <xdr:pic>
      <xdr:nvPicPr>
        <xdr:cNvPr id="124" name="Рисунок 123"/>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5895975" y="109937550"/>
          <a:ext cx="762000" cy="762000"/>
        </a:xfrm>
        <a:prstGeom prst="rect">
          <a:avLst/>
        </a:prstGeom>
      </xdr:spPr>
    </xdr:pic>
    <xdr:clientData/>
  </xdr:twoCellAnchor>
  <xdr:twoCellAnchor editAs="oneCell">
    <xdr:from>
      <xdr:col>4</xdr:col>
      <xdr:colOff>0</xdr:colOff>
      <xdr:row>132</xdr:row>
      <xdr:rowOff>0</xdr:rowOff>
    </xdr:from>
    <xdr:to>
      <xdr:col>5</xdr:col>
      <xdr:colOff>9525</xdr:colOff>
      <xdr:row>132</xdr:row>
      <xdr:rowOff>762000</xdr:rowOff>
    </xdr:to>
    <xdr:pic>
      <xdr:nvPicPr>
        <xdr:cNvPr id="125" name="Рисунок 124"/>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5895975" y="110823375"/>
          <a:ext cx="762000" cy="762000"/>
        </a:xfrm>
        <a:prstGeom prst="rect">
          <a:avLst/>
        </a:prstGeom>
      </xdr:spPr>
    </xdr:pic>
    <xdr:clientData/>
  </xdr:twoCellAnchor>
  <xdr:twoCellAnchor editAs="oneCell">
    <xdr:from>
      <xdr:col>4</xdr:col>
      <xdr:colOff>0</xdr:colOff>
      <xdr:row>133</xdr:row>
      <xdr:rowOff>0</xdr:rowOff>
    </xdr:from>
    <xdr:to>
      <xdr:col>5</xdr:col>
      <xdr:colOff>9525</xdr:colOff>
      <xdr:row>133</xdr:row>
      <xdr:rowOff>762000</xdr:rowOff>
    </xdr:to>
    <xdr:pic>
      <xdr:nvPicPr>
        <xdr:cNvPr id="126" name="Рисунок 125"/>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5895975" y="111709200"/>
          <a:ext cx="762000" cy="762000"/>
        </a:xfrm>
        <a:prstGeom prst="rect">
          <a:avLst/>
        </a:prstGeom>
      </xdr:spPr>
    </xdr:pic>
    <xdr:clientData/>
  </xdr:twoCellAnchor>
  <xdr:twoCellAnchor editAs="oneCell">
    <xdr:from>
      <xdr:col>4</xdr:col>
      <xdr:colOff>0</xdr:colOff>
      <xdr:row>134</xdr:row>
      <xdr:rowOff>0</xdr:rowOff>
    </xdr:from>
    <xdr:to>
      <xdr:col>5</xdr:col>
      <xdr:colOff>9525</xdr:colOff>
      <xdr:row>134</xdr:row>
      <xdr:rowOff>762000</xdr:rowOff>
    </xdr:to>
    <xdr:pic>
      <xdr:nvPicPr>
        <xdr:cNvPr id="127" name="Рисунок 126"/>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5895975" y="112595025"/>
          <a:ext cx="762000" cy="762000"/>
        </a:xfrm>
        <a:prstGeom prst="rect">
          <a:avLst/>
        </a:prstGeom>
      </xdr:spPr>
    </xdr:pic>
    <xdr:clientData/>
  </xdr:twoCellAnchor>
  <xdr:twoCellAnchor editAs="oneCell">
    <xdr:from>
      <xdr:col>4</xdr:col>
      <xdr:colOff>0</xdr:colOff>
      <xdr:row>135</xdr:row>
      <xdr:rowOff>0</xdr:rowOff>
    </xdr:from>
    <xdr:to>
      <xdr:col>5</xdr:col>
      <xdr:colOff>9525</xdr:colOff>
      <xdr:row>135</xdr:row>
      <xdr:rowOff>762000</xdr:rowOff>
    </xdr:to>
    <xdr:pic>
      <xdr:nvPicPr>
        <xdr:cNvPr id="128" name="Рисунок 127"/>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5895975" y="113480850"/>
          <a:ext cx="762000" cy="762000"/>
        </a:xfrm>
        <a:prstGeom prst="rect">
          <a:avLst/>
        </a:prstGeom>
      </xdr:spPr>
    </xdr:pic>
    <xdr:clientData/>
  </xdr:twoCellAnchor>
  <xdr:twoCellAnchor editAs="oneCell">
    <xdr:from>
      <xdr:col>4</xdr:col>
      <xdr:colOff>0</xdr:colOff>
      <xdr:row>136</xdr:row>
      <xdr:rowOff>0</xdr:rowOff>
    </xdr:from>
    <xdr:to>
      <xdr:col>5</xdr:col>
      <xdr:colOff>9525</xdr:colOff>
      <xdr:row>136</xdr:row>
      <xdr:rowOff>762000</xdr:rowOff>
    </xdr:to>
    <xdr:pic>
      <xdr:nvPicPr>
        <xdr:cNvPr id="129" name="Рисунок 128"/>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5895975" y="114366675"/>
          <a:ext cx="762000" cy="762000"/>
        </a:xfrm>
        <a:prstGeom prst="rect">
          <a:avLst/>
        </a:prstGeom>
      </xdr:spPr>
    </xdr:pic>
    <xdr:clientData/>
  </xdr:twoCellAnchor>
  <xdr:twoCellAnchor editAs="oneCell">
    <xdr:from>
      <xdr:col>4</xdr:col>
      <xdr:colOff>0</xdr:colOff>
      <xdr:row>138</xdr:row>
      <xdr:rowOff>0</xdr:rowOff>
    </xdr:from>
    <xdr:to>
      <xdr:col>5</xdr:col>
      <xdr:colOff>9525</xdr:colOff>
      <xdr:row>138</xdr:row>
      <xdr:rowOff>762000</xdr:rowOff>
    </xdr:to>
    <xdr:pic>
      <xdr:nvPicPr>
        <xdr:cNvPr id="130" name="Рисунок 129"/>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5895975" y="115443000"/>
          <a:ext cx="762000" cy="762000"/>
        </a:xfrm>
        <a:prstGeom prst="rect">
          <a:avLst/>
        </a:prstGeom>
      </xdr:spPr>
    </xdr:pic>
    <xdr:clientData/>
  </xdr:twoCellAnchor>
  <xdr:twoCellAnchor editAs="oneCell">
    <xdr:from>
      <xdr:col>4</xdr:col>
      <xdr:colOff>0</xdr:colOff>
      <xdr:row>139</xdr:row>
      <xdr:rowOff>0</xdr:rowOff>
    </xdr:from>
    <xdr:to>
      <xdr:col>5</xdr:col>
      <xdr:colOff>9525</xdr:colOff>
      <xdr:row>139</xdr:row>
      <xdr:rowOff>762000</xdr:rowOff>
    </xdr:to>
    <xdr:pic>
      <xdr:nvPicPr>
        <xdr:cNvPr id="131" name="Рисунок 130"/>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5895975" y="116328825"/>
          <a:ext cx="762000" cy="762000"/>
        </a:xfrm>
        <a:prstGeom prst="rect">
          <a:avLst/>
        </a:prstGeom>
      </xdr:spPr>
    </xdr:pic>
    <xdr:clientData/>
  </xdr:twoCellAnchor>
  <xdr:twoCellAnchor editAs="oneCell">
    <xdr:from>
      <xdr:col>4</xdr:col>
      <xdr:colOff>0</xdr:colOff>
      <xdr:row>140</xdr:row>
      <xdr:rowOff>0</xdr:rowOff>
    </xdr:from>
    <xdr:to>
      <xdr:col>5</xdr:col>
      <xdr:colOff>9525</xdr:colOff>
      <xdr:row>140</xdr:row>
      <xdr:rowOff>762000</xdr:rowOff>
    </xdr:to>
    <xdr:pic>
      <xdr:nvPicPr>
        <xdr:cNvPr id="132" name="Рисунок 131"/>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5895975" y="117214650"/>
          <a:ext cx="762000" cy="762000"/>
        </a:xfrm>
        <a:prstGeom prst="rect">
          <a:avLst/>
        </a:prstGeom>
      </xdr:spPr>
    </xdr:pic>
    <xdr:clientData/>
  </xdr:twoCellAnchor>
  <xdr:twoCellAnchor editAs="oneCell">
    <xdr:from>
      <xdr:col>4</xdr:col>
      <xdr:colOff>0</xdr:colOff>
      <xdr:row>141</xdr:row>
      <xdr:rowOff>0</xdr:rowOff>
    </xdr:from>
    <xdr:to>
      <xdr:col>5</xdr:col>
      <xdr:colOff>9525</xdr:colOff>
      <xdr:row>141</xdr:row>
      <xdr:rowOff>762000</xdr:rowOff>
    </xdr:to>
    <xdr:pic>
      <xdr:nvPicPr>
        <xdr:cNvPr id="133" name="Рисунок 132"/>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5895975" y="118100475"/>
          <a:ext cx="762000" cy="762000"/>
        </a:xfrm>
        <a:prstGeom prst="rect">
          <a:avLst/>
        </a:prstGeom>
      </xdr:spPr>
    </xdr:pic>
    <xdr:clientData/>
  </xdr:twoCellAnchor>
  <xdr:twoCellAnchor editAs="oneCell">
    <xdr:from>
      <xdr:col>4</xdr:col>
      <xdr:colOff>0</xdr:colOff>
      <xdr:row>142</xdr:row>
      <xdr:rowOff>0</xdr:rowOff>
    </xdr:from>
    <xdr:to>
      <xdr:col>5</xdr:col>
      <xdr:colOff>9525</xdr:colOff>
      <xdr:row>142</xdr:row>
      <xdr:rowOff>762000</xdr:rowOff>
    </xdr:to>
    <xdr:pic>
      <xdr:nvPicPr>
        <xdr:cNvPr id="134" name="Рисунок 133"/>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5895975" y="118986300"/>
          <a:ext cx="762000" cy="762000"/>
        </a:xfrm>
        <a:prstGeom prst="rect">
          <a:avLst/>
        </a:prstGeom>
      </xdr:spPr>
    </xdr:pic>
    <xdr:clientData/>
  </xdr:twoCellAnchor>
  <xdr:twoCellAnchor editAs="oneCell">
    <xdr:from>
      <xdr:col>4</xdr:col>
      <xdr:colOff>0</xdr:colOff>
      <xdr:row>143</xdr:row>
      <xdr:rowOff>0</xdr:rowOff>
    </xdr:from>
    <xdr:to>
      <xdr:col>5</xdr:col>
      <xdr:colOff>9525</xdr:colOff>
      <xdr:row>143</xdr:row>
      <xdr:rowOff>762000</xdr:rowOff>
    </xdr:to>
    <xdr:pic>
      <xdr:nvPicPr>
        <xdr:cNvPr id="135" name="Рисунок 134"/>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5895975" y="119872125"/>
          <a:ext cx="762000" cy="762000"/>
        </a:xfrm>
        <a:prstGeom prst="rect">
          <a:avLst/>
        </a:prstGeom>
      </xdr:spPr>
    </xdr:pic>
    <xdr:clientData/>
  </xdr:twoCellAnchor>
  <xdr:twoCellAnchor editAs="oneCell">
    <xdr:from>
      <xdr:col>4</xdr:col>
      <xdr:colOff>0</xdr:colOff>
      <xdr:row>144</xdr:row>
      <xdr:rowOff>0</xdr:rowOff>
    </xdr:from>
    <xdr:to>
      <xdr:col>5</xdr:col>
      <xdr:colOff>9525</xdr:colOff>
      <xdr:row>144</xdr:row>
      <xdr:rowOff>762000</xdr:rowOff>
    </xdr:to>
    <xdr:pic>
      <xdr:nvPicPr>
        <xdr:cNvPr id="136" name="Рисунок 135"/>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5895975" y="120757950"/>
          <a:ext cx="762000" cy="762000"/>
        </a:xfrm>
        <a:prstGeom prst="rect">
          <a:avLst/>
        </a:prstGeom>
      </xdr:spPr>
    </xdr:pic>
    <xdr:clientData/>
  </xdr:twoCellAnchor>
  <xdr:twoCellAnchor editAs="oneCell">
    <xdr:from>
      <xdr:col>4</xdr:col>
      <xdr:colOff>0</xdr:colOff>
      <xdr:row>145</xdr:row>
      <xdr:rowOff>0</xdr:rowOff>
    </xdr:from>
    <xdr:to>
      <xdr:col>5</xdr:col>
      <xdr:colOff>9525</xdr:colOff>
      <xdr:row>145</xdr:row>
      <xdr:rowOff>762000</xdr:rowOff>
    </xdr:to>
    <xdr:pic>
      <xdr:nvPicPr>
        <xdr:cNvPr id="137" name="Рисунок 136"/>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5895975" y="121643775"/>
          <a:ext cx="762000" cy="762000"/>
        </a:xfrm>
        <a:prstGeom prst="rect">
          <a:avLst/>
        </a:prstGeom>
      </xdr:spPr>
    </xdr:pic>
    <xdr:clientData/>
  </xdr:twoCellAnchor>
  <xdr:twoCellAnchor editAs="oneCell">
    <xdr:from>
      <xdr:col>4</xdr:col>
      <xdr:colOff>0</xdr:colOff>
      <xdr:row>146</xdr:row>
      <xdr:rowOff>0</xdr:rowOff>
    </xdr:from>
    <xdr:to>
      <xdr:col>5</xdr:col>
      <xdr:colOff>9525</xdr:colOff>
      <xdr:row>146</xdr:row>
      <xdr:rowOff>762000</xdr:rowOff>
    </xdr:to>
    <xdr:pic>
      <xdr:nvPicPr>
        <xdr:cNvPr id="138" name="Рисунок 137"/>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5895975" y="122529600"/>
          <a:ext cx="762000" cy="762000"/>
        </a:xfrm>
        <a:prstGeom prst="rect">
          <a:avLst/>
        </a:prstGeom>
      </xdr:spPr>
    </xdr:pic>
    <xdr:clientData/>
  </xdr:twoCellAnchor>
  <xdr:twoCellAnchor editAs="oneCell">
    <xdr:from>
      <xdr:col>4</xdr:col>
      <xdr:colOff>0</xdr:colOff>
      <xdr:row>147</xdr:row>
      <xdr:rowOff>0</xdr:rowOff>
    </xdr:from>
    <xdr:to>
      <xdr:col>5</xdr:col>
      <xdr:colOff>9525</xdr:colOff>
      <xdr:row>147</xdr:row>
      <xdr:rowOff>762000</xdr:rowOff>
    </xdr:to>
    <xdr:pic>
      <xdr:nvPicPr>
        <xdr:cNvPr id="139" name="Рисунок 138"/>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5895975" y="123415425"/>
          <a:ext cx="762000" cy="762000"/>
        </a:xfrm>
        <a:prstGeom prst="rect">
          <a:avLst/>
        </a:prstGeom>
      </xdr:spPr>
    </xdr:pic>
    <xdr:clientData/>
  </xdr:twoCellAnchor>
  <xdr:twoCellAnchor editAs="oneCell">
    <xdr:from>
      <xdr:col>4</xdr:col>
      <xdr:colOff>0</xdr:colOff>
      <xdr:row>148</xdr:row>
      <xdr:rowOff>0</xdr:rowOff>
    </xdr:from>
    <xdr:to>
      <xdr:col>5</xdr:col>
      <xdr:colOff>9525</xdr:colOff>
      <xdr:row>148</xdr:row>
      <xdr:rowOff>762000</xdr:rowOff>
    </xdr:to>
    <xdr:pic>
      <xdr:nvPicPr>
        <xdr:cNvPr id="140" name="Рисунок 139"/>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5895975" y="124301250"/>
          <a:ext cx="762000" cy="762000"/>
        </a:xfrm>
        <a:prstGeom prst="rect">
          <a:avLst/>
        </a:prstGeom>
      </xdr:spPr>
    </xdr:pic>
    <xdr:clientData/>
  </xdr:twoCellAnchor>
  <xdr:twoCellAnchor editAs="oneCell">
    <xdr:from>
      <xdr:col>4</xdr:col>
      <xdr:colOff>0</xdr:colOff>
      <xdr:row>149</xdr:row>
      <xdr:rowOff>0</xdr:rowOff>
    </xdr:from>
    <xdr:to>
      <xdr:col>5</xdr:col>
      <xdr:colOff>9525</xdr:colOff>
      <xdr:row>149</xdr:row>
      <xdr:rowOff>762000</xdr:rowOff>
    </xdr:to>
    <xdr:pic>
      <xdr:nvPicPr>
        <xdr:cNvPr id="141" name="Рисунок 140"/>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5895975" y="125187075"/>
          <a:ext cx="762000" cy="762000"/>
        </a:xfrm>
        <a:prstGeom prst="rect">
          <a:avLst/>
        </a:prstGeom>
      </xdr:spPr>
    </xdr:pic>
    <xdr:clientData/>
  </xdr:twoCellAnchor>
  <xdr:twoCellAnchor editAs="oneCell">
    <xdr:from>
      <xdr:col>4</xdr:col>
      <xdr:colOff>0</xdr:colOff>
      <xdr:row>150</xdr:row>
      <xdr:rowOff>0</xdr:rowOff>
    </xdr:from>
    <xdr:to>
      <xdr:col>5</xdr:col>
      <xdr:colOff>9525</xdr:colOff>
      <xdr:row>150</xdr:row>
      <xdr:rowOff>762000</xdr:rowOff>
    </xdr:to>
    <xdr:pic>
      <xdr:nvPicPr>
        <xdr:cNvPr id="142" name="Рисунок 141"/>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5895975" y="126072900"/>
          <a:ext cx="762000" cy="762000"/>
        </a:xfrm>
        <a:prstGeom prst="rect">
          <a:avLst/>
        </a:prstGeom>
      </xdr:spPr>
    </xdr:pic>
    <xdr:clientData/>
  </xdr:twoCellAnchor>
  <xdr:twoCellAnchor editAs="oneCell">
    <xdr:from>
      <xdr:col>4</xdr:col>
      <xdr:colOff>114300</xdr:colOff>
      <xdr:row>151</xdr:row>
      <xdr:rowOff>0</xdr:rowOff>
    </xdr:from>
    <xdr:to>
      <xdr:col>4</xdr:col>
      <xdr:colOff>635000</xdr:colOff>
      <xdr:row>151</xdr:row>
      <xdr:rowOff>880180</xdr:rowOff>
    </xdr:to>
    <xdr:pic>
      <xdr:nvPicPr>
        <xdr:cNvPr id="143" name="Рисунок 142"/>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6010275" y="126958725"/>
          <a:ext cx="520700" cy="880180"/>
        </a:xfrm>
        <a:prstGeom prst="rect">
          <a:avLst/>
        </a:prstGeom>
      </xdr:spPr>
    </xdr:pic>
    <xdr:clientData/>
  </xdr:twoCellAnchor>
  <xdr:twoCellAnchor editAs="oneCell">
    <xdr:from>
      <xdr:col>4</xdr:col>
      <xdr:colOff>0</xdr:colOff>
      <xdr:row>152</xdr:row>
      <xdr:rowOff>0</xdr:rowOff>
    </xdr:from>
    <xdr:to>
      <xdr:col>5</xdr:col>
      <xdr:colOff>9525</xdr:colOff>
      <xdr:row>152</xdr:row>
      <xdr:rowOff>762000</xdr:rowOff>
    </xdr:to>
    <xdr:pic>
      <xdr:nvPicPr>
        <xdr:cNvPr id="144" name="Рисунок 143"/>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5895975" y="127844550"/>
          <a:ext cx="762000" cy="762000"/>
        </a:xfrm>
        <a:prstGeom prst="rect">
          <a:avLst/>
        </a:prstGeom>
      </xdr:spPr>
    </xdr:pic>
    <xdr:clientData/>
  </xdr:twoCellAnchor>
  <xdr:twoCellAnchor editAs="oneCell">
    <xdr:from>
      <xdr:col>4</xdr:col>
      <xdr:colOff>0</xdr:colOff>
      <xdr:row>153</xdr:row>
      <xdr:rowOff>0</xdr:rowOff>
    </xdr:from>
    <xdr:to>
      <xdr:col>5</xdr:col>
      <xdr:colOff>9525</xdr:colOff>
      <xdr:row>153</xdr:row>
      <xdr:rowOff>762000</xdr:rowOff>
    </xdr:to>
    <xdr:pic>
      <xdr:nvPicPr>
        <xdr:cNvPr id="145" name="Рисунок 144"/>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5895975" y="128730375"/>
          <a:ext cx="762000" cy="762000"/>
        </a:xfrm>
        <a:prstGeom prst="rect">
          <a:avLst/>
        </a:prstGeom>
      </xdr:spPr>
    </xdr:pic>
    <xdr:clientData/>
  </xdr:twoCellAnchor>
  <xdr:twoCellAnchor editAs="oneCell">
    <xdr:from>
      <xdr:col>4</xdr:col>
      <xdr:colOff>0</xdr:colOff>
      <xdr:row>154</xdr:row>
      <xdr:rowOff>0</xdr:rowOff>
    </xdr:from>
    <xdr:to>
      <xdr:col>5</xdr:col>
      <xdr:colOff>9525</xdr:colOff>
      <xdr:row>154</xdr:row>
      <xdr:rowOff>762000</xdr:rowOff>
    </xdr:to>
    <xdr:pic>
      <xdr:nvPicPr>
        <xdr:cNvPr id="146" name="Рисунок 145"/>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5895975" y="129616200"/>
          <a:ext cx="762000" cy="762000"/>
        </a:xfrm>
        <a:prstGeom prst="rect">
          <a:avLst/>
        </a:prstGeom>
      </xdr:spPr>
    </xdr:pic>
    <xdr:clientData/>
  </xdr:twoCellAnchor>
  <xdr:twoCellAnchor editAs="oneCell">
    <xdr:from>
      <xdr:col>4</xdr:col>
      <xdr:colOff>0</xdr:colOff>
      <xdr:row>155</xdr:row>
      <xdr:rowOff>0</xdr:rowOff>
    </xdr:from>
    <xdr:to>
      <xdr:col>5</xdr:col>
      <xdr:colOff>9525</xdr:colOff>
      <xdr:row>155</xdr:row>
      <xdr:rowOff>762000</xdr:rowOff>
    </xdr:to>
    <xdr:pic>
      <xdr:nvPicPr>
        <xdr:cNvPr id="147" name="Рисунок 146"/>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5895975" y="130502025"/>
          <a:ext cx="762000" cy="762000"/>
        </a:xfrm>
        <a:prstGeom prst="rect">
          <a:avLst/>
        </a:prstGeom>
      </xdr:spPr>
    </xdr:pic>
    <xdr:clientData/>
  </xdr:twoCellAnchor>
  <xdr:twoCellAnchor editAs="oneCell">
    <xdr:from>
      <xdr:col>4</xdr:col>
      <xdr:colOff>0</xdr:colOff>
      <xdr:row>156</xdr:row>
      <xdr:rowOff>0</xdr:rowOff>
    </xdr:from>
    <xdr:to>
      <xdr:col>5</xdr:col>
      <xdr:colOff>9525</xdr:colOff>
      <xdr:row>156</xdr:row>
      <xdr:rowOff>762000</xdr:rowOff>
    </xdr:to>
    <xdr:pic>
      <xdr:nvPicPr>
        <xdr:cNvPr id="148" name="Рисунок 14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5895975" y="131387850"/>
          <a:ext cx="762000" cy="762000"/>
        </a:xfrm>
        <a:prstGeom prst="rect">
          <a:avLst/>
        </a:prstGeom>
      </xdr:spPr>
    </xdr:pic>
    <xdr:clientData/>
  </xdr:twoCellAnchor>
  <xdr:twoCellAnchor editAs="oneCell">
    <xdr:from>
      <xdr:col>4</xdr:col>
      <xdr:colOff>0</xdr:colOff>
      <xdr:row>157</xdr:row>
      <xdr:rowOff>0</xdr:rowOff>
    </xdr:from>
    <xdr:to>
      <xdr:col>5</xdr:col>
      <xdr:colOff>9525</xdr:colOff>
      <xdr:row>157</xdr:row>
      <xdr:rowOff>762000</xdr:rowOff>
    </xdr:to>
    <xdr:pic>
      <xdr:nvPicPr>
        <xdr:cNvPr id="149" name="Рисунок 148"/>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6054436" y="132324764"/>
          <a:ext cx="785380" cy="762000"/>
        </a:xfrm>
        <a:prstGeom prst="rect">
          <a:avLst/>
        </a:prstGeom>
      </xdr:spPr>
    </xdr:pic>
    <xdr:clientData/>
  </xdr:twoCellAnchor>
  <xdr:twoCellAnchor editAs="oneCell">
    <xdr:from>
      <xdr:col>4</xdr:col>
      <xdr:colOff>0</xdr:colOff>
      <xdr:row>158</xdr:row>
      <xdr:rowOff>0</xdr:rowOff>
    </xdr:from>
    <xdr:to>
      <xdr:col>5</xdr:col>
      <xdr:colOff>9525</xdr:colOff>
      <xdr:row>158</xdr:row>
      <xdr:rowOff>762000</xdr:rowOff>
    </xdr:to>
    <xdr:pic>
      <xdr:nvPicPr>
        <xdr:cNvPr id="150" name="Рисунок 149"/>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5895975" y="133159500"/>
          <a:ext cx="762000" cy="762000"/>
        </a:xfrm>
        <a:prstGeom prst="rect">
          <a:avLst/>
        </a:prstGeom>
      </xdr:spPr>
    </xdr:pic>
    <xdr:clientData/>
  </xdr:twoCellAnchor>
  <xdr:twoCellAnchor editAs="oneCell">
    <xdr:from>
      <xdr:col>4</xdr:col>
      <xdr:colOff>0</xdr:colOff>
      <xdr:row>159</xdr:row>
      <xdr:rowOff>0</xdr:rowOff>
    </xdr:from>
    <xdr:to>
      <xdr:col>5</xdr:col>
      <xdr:colOff>9525</xdr:colOff>
      <xdr:row>159</xdr:row>
      <xdr:rowOff>762000</xdr:rowOff>
    </xdr:to>
    <xdr:pic>
      <xdr:nvPicPr>
        <xdr:cNvPr id="151" name="Рисунок 150"/>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5895975" y="134045325"/>
          <a:ext cx="762000" cy="762000"/>
        </a:xfrm>
        <a:prstGeom prst="rect">
          <a:avLst/>
        </a:prstGeom>
      </xdr:spPr>
    </xdr:pic>
    <xdr:clientData/>
  </xdr:twoCellAnchor>
  <xdr:twoCellAnchor editAs="oneCell">
    <xdr:from>
      <xdr:col>4</xdr:col>
      <xdr:colOff>0</xdr:colOff>
      <xdr:row>160</xdr:row>
      <xdr:rowOff>0</xdr:rowOff>
    </xdr:from>
    <xdr:to>
      <xdr:col>5</xdr:col>
      <xdr:colOff>9525</xdr:colOff>
      <xdr:row>160</xdr:row>
      <xdr:rowOff>762000</xdr:rowOff>
    </xdr:to>
    <xdr:pic>
      <xdr:nvPicPr>
        <xdr:cNvPr id="152" name="Рисунок 151"/>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5895975" y="134931150"/>
          <a:ext cx="762000" cy="762000"/>
        </a:xfrm>
        <a:prstGeom prst="rect">
          <a:avLst/>
        </a:prstGeom>
      </xdr:spPr>
    </xdr:pic>
    <xdr:clientData/>
  </xdr:twoCellAnchor>
  <xdr:twoCellAnchor editAs="oneCell">
    <xdr:from>
      <xdr:col>4</xdr:col>
      <xdr:colOff>0</xdr:colOff>
      <xdr:row>161</xdr:row>
      <xdr:rowOff>0</xdr:rowOff>
    </xdr:from>
    <xdr:to>
      <xdr:col>5</xdr:col>
      <xdr:colOff>9525</xdr:colOff>
      <xdr:row>161</xdr:row>
      <xdr:rowOff>762000</xdr:rowOff>
    </xdr:to>
    <xdr:pic>
      <xdr:nvPicPr>
        <xdr:cNvPr id="153" name="Рисунок 152"/>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5895975" y="135816975"/>
          <a:ext cx="762000" cy="762000"/>
        </a:xfrm>
        <a:prstGeom prst="rect">
          <a:avLst/>
        </a:prstGeom>
      </xdr:spPr>
    </xdr:pic>
    <xdr:clientData/>
  </xdr:twoCellAnchor>
  <xdr:twoCellAnchor editAs="oneCell">
    <xdr:from>
      <xdr:col>4</xdr:col>
      <xdr:colOff>0</xdr:colOff>
      <xdr:row>162</xdr:row>
      <xdr:rowOff>0</xdr:rowOff>
    </xdr:from>
    <xdr:to>
      <xdr:col>5</xdr:col>
      <xdr:colOff>9525</xdr:colOff>
      <xdr:row>162</xdr:row>
      <xdr:rowOff>762000</xdr:rowOff>
    </xdr:to>
    <xdr:pic>
      <xdr:nvPicPr>
        <xdr:cNvPr id="154" name="Рисунок 153"/>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5895975" y="136702800"/>
          <a:ext cx="762000" cy="762000"/>
        </a:xfrm>
        <a:prstGeom prst="rect">
          <a:avLst/>
        </a:prstGeom>
      </xdr:spPr>
    </xdr:pic>
    <xdr:clientData/>
  </xdr:twoCellAnchor>
  <xdr:twoCellAnchor editAs="oneCell">
    <xdr:from>
      <xdr:col>4</xdr:col>
      <xdr:colOff>0</xdr:colOff>
      <xdr:row>163</xdr:row>
      <xdr:rowOff>0</xdr:rowOff>
    </xdr:from>
    <xdr:to>
      <xdr:col>5</xdr:col>
      <xdr:colOff>9525</xdr:colOff>
      <xdr:row>163</xdr:row>
      <xdr:rowOff>762000</xdr:rowOff>
    </xdr:to>
    <xdr:pic>
      <xdr:nvPicPr>
        <xdr:cNvPr id="155" name="Рисунок 154"/>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5895975" y="137588625"/>
          <a:ext cx="762000" cy="76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5</xdr:col>
      <xdr:colOff>9525</xdr:colOff>
      <xdr:row>4</xdr:row>
      <xdr:rowOff>762000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5975" y="914400"/>
          <a:ext cx="762000" cy="762000"/>
        </a:xfrm>
        <a:prstGeom prst="rect">
          <a:avLst/>
        </a:prstGeom>
      </xdr:spPr>
    </xdr:pic>
    <xdr:clientData/>
  </xdr:twoCellAnchor>
  <xdr:twoCellAnchor editAs="oneCell">
    <xdr:from>
      <xdr:col>4</xdr:col>
      <xdr:colOff>0</xdr:colOff>
      <xdr:row>6</xdr:row>
      <xdr:rowOff>0</xdr:rowOff>
    </xdr:from>
    <xdr:to>
      <xdr:col>5</xdr:col>
      <xdr:colOff>9525</xdr:colOff>
      <xdr:row>6</xdr:row>
      <xdr:rowOff>762000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95975" y="1990725"/>
          <a:ext cx="762000" cy="762000"/>
        </a:xfrm>
        <a:prstGeom prst="rect">
          <a:avLst/>
        </a:prstGeom>
      </xdr:spPr>
    </xdr:pic>
    <xdr:clientData/>
  </xdr:twoCellAnchor>
  <xdr:twoCellAnchor editAs="oneCell">
    <xdr:from>
      <xdr:col>4</xdr:col>
      <xdr:colOff>0</xdr:colOff>
      <xdr:row>7</xdr:row>
      <xdr:rowOff>0</xdr:rowOff>
    </xdr:from>
    <xdr:to>
      <xdr:col>5</xdr:col>
      <xdr:colOff>9525</xdr:colOff>
      <xdr:row>7</xdr:row>
      <xdr:rowOff>762000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895975" y="2876550"/>
          <a:ext cx="762000" cy="762000"/>
        </a:xfrm>
        <a:prstGeom prst="rect">
          <a:avLst/>
        </a:prstGeom>
      </xdr:spPr>
    </xdr:pic>
    <xdr:clientData/>
  </xdr:twoCellAnchor>
  <xdr:twoCellAnchor editAs="oneCell">
    <xdr:from>
      <xdr:col>4</xdr:col>
      <xdr:colOff>0</xdr:colOff>
      <xdr:row>8</xdr:row>
      <xdr:rowOff>0</xdr:rowOff>
    </xdr:from>
    <xdr:to>
      <xdr:col>5</xdr:col>
      <xdr:colOff>9525</xdr:colOff>
      <xdr:row>8</xdr:row>
      <xdr:rowOff>762000</xdr:rowOff>
    </xdr:to>
    <xdr:pic>
      <xdr:nvPicPr>
        <xdr:cNvPr id="5" name="Рисунок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895975" y="3762375"/>
          <a:ext cx="762000" cy="762000"/>
        </a:xfrm>
        <a:prstGeom prst="rect">
          <a:avLst/>
        </a:prstGeom>
      </xdr:spPr>
    </xdr:pic>
    <xdr:clientData/>
  </xdr:twoCellAnchor>
  <xdr:twoCellAnchor editAs="oneCell">
    <xdr:from>
      <xdr:col>4</xdr:col>
      <xdr:colOff>0</xdr:colOff>
      <xdr:row>9</xdr:row>
      <xdr:rowOff>0</xdr:rowOff>
    </xdr:from>
    <xdr:to>
      <xdr:col>5</xdr:col>
      <xdr:colOff>9525</xdr:colOff>
      <xdr:row>9</xdr:row>
      <xdr:rowOff>762000</xdr:rowOff>
    </xdr:to>
    <xdr:pic>
      <xdr:nvPicPr>
        <xdr:cNvPr id="6" name="Рисунок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895975" y="4648200"/>
          <a:ext cx="762000" cy="762000"/>
        </a:xfrm>
        <a:prstGeom prst="rect">
          <a:avLst/>
        </a:prstGeom>
      </xdr:spPr>
    </xdr:pic>
    <xdr:clientData/>
  </xdr:twoCellAnchor>
  <xdr:twoCellAnchor editAs="oneCell">
    <xdr:from>
      <xdr:col>4</xdr:col>
      <xdr:colOff>0</xdr:colOff>
      <xdr:row>10</xdr:row>
      <xdr:rowOff>0</xdr:rowOff>
    </xdr:from>
    <xdr:to>
      <xdr:col>5</xdr:col>
      <xdr:colOff>9525</xdr:colOff>
      <xdr:row>10</xdr:row>
      <xdr:rowOff>762000</xdr:rowOff>
    </xdr:to>
    <xdr:pic>
      <xdr:nvPicPr>
        <xdr:cNvPr id="7" name="Рисунок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95975" y="5534025"/>
          <a:ext cx="762000" cy="762000"/>
        </a:xfrm>
        <a:prstGeom prst="rect">
          <a:avLst/>
        </a:prstGeom>
      </xdr:spPr>
    </xdr:pic>
    <xdr:clientData/>
  </xdr:twoCellAnchor>
  <xdr:twoCellAnchor editAs="oneCell">
    <xdr:from>
      <xdr:col>4</xdr:col>
      <xdr:colOff>0</xdr:colOff>
      <xdr:row>11</xdr:row>
      <xdr:rowOff>0</xdr:rowOff>
    </xdr:from>
    <xdr:to>
      <xdr:col>5</xdr:col>
      <xdr:colOff>9525</xdr:colOff>
      <xdr:row>11</xdr:row>
      <xdr:rowOff>762000</xdr:rowOff>
    </xdr:to>
    <xdr:pic>
      <xdr:nvPicPr>
        <xdr:cNvPr id="8" name="Рисунок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895975" y="6419850"/>
          <a:ext cx="762000" cy="762000"/>
        </a:xfrm>
        <a:prstGeom prst="rect">
          <a:avLst/>
        </a:prstGeom>
      </xdr:spPr>
    </xdr:pic>
    <xdr:clientData/>
  </xdr:twoCellAnchor>
  <xdr:twoCellAnchor editAs="oneCell">
    <xdr:from>
      <xdr:col>4</xdr:col>
      <xdr:colOff>0</xdr:colOff>
      <xdr:row>12</xdr:row>
      <xdr:rowOff>0</xdr:rowOff>
    </xdr:from>
    <xdr:to>
      <xdr:col>5</xdr:col>
      <xdr:colOff>9525</xdr:colOff>
      <xdr:row>12</xdr:row>
      <xdr:rowOff>762000</xdr:rowOff>
    </xdr:to>
    <xdr:pic>
      <xdr:nvPicPr>
        <xdr:cNvPr id="9" name="Рисунок 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5975" y="7305675"/>
          <a:ext cx="762000" cy="762000"/>
        </a:xfrm>
        <a:prstGeom prst="rect">
          <a:avLst/>
        </a:prstGeom>
      </xdr:spPr>
    </xdr:pic>
    <xdr:clientData/>
  </xdr:twoCellAnchor>
  <xdr:twoCellAnchor editAs="oneCell">
    <xdr:from>
      <xdr:col>4</xdr:col>
      <xdr:colOff>0</xdr:colOff>
      <xdr:row>13</xdr:row>
      <xdr:rowOff>0</xdr:rowOff>
    </xdr:from>
    <xdr:to>
      <xdr:col>5</xdr:col>
      <xdr:colOff>9525</xdr:colOff>
      <xdr:row>13</xdr:row>
      <xdr:rowOff>762000</xdr:rowOff>
    </xdr:to>
    <xdr:pic>
      <xdr:nvPicPr>
        <xdr:cNvPr id="10" name="Рисунок 9"/>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5975" y="8191500"/>
          <a:ext cx="762000" cy="762000"/>
        </a:xfrm>
        <a:prstGeom prst="rect">
          <a:avLst/>
        </a:prstGeom>
      </xdr:spPr>
    </xdr:pic>
    <xdr:clientData/>
  </xdr:twoCellAnchor>
  <xdr:twoCellAnchor editAs="oneCell">
    <xdr:from>
      <xdr:col>4</xdr:col>
      <xdr:colOff>0</xdr:colOff>
      <xdr:row>15</xdr:row>
      <xdr:rowOff>0</xdr:rowOff>
    </xdr:from>
    <xdr:to>
      <xdr:col>5</xdr:col>
      <xdr:colOff>9525</xdr:colOff>
      <xdr:row>15</xdr:row>
      <xdr:rowOff>762000</xdr:rowOff>
    </xdr:to>
    <xdr:pic>
      <xdr:nvPicPr>
        <xdr:cNvPr id="11" name="Рисунок 10"/>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895975" y="9267825"/>
          <a:ext cx="762000" cy="762000"/>
        </a:xfrm>
        <a:prstGeom prst="rect">
          <a:avLst/>
        </a:prstGeom>
      </xdr:spPr>
    </xdr:pic>
    <xdr:clientData/>
  </xdr:twoCellAnchor>
  <xdr:twoCellAnchor editAs="oneCell">
    <xdr:from>
      <xdr:col>4</xdr:col>
      <xdr:colOff>0</xdr:colOff>
      <xdr:row>16</xdr:row>
      <xdr:rowOff>0</xdr:rowOff>
    </xdr:from>
    <xdr:to>
      <xdr:col>5</xdr:col>
      <xdr:colOff>9525</xdr:colOff>
      <xdr:row>16</xdr:row>
      <xdr:rowOff>762000</xdr:rowOff>
    </xdr:to>
    <xdr:pic>
      <xdr:nvPicPr>
        <xdr:cNvPr id="12" name="Рисунок 11"/>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895975" y="10153650"/>
          <a:ext cx="762000" cy="762000"/>
        </a:xfrm>
        <a:prstGeom prst="rect">
          <a:avLst/>
        </a:prstGeom>
      </xdr:spPr>
    </xdr:pic>
    <xdr:clientData/>
  </xdr:twoCellAnchor>
  <xdr:twoCellAnchor editAs="oneCell">
    <xdr:from>
      <xdr:col>4</xdr:col>
      <xdr:colOff>0</xdr:colOff>
      <xdr:row>17</xdr:row>
      <xdr:rowOff>0</xdr:rowOff>
    </xdr:from>
    <xdr:to>
      <xdr:col>5</xdr:col>
      <xdr:colOff>9525</xdr:colOff>
      <xdr:row>17</xdr:row>
      <xdr:rowOff>762000</xdr:rowOff>
    </xdr:to>
    <xdr:pic>
      <xdr:nvPicPr>
        <xdr:cNvPr id="13" name="Рисунок 12"/>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895975" y="11039475"/>
          <a:ext cx="762000" cy="762000"/>
        </a:xfrm>
        <a:prstGeom prst="rect">
          <a:avLst/>
        </a:prstGeom>
      </xdr:spPr>
    </xdr:pic>
    <xdr:clientData/>
  </xdr:twoCellAnchor>
  <xdr:twoCellAnchor editAs="oneCell">
    <xdr:from>
      <xdr:col>4</xdr:col>
      <xdr:colOff>0</xdr:colOff>
      <xdr:row>18</xdr:row>
      <xdr:rowOff>0</xdr:rowOff>
    </xdr:from>
    <xdr:to>
      <xdr:col>5</xdr:col>
      <xdr:colOff>9525</xdr:colOff>
      <xdr:row>18</xdr:row>
      <xdr:rowOff>762000</xdr:rowOff>
    </xdr:to>
    <xdr:pic>
      <xdr:nvPicPr>
        <xdr:cNvPr id="14" name="Рисунок 13"/>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895975" y="11925300"/>
          <a:ext cx="762000" cy="762000"/>
        </a:xfrm>
        <a:prstGeom prst="rect">
          <a:avLst/>
        </a:prstGeom>
      </xdr:spPr>
    </xdr:pic>
    <xdr:clientData/>
  </xdr:twoCellAnchor>
  <xdr:twoCellAnchor editAs="oneCell">
    <xdr:from>
      <xdr:col>4</xdr:col>
      <xdr:colOff>0</xdr:colOff>
      <xdr:row>19</xdr:row>
      <xdr:rowOff>0</xdr:rowOff>
    </xdr:from>
    <xdr:to>
      <xdr:col>5</xdr:col>
      <xdr:colOff>9525</xdr:colOff>
      <xdr:row>19</xdr:row>
      <xdr:rowOff>762000</xdr:rowOff>
    </xdr:to>
    <xdr:pic>
      <xdr:nvPicPr>
        <xdr:cNvPr id="15" name="Рисунок 14"/>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895975" y="12811125"/>
          <a:ext cx="762000" cy="762000"/>
        </a:xfrm>
        <a:prstGeom prst="rect">
          <a:avLst/>
        </a:prstGeom>
      </xdr:spPr>
    </xdr:pic>
    <xdr:clientData/>
  </xdr:twoCellAnchor>
  <xdr:twoCellAnchor editAs="oneCell">
    <xdr:from>
      <xdr:col>4</xdr:col>
      <xdr:colOff>0</xdr:colOff>
      <xdr:row>20</xdr:row>
      <xdr:rowOff>0</xdr:rowOff>
    </xdr:from>
    <xdr:to>
      <xdr:col>5</xdr:col>
      <xdr:colOff>9525</xdr:colOff>
      <xdr:row>20</xdr:row>
      <xdr:rowOff>762000</xdr:rowOff>
    </xdr:to>
    <xdr:pic>
      <xdr:nvPicPr>
        <xdr:cNvPr id="16" name="Рисунок 15"/>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895975" y="13696950"/>
          <a:ext cx="762000" cy="762000"/>
        </a:xfrm>
        <a:prstGeom prst="rect">
          <a:avLst/>
        </a:prstGeom>
      </xdr:spPr>
    </xdr:pic>
    <xdr:clientData/>
  </xdr:twoCellAnchor>
  <xdr:twoCellAnchor editAs="oneCell">
    <xdr:from>
      <xdr:col>4</xdr:col>
      <xdr:colOff>0</xdr:colOff>
      <xdr:row>21</xdr:row>
      <xdr:rowOff>0</xdr:rowOff>
    </xdr:from>
    <xdr:to>
      <xdr:col>5</xdr:col>
      <xdr:colOff>9525</xdr:colOff>
      <xdr:row>21</xdr:row>
      <xdr:rowOff>762000</xdr:rowOff>
    </xdr:to>
    <xdr:pic>
      <xdr:nvPicPr>
        <xdr:cNvPr id="17" name="Рисунок 16"/>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895975" y="14582775"/>
          <a:ext cx="762000" cy="762000"/>
        </a:xfrm>
        <a:prstGeom prst="rect">
          <a:avLst/>
        </a:prstGeom>
      </xdr:spPr>
    </xdr:pic>
    <xdr:clientData/>
  </xdr:twoCellAnchor>
  <xdr:twoCellAnchor editAs="oneCell">
    <xdr:from>
      <xdr:col>4</xdr:col>
      <xdr:colOff>0</xdr:colOff>
      <xdr:row>22</xdr:row>
      <xdr:rowOff>0</xdr:rowOff>
    </xdr:from>
    <xdr:to>
      <xdr:col>5</xdr:col>
      <xdr:colOff>9525</xdr:colOff>
      <xdr:row>22</xdr:row>
      <xdr:rowOff>762000</xdr:rowOff>
    </xdr:to>
    <xdr:pic>
      <xdr:nvPicPr>
        <xdr:cNvPr id="18" name="Рисунок 17"/>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895975" y="15468600"/>
          <a:ext cx="762000" cy="762000"/>
        </a:xfrm>
        <a:prstGeom prst="rect">
          <a:avLst/>
        </a:prstGeom>
      </xdr:spPr>
    </xdr:pic>
    <xdr:clientData/>
  </xdr:twoCellAnchor>
  <xdr:twoCellAnchor editAs="oneCell">
    <xdr:from>
      <xdr:col>4</xdr:col>
      <xdr:colOff>0</xdr:colOff>
      <xdr:row>23</xdr:row>
      <xdr:rowOff>0</xdr:rowOff>
    </xdr:from>
    <xdr:to>
      <xdr:col>5</xdr:col>
      <xdr:colOff>9525</xdr:colOff>
      <xdr:row>23</xdr:row>
      <xdr:rowOff>762000</xdr:rowOff>
    </xdr:to>
    <xdr:pic>
      <xdr:nvPicPr>
        <xdr:cNvPr id="19" name="Рисунок 18"/>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895975" y="16354425"/>
          <a:ext cx="762000" cy="762000"/>
        </a:xfrm>
        <a:prstGeom prst="rect">
          <a:avLst/>
        </a:prstGeom>
      </xdr:spPr>
    </xdr:pic>
    <xdr:clientData/>
  </xdr:twoCellAnchor>
  <xdr:twoCellAnchor editAs="oneCell">
    <xdr:from>
      <xdr:col>4</xdr:col>
      <xdr:colOff>0</xdr:colOff>
      <xdr:row>24</xdr:row>
      <xdr:rowOff>0</xdr:rowOff>
    </xdr:from>
    <xdr:to>
      <xdr:col>5</xdr:col>
      <xdr:colOff>9525</xdr:colOff>
      <xdr:row>24</xdr:row>
      <xdr:rowOff>762000</xdr:rowOff>
    </xdr:to>
    <xdr:pic>
      <xdr:nvPicPr>
        <xdr:cNvPr id="20" name="Рисунок 19"/>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895975" y="17240250"/>
          <a:ext cx="762000" cy="762000"/>
        </a:xfrm>
        <a:prstGeom prst="rect">
          <a:avLst/>
        </a:prstGeom>
      </xdr:spPr>
    </xdr:pic>
    <xdr:clientData/>
  </xdr:twoCellAnchor>
  <xdr:twoCellAnchor editAs="oneCell">
    <xdr:from>
      <xdr:col>4</xdr:col>
      <xdr:colOff>0</xdr:colOff>
      <xdr:row>25</xdr:row>
      <xdr:rowOff>0</xdr:rowOff>
    </xdr:from>
    <xdr:to>
      <xdr:col>5</xdr:col>
      <xdr:colOff>9525</xdr:colOff>
      <xdr:row>25</xdr:row>
      <xdr:rowOff>762000</xdr:rowOff>
    </xdr:to>
    <xdr:pic>
      <xdr:nvPicPr>
        <xdr:cNvPr id="21" name="Рисунок 20"/>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895975" y="18126075"/>
          <a:ext cx="762000" cy="762000"/>
        </a:xfrm>
        <a:prstGeom prst="rect">
          <a:avLst/>
        </a:prstGeom>
      </xdr:spPr>
    </xdr:pic>
    <xdr:clientData/>
  </xdr:twoCellAnchor>
  <xdr:twoCellAnchor editAs="oneCell">
    <xdr:from>
      <xdr:col>4</xdr:col>
      <xdr:colOff>0</xdr:colOff>
      <xdr:row>26</xdr:row>
      <xdr:rowOff>0</xdr:rowOff>
    </xdr:from>
    <xdr:to>
      <xdr:col>5</xdr:col>
      <xdr:colOff>9525</xdr:colOff>
      <xdr:row>26</xdr:row>
      <xdr:rowOff>762000</xdr:rowOff>
    </xdr:to>
    <xdr:pic>
      <xdr:nvPicPr>
        <xdr:cNvPr id="22" name="Рисунок 21"/>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5895975" y="19011900"/>
          <a:ext cx="762000" cy="762000"/>
        </a:xfrm>
        <a:prstGeom prst="rect">
          <a:avLst/>
        </a:prstGeom>
      </xdr:spPr>
    </xdr:pic>
    <xdr:clientData/>
  </xdr:twoCellAnchor>
  <xdr:twoCellAnchor editAs="oneCell">
    <xdr:from>
      <xdr:col>4</xdr:col>
      <xdr:colOff>0</xdr:colOff>
      <xdr:row>27</xdr:row>
      <xdr:rowOff>0</xdr:rowOff>
    </xdr:from>
    <xdr:to>
      <xdr:col>5</xdr:col>
      <xdr:colOff>9525</xdr:colOff>
      <xdr:row>27</xdr:row>
      <xdr:rowOff>762000</xdr:rowOff>
    </xdr:to>
    <xdr:pic>
      <xdr:nvPicPr>
        <xdr:cNvPr id="23" name="Рисунок 22"/>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5895975" y="19897725"/>
          <a:ext cx="762000" cy="762000"/>
        </a:xfrm>
        <a:prstGeom prst="rect">
          <a:avLst/>
        </a:prstGeom>
      </xdr:spPr>
    </xdr:pic>
    <xdr:clientData/>
  </xdr:twoCellAnchor>
  <xdr:twoCellAnchor editAs="oneCell">
    <xdr:from>
      <xdr:col>4</xdr:col>
      <xdr:colOff>0</xdr:colOff>
      <xdr:row>28</xdr:row>
      <xdr:rowOff>0</xdr:rowOff>
    </xdr:from>
    <xdr:to>
      <xdr:col>5</xdr:col>
      <xdr:colOff>9525</xdr:colOff>
      <xdr:row>28</xdr:row>
      <xdr:rowOff>762000</xdr:rowOff>
    </xdr:to>
    <xdr:pic>
      <xdr:nvPicPr>
        <xdr:cNvPr id="24" name="Рисунок 23"/>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5895975" y="20783550"/>
          <a:ext cx="762000" cy="762000"/>
        </a:xfrm>
        <a:prstGeom prst="rect">
          <a:avLst/>
        </a:prstGeom>
      </xdr:spPr>
    </xdr:pic>
    <xdr:clientData/>
  </xdr:twoCellAnchor>
  <xdr:twoCellAnchor editAs="oneCell">
    <xdr:from>
      <xdr:col>4</xdr:col>
      <xdr:colOff>0</xdr:colOff>
      <xdr:row>29</xdr:row>
      <xdr:rowOff>0</xdr:rowOff>
    </xdr:from>
    <xdr:to>
      <xdr:col>5</xdr:col>
      <xdr:colOff>9525</xdr:colOff>
      <xdr:row>29</xdr:row>
      <xdr:rowOff>762000</xdr:rowOff>
    </xdr:to>
    <xdr:pic>
      <xdr:nvPicPr>
        <xdr:cNvPr id="25" name="Рисунок 24"/>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895975" y="21669375"/>
          <a:ext cx="762000" cy="762000"/>
        </a:xfrm>
        <a:prstGeom prst="rect">
          <a:avLst/>
        </a:prstGeom>
      </xdr:spPr>
    </xdr:pic>
    <xdr:clientData/>
  </xdr:twoCellAnchor>
  <xdr:twoCellAnchor editAs="oneCell">
    <xdr:from>
      <xdr:col>4</xdr:col>
      <xdr:colOff>0</xdr:colOff>
      <xdr:row>30</xdr:row>
      <xdr:rowOff>0</xdr:rowOff>
    </xdr:from>
    <xdr:to>
      <xdr:col>5</xdr:col>
      <xdr:colOff>9525</xdr:colOff>
      <xdr:row>30</xdr:row>
      <xdr:rowOff>762000</xdr:rowOff>
    </xdr:to>
    <xdr:pic>
      <xdr:nvPicPr>
        <xdr:cNvPr id="26" name="Рисунок 25"/>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5895975" y="22555200"/>
          <a:ext cx="762000" cy="762000"/>
        </a:xfrm>
        <a:prstGeom prst="rect">
          <a:avLst/>
        </a:prstGeom>
      </xdr:spPr>
    </xdr:pic>
    <xdr:clientData/>
  </xdr:twoCellAnchor>
  <xdr:twoCellAnchor editAs="oneCell">
    <xdr:from>
      <xdr:col>4</xdr:col>
      <xdr:colOff>0</xdr:colOff>
      <xdr:row>31</xdr:row>
      <xdr:rowOff>0</xdr:rowOff>
    </xdr:from>
    <xdr:to>
      <xdr:col>5</xdr:col>
      <xdr:colOff>9525</xdr:colOff>
      <xdr:row>31</xdr:row>
      <xdr:rowOff>762000</xdr:rowOff>
    </xdr:to>
    <xdr:pic>
      <xdr:nvPicPr>
        <xdr:cNvPr id="27" name="Рисунок 26"/>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5895975" y="23441025"/>
          <a:ext cx="762000" cy="762000"/>
        </a:xfrm>
        <a:prstGeom prst="rect">
          <a:avLst/>
        </a:prstGeom>
      </xdr:spPr>
    </xdr:pic>
    <xdr:clientData/>
  </xdr:twoCellAnchor>
  <xdr:twoCellAnchor editAs="oneCell">
    <xdr:from>
      <xdr:col>4</xdr:col>
      <xdr:colOff>0</xdr:colOff>
      <xdr:row>32</xdr:row>
      <xdr:rowOff>0</xdr:rowOff>
    </xdr:from>
    <xdr:to>
      <xdr:col>5</xdr:col>
      <xdr:colOff>9525</xdr:colOff>
      <xdr:row>32</xdr:row>
      <xdr:rowOff>762000</xdr:rowOff>
    </xdr:to>
    <xdr:pic>
      <xdr:nvPicPr>
        <xdr:cNvPr id="28" name="Рисунок 27"/>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5895975" y="24326850"/>
          <a:ext cx="762000" cy="762000"/>
        </a:xfrm>
        <a:prstGeom prst="rect">
          <a:avLst/>
        </a:prstGeom>
      </xdr:spPr>
    </xdr:pic>
    <xdr:clientData/>
  </xdr:twoCellAnchor>
  <xdr:twoCellAnchor editAs="oneCell">
    <xdr:from>
      <xdr:col>4</xdr:col>
      <xdr:colOff>0</xdr:colOff>
      <xdr:row>33</xdr:row>
      <xdr:rowOff>0</xdr:rowOff>
    </xdr:from>
    <xdr:to>
      <xdr:col>5</xdr:col>
      <xdr:colOff>9525</xdr:colOff>
      <xdr:row>33</xdr:row>
      <xdr:rowOff>762000</xdr:rowOff>
    </xdr:to>
    <xdr:pic>
      <xdr:nvPicPr>
        <xdr:cNvPr id="29" name="Рисунок 28"/>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5895975" y="25212675"/>
          <a:ext cx="762000" cy="762000"/>
        </a:xfrm>
        <a:prstGeom prst="rect">
          <a:avLst/>
        </a:prstGeom>
      </xdr:spPr>
    </xdr:pic>
    <xdr:clientData/>
  </xdr:twoCellAnchor>
  <xdr:twoCellAnchor editAs="oneCell">
    <xdr:from>
      <xdr:col>4</xdr:col>
      <xdr:colOff>0</xdr:colOff>
      <xdr:row>34</xdr:row>
      <xdr:rowOff>0</xdr:rowOff>
    </xdr:from>
    <xdr:to>
      <xdr:col>5</xdr:col>
      <xdr:colOff>9525</xdr:colOff>
      <xdr:row>34</xdr:row>
      <xdr:rowOff>762000</xdr:rowOff>
    </xdr:to>
    <xdr:pic>
      <xdr:nvPicPr>
        <xdr:cNvPr id="30" name="Рисунок 29"/>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5895975" y="26098500"/>
          <a:ext cx="762000" cy="762000"/>
        </a:xfrm>
        <a:prstGeom prst="rect">
          <a:avLst/>
        </a:prstGeom>
      </xdr:spPr>
    </xdr:pic>
    <xdr:clientData/>
  </xdr:twoCellAnchor>
  <xdr:twoCellAnchor editAs="oneCell">
    <xdr:from>
      <xdr:col>4</xdr:col>
      <xdr:colOff>0</xdr:colOff>
      <xdr:row>35</xdr:row>
      <xdr:rowOff>0</xdr:rowOff>
    </xdr:from>
    <xdr:to>
      <xdr:col>5</xdr:col>
      <xdr:colOff>9525</xdr:colOff>
      <xdr:row>35</xdr:row>
      <xdr:rowOff>762000</xdr:rowOff>
    </xdr:to>
    <xdr:pic>
      <xdr:nvPicPr>
        <xdr:cNvPr id="31" name="Рисунок 30"/>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5895975" y="26984325"/>
          <a:ext cx="762000" cy="762000"/>
        </a:xfrm>
        <a:prstGeom prst="rect">
          <a:avLst/>
        </a:prstGeom>
      </xdr:spPr>
    </xdr:pic>
    <xdr:clientData/>
  </xdr:twoCellAnchor>
  <xdr:twoCellAnchor editAs="oneCell">
    <xdr:from>
      <xdr:col>4</xdr:col>
      <xdr:colOff>0</xdr:colOff>
      <xdr:row>37</xdr:row>
      <xdr:rowOff>0</xdr:rowOff>
    </xdr:from>
    <xdr:to>
      <xdr:col>5</xdr:col>
      <xdr:colOff>9525</xdr:colOff>
      <xdr:row>37</xdr:row>
      <xdr:rowOff>762000</xdr:rowOff>
    </xdr:to>
    <xdr:pic>
      <xdr:nvPicPr>
        <xdr:cNvPr id="32" name="Рисунок 31"/>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5895975" y="28060650"/>
          <a:ext cx="762000" cy="762000"/>
        </a:xfrm>
        <a:prstGeom prst="rect">
          <a:avLst/>
        </a:prstGeom>
      </xdr:spPr>
    </xdr:pic>
    <xdr:clientData/>
  </xdr:twoCellAnchor>
  <xdr:twoCellAnchor editAs="oneCell">
    <xdr:from>
      <xdr:col>4</xdr:col>
      <xdr:colOff>0</xdr:colOff>
      <xdr:row>38</xdr:row>
      <xdr:rowOff>0</xdr:rowOff>
    </xdr:from>
    <xdr:to>
      <xdr:col>5</xdr:col>
      <xdr:colOff>9525</xdr:colOff>
      <xdr:row>38</xdr:row>
      <xdr:rowOff>762000</xdr:rowOff>
    </xdr:to>
    <xdr:pic>
      <xdr:nvPicPr>
        <xdr:cNvPr id="33" name="Рисунок 32"/>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5895975" y="28946475"/>
          <a:ext cx="762000" cy="762000"/>
        </a:xfrm>
        <a:prstGeom prst="rect">
          <a:avLst/>
        </a:prstGeom>
      </xdr:spPr>
    </xdr:pic>
    <xdr:clientData/>
  </xdr:twoCellAnchor>
  <xdr:twoCellAnchor editAs="oneCell">
    <xdr:from>
      <xdr:col>4</xdr:col>
      <xdr:colOff>0</xdr:colOff>
      <xdr:row>39</xdr:row>
      <xdr:rowOff>0</xdr:rowOff>
    </xdr:from>
    <xdr:to>
      <xdr:col>5</xdr:col>
      <xdr:colOff>9525</xdr:colOff>
      <xdr:row>39</xdr:row>
      <xdr:rowOff>762000</xdr:rowOff>
    </xdr:to>
    <xdr:pic>
      <xdr:nvPicPr>
        <xdr:cNvPr id="34" name="Рисунок 33"/>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5895975" y="29832300"/>
          <a:ext cx="762000" cy="762000"/>
        </a:xfrm>
        <a:prstGeom prst="rect">
          <a:avLst/>
        </a:prstGeom>
      </xdr:spPr>
    </xdr:pic>
    <xdr:clientData/>
  </xdr:twoCellAnchor>
  <xdr:twoCellAnchor editAs="oneCell">
    <xdr:from>
      <xdr:col>4</xdr:col>
      <xdr:colOff>0</xdr:colOff>
      <xdr:row>40</xdr:row>
      <xdr:rowOff>0</xdr:rowOff>
    </xdr:from>
    <xdr:to>
      <xdr:col>5</xdr:col>
      <xdr:colOff>9525</xdr:colOff>
      <xdr:row>40</xdr:row>
      <xdr:rowOff>762000</xdr:rowOff>
    </xdr:to>
    <xdr:pic>
      <xdr:nvPicPr>
        <xdr:cNvPr id="35" name="Рисунок 34"/>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5895975" y="30718125"/>
          <a:ext cx="762000" cy="762000"/>
        </a:xfrm>
        <a:prstGeom prst="rect">
          <a:avLst/>
        </a:prstGeom>
      </xdr:spPr>
    </xdr:pic>
    <xdr:clientData/>
  </xdr:twoCellAnchor>
  <xdr:twoCellAnchor editAs="oneCell">
    <xdr:from>
      <xdr:col>4</xdr:col>
      <xdr:colOff>0</xdr:colOff>
      <xdr:row>41</xdr:row>
      <xdr:rowOff>0</xdr:rowOff>
    </xdr:from>
    <xdr:to>
      <xdr:col>5</xdr:col>
      <xdr:colOff>9525</xdr:colOff>
      <xdr:row>41</xdr:row>
      <xdr:rowOff>762000</xdr:rowOff>
    </xdr:to>
    <xdr:pic>
      <xdr:nvPicPr>
        <xdr:cNvPr id="36" name="Рисунок 35"/>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5895975" y="31603950"/>
          <a:ext cx="762000" cy="762000"/>
        </a:xfrm>
        <a:prstGeom prst="rect">
          <a:avLst/>
        </a:prstGeom>
      </xdr:spPr>
    </xdr:pic>
    <xdr:clientData/>
  </xdr:twoCellAnchor>
  <xdr:twoCellAnchor editAs="oneCell">
    <xdr:from>
      <xdr:col>4</xdr:col>
      <xdr:colOff>0</xdr:colOff>
      <xdr:row>42</xdr:row>
      <xdr:rowOff>0</xdr:rowOff>
    </xdr:from>
    <xdr:to>
      <xdr:col>5</xdr:col>
      <xdr:colOff>9525</xdr:colOff>
      <xdr:row>42</xdr:row>
      <xdr:rowOff>762000</xdr:rowOff>
    </xdr:to>
    <xdr:pic>
      <xdr:nvPicPr>
        <xdr:cNvPr id="37" name="Рисунок 36"/>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5895975" y="32489775"/>
          <a:ext cx="762000" cy="762000"/>
        </a:xfrm>
        <a:prstGeom prst="rect">
          <a:avLst/>
        </a:prstGeom>
      </xdr:spPr>
    </xdr:pic>
    <xdr:clientData/>
  </xdr:twoCellAnchor>
  <xdr:twoCellAnchor editAs="oneCell">
    <xdr:from>
      <xdr:col>4</xdr:col>
      <xdr:colOff>0</xdr:colOff>
      <xdr:row>43</xdr:row>
      <xdr:rowOff>0</xdr:rowOff>
    </xdr:from>
    <xdr:to>
      <xdr:col>5</xdr:col>
      <xdr:colOff>9525</xdr:colOff>
      <xdr:row>43</xdr:row>
      <xdr:rowOff>762000</xdr:rowOff>
    </xdr:to>
    <xdr:pic>
      <xdr:nvPicPr>
        <xdr:cNvPr id="38" name="Рисунок 37"/>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5895975" y="33375600"/>
          <a:ext cx="762000" cy="762000"/>
        </a:xfrm>
        <a:prstGeom prst="rect">
          <a:avLst/>
        </a:prstGeom>
      </xdr:spPr>
    </xdr:pic>
    <xdr:clientData/>
  </xdr:twoCellAnchor>
  <xdr:twoCellAnchor editAs="oneCell">
    <xdr:from>
      <xdr:col>4</xdr:col>
      <xdr:colOff>0</xdr:colOff>
      <xdr:row>44</xdr:row>
      <xdr:rowOff>0</xdr:rowOff>
    </xdr:from>
    <xdr:to>
      <xdr:col>5</xdr:col>
      <xdr:colOff>9525</xdr:colOff>
      <xdr:row>44</xdr:row>
      <xdr:rowOff>762000</xdr:rowOff>
    </xdr:to>
    <xdr:pic>
      <xdr:nvPicPr>
        <xdr:cNvPr id="39" name="Рисунок 38"/>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5895975" y="34261425"/>
          <a:ext cx="762000" cy="762000"/>
        </a:xfrm>
        <a:prstGeom prst="rect">
          <a:avLst/>
        </a:prstGeom>
      </xdr:spPr>
    </xdr:pic>
    <xdr:clientData/>
  </xdr:twoCellAnchor>
  <xdr:twoCellAnchor editAs="oneCell">
    <xdr:from>
      <xdr:col>4</xdr:col>
      <xdr:colOff>0</xdr:colOff>
      <xdr:row>45</xdr:row>
      <xdr:rowOff>0</xdr:rowOff>
    </xdr:from>
    <xdr:to>
      <xdr:col>5</xdr:col>
      <xdr:colOff>9525</xdr:colOff>
      <xdr:row>45</xdr:row>
      <xdr:rowOff>762000</xdr:rowOff>
    </xdr:to>
    <xdr:pic>
      <xdr:nvPicPr>
        <xdr:cNvPr id="40" name="Рисунок 39"/>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5895975" y="35147250"/>
          <a:ext cx="762000" cy="762000"/>
        </a:xfrm>
        <a:prstGeom prst="rect">
          <a:avLst/>
        </a:prstGeom>
      </xdr:spPr>
    </xdr:pic>
    <xdr:clientData/>
  </xdr:twoCellAnchor>
  <xdr:twoCellAnchor editAs="oneCell">
    <xdr:from>
      <xdr:col>4</xdr:col>
      <xdr:colOff>0</xdr:colOff>
      <xdr:row>46</xdr:row>
      <xdr:rowOff>0</xdr:rowOff>
    </xdr:from>
    <xdr:to>
      <xdr:col>5</xdr:col>
      <xdr:colOff>9525</xdr:colOff>
      <xdr:row>46</xdr:row>
      <xdr:rowOff>762000</xdr:rowOff>
    </xdr:to>
    <xdr:pic>
      <xdr:nvPicPr>
        <xdr:cNvPr id="41" name="Рисунок 40"/>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5895975" y="36033075"/>
          <a:ext cx="762000" cy="762000"/>
        </a:xfrm>
        <a:prstGeom prst="rect">
          <a:avLst/>
        </a:prstGeom>
      </xdr:spPr>
    </xdr:pic>
    <xdr:clientData/>
  </xdr:twoCellAnchor>
  <xdr:twoCellAnchor editAs="oneCell">
    <xdr:from>
      <xdr:col>4</xdr:col>
      <xdr:colOff>0</xdr:colOff>
      <xdr:row>47</xdr:row>
      <xdr:rowOff>0</xdr:rowOff>
    </xdr:from>
    <xdr:to>
      <xdr:col>5</xdr:col>
      <xdr:colOff>9525</xdr:colOff>
      <xdr:row>47</xdr:row>
      <xdr:rowOff>762000</xdr:rowOff>
    </xdr:to>
    <xdr:pic>
      <xdr:nvPicPr>
        <xdr:cNvPr id="42" name="Рисунок 41"/>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5895975" y="36918900"/>
          <a:ext cx="762000" cy="762000"/>
        </a:xfrm>
        <a:prstGeom prst="rect">
          <a:avLst/>
        </a:prstGeom>
      </xdr:spPr>
    </xdr:pic>
    <xdr:clientData/>
  </xdr:twoCellAnchor>
  <xdr:twoCellAnchor editAs="oneCell">
    <xdr:from>
      <xdr:col>4</xdr:col>
      <xdr:colOff>0</xdr:colOff>
      <xdr:row>48</xdr:row>
      <xdr:rowOff>0</xdr:rowOff>
    </xdr:from>
    <xdr:to>
      <xdr:col>5</xdr:col>
      <xdr:colOff>9525</xdr:colOff>
      <xdr:row>48</xdr:row>
      <xdr:rowOff>762000</xdr:rowOff>
    </xdr:to>
    <xdr:pic>
      <xdr:nvPicPr>
        <xdr:cNvPr id="43" name="Рисунок 42"/>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5895975" y="37804725"/>
          <a:ext cx="762000" cy="762000"/>
        </a:xfrm>
        <a:prstGeom prst="rect">
          <a:avLst/>
        </a:prstGeom>
      </xdr:spPr>
    </xdr:pic>
    <xdr:clientData/>
  </xdr:twoCellAnchor>
  <xdr:twoCellAnchor editAs="oneCell">
    <xdr:from>
      <xdr:col>4</xdr:col>
      <xdr:colOff>0</xdr:colOff>
      <xdr:row>49</xdr:row>
      <xdr:rowOff>0</xdr:rowOff>
    </xdr:from>
    <xdr:to>
      <xdr:col>5</xdr:col>
      <xdr:colOff>9525</xdr:colOff>
      <xdr:row>49</xdr:row>
      <xdr:rowOff>762000</xdr:rowOff>
    </xdr:to>
    <xdr:pic>
      <xdr:nvPicPr>
        <xdr:cNvPr id="44" name="Рисунок 43"/>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5895975" y="38690550"/>
          <a:ext cx="762000" cy="762000"/>
        </a:xfrm>
        <a:prstGeom prst="rect">
          <a:avLst/>
        </a:prstGeom>
      </xdr:spPr>
    </xdr:pic>
    <xdr:clientData/>
  </xdr:twoCellAnchor>
  <xdr:twoCellAnchor editAs="oneCell">
    <xdr:from>
      <xdr:col>4</xdr:col>
      <xdr:colOff>0</xdr:colOff>
      <xdr:row>50</xdr:row>
      <xdr:rowOff>0</xdr:rowOff>
    </xdr:from>
    <xdr:to>
      <xdr:col>5</xdr:col>
      <xdr:colOff>9525</xdr:colOff>
      <xdr:row>50</xdr:row>
      <xdr:rowOff>762000</xdr:rowOff>
    </xdr:to>
    <xdr:pic>
      <xdr:nvPicPr>
        <xdr:cNvPr id="45" name="Рисунок 44"/>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5895975" y="39576375"/>
          <a:ext cx="762000" cy="762000"/>
        </a:xfrm>
        <a:prstGeom prst="rect">
          <a:avLst/>
        </a:prstGeom>
      </xdr:spPr>
    </xdr:pic>
    <xdr:clientData/>
  </xdr:twoCellAnchor>
  <xdr:twoCellAnchor editAs="oneCell">
    <xdr:from>
      <xdr:col>4</xdr:col>
      <xdr:colOff>0</xdr:colOff>
      <xdr:row>51</xdr:row>
      <xdr:rowOff>0</xdr:rowOff>
    </xdr:from>
    <xdr:to>
      <xdr:col>5</xdr:col>
      <xdr:colOff>9525</xdr:colOff>
      <xdr:row>51</xdr:row>
      <xdr:rowOff>762000</xdr:rowOff>
    </xdr:to>
    <xdr:pic>
      <xdr:nvPicPr>
        <xdr:cNvPr id="46" name="Рисунок 45"/>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5895975" y="40462200"/>
          <a:ext cx="762000" cy="762000"/>
        </a:xfrm>
        <a:prstGeom prst="rect">
          <a:avLst/>
        </a:prstGeom>
      </xdr:spPr>
    </xdr:pic>
    <xdr:clientData/>
  </xdr:twoCellAnchor>
  <xdr:twoCellAnchor editAs="oneCell">
    <xdr:from>
      <xdr:col>4</xdr:col>
      <xdr:colOff>0</xdr:colOff>
      <xdr:row>52</xdr:row>
      <xdr:rowOff>0</xdr:rowOff>
    </xdr:from>
    <xdr:to>
      <xdr:col>5</xdr:col>
      <xdr:colOff>9525</xdr:colOff>
      <xdr:row>52</xdr:row>
      <xdr:rowOff>762000</xdr:rowOff>
    </xdr:to>
    <xdr:pic>
      <xdr:nvPicPr>
        <xdr:cNvPr id="47" name="Рисунок 46"/>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5895975" y="41348025"/>
          <a:ext cx="762000" cy="762000"/>
        </a:xfrm>
        <a:prstGeom prst="rect">
          <a:avLst/>
        </a:prstGeom>
      </xdr:spPr>
    </xdr:pic>
    <xdr:clientData/>
  </xdr:twoCellAnchor>
  <xdr:twoCellAnchor editAs="oneCell">
    <xdr:from>
      <xdr:col>4</xdr:col>
      <xdr:colOff>0</xdr:colOff>
      <xdr:row>54</xdr:row>
      <xdr:rowOff>0</xdr:rowOff>
    </xdr:from>
    <xdr:to>
      <xdr:col>5</xdr:col>
      <xdr:colOff>9525</xdr:colOff>
      <xdr:row>54</xdr:row>
      <xdr:rowOff>762000</xdr:rowOff>
    </xdr:to>
    <xdr:pic>
      <xdr:nvPicPr>
        <xdr:cNvPr id="48" name="Рисунок 47"/>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5895975" y="42424350"/>
          <a:ext cx="762000" cy="762000"/>
        </a:xfrm>
        <a:prstGeom prst="rect">
          <a:avLst/>
        </a:prstGeom>
      </xdr:spPr>
    </xdr:pic>
    <xdr:clientData/>
  </xdr:twoCellAnchor>
  <xdr:twoCellAnchor editAs="oneCell">
    <xdr:from>
      <xdr:col>4</xdr:col>
      <xdr:colOff>0</xdr:colOff>
      <xdr:row>56</xdr:row>
      <xdr:rowOff>0</xdr:rowOff>
    </xdr:from>
    <xdr:to>
      <xdr:col>5</xdr:col>
      <xdr:colOff>9525</xdr:colOff>
      <xdr:row>56</xdr:row>
      <xdr:rowOff>762000</xdr:rowOff>
    </xdr:to>
    <xdr:pic>
      <xdr:nvPicPr>
        <xdr:cNvPr id="49" name="Рисунок 48"/>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5895975" y="43500675"/>
          <a:ext cx="762000" cy="762000"/>
        </a:xfrm>
        <a:prstGeom prst="rect">
          <a:avLst/>
        </a:prstGeom>
      </xdr:spPr>
    </xdr:pic>
    <xdr:clientData/>
  </xdr:twoCellAnchor>
  <xdr:twoCellAnchor editAs="oneCell">
    <xdr:from>
      <xdr:col>4</xdr:col>
      <xdr:colOff>0</xdr:colOff>
      <xdr:row>57</xdr:row>
      <xdr:rowOff>0</xdr:rowOff>
    </xdr:from>
    <xdr:to>
      <xdr:col>5</xdr:col>
      <xdr:colOff>9525</xdr:colOff>
      <xdr:row>57</xdr:row>
      <xdr:rowOff>762000</xdr:rowOff>
    </xdr:to>
    <xdr:pic>
      <xdr:nvPicPr>
        <xdr:cNvPr id="50" name="Рисунок 49"/>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5895975" y="44386500"/>
          <a:ext cx="762000" cy="762000"/>
        </a:xfrm>
        <a:prstGeom prst="rect">
          <a:avLst/>
        </a:prstGeom>
      </xdr:spPr>
    </xdr:pic>
    <xdr:clientData/>
  </xdr:twoCellAnchor>
  <xdr:twoCellAnchor editAs="oneCell">
    <xdr:from>
      <xdr:col>4</xdr:col>
      <xdr:colOff>0</xdr:colOff>
      <xdr:row>58</xdr:row>
      <xdr:rowOff>0</xdr:rowOff>
    </xdr:from>
    <xdr:to>
      <xdr:col>5</xdr:col>
      <xdr:colOff>9525</xdr:colOff>
      <xdr:row>58</xdr:row>
      <xdr:rowOff>762000</xdr:rowOff>
    </xdr:to>
    <xdr:pic>
      <xdr:nvPicPr>
        <xdr:cNvPr id="51" name="Рисунок 50"/>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5895975" y="45272325"/>
          <a:ext cx="762000" cy="762000"/>
        </a:xfrm>
        <a:prstGeom prst="rect">
          <a:avLst/>
        </a:prstGeom>
      </xdr:spPr>
    </xdr:pic>
    <xdr:clientData/>
  </xdr:twoCellAnchor>
  <xdr:twoCellAnchor editAs="oneCell">
    <xdr:from>
      <xdr:col>4</xdr:col>
      <xdr:colOff>0</xdr:colOff>
      <xdr:row>59</xdr:row>
      <xdr:rowOff>0</xdr:rowOff>
    </xdr:from>
    <xdr:to>
      <xdr:col>5</xdr:col>
      <xdr:colOff>9525</xdr:colOff>
      <xdr:row>59</xdr:row>
      <xdr:rowOff>762000</xdr:rowOff>
    </xdr:to>
    <xdr:pic>
      <xdr:nvPicPr>
        <xdr:cNvPr id="52" name="Рисунок 51"/>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5895975" y="46158150"/>
          <a:ext cx="762000" cy="762000"/>
        </a:xfrm>
        <a:prstGeom prst="rect">
          <a:avLst/>
        </a:prstGeom>
      </xdr:spPr>
    </xdr:pic>
    <xdr:clientData/>
  </xdr:twoCellAnchor>
  <xdr:twoCellAnchor editAs="oneCell">
    <xdr:from>
      <xdr:col>4</xdr:col>
      <xdr:colOff>0</xdr:colOff>
      <xdr:row>60</xdr:row>
      <xdr:rowOff>0</xdr:rowOff>
    </xdr:from>
    <xdr:to>
      <xdr:col>5</xdr:col>
      <xdr:colOff>9525</xdr:colOff>
      <xdr:row>60</xdr:row>
      <xdr:rowOff>762000</xdr:rowOff>
    </xdr:to>
    <xdr:pic>
      <xdr:nvPicPr>
        <xdr:cNvPr id="53" name="Рисунок 52"/>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5895975" y="47043975"/>
          <a:ext cx="762000" cy="762000"/>
        </a:xfrm>
        <a:prstGeom prst="rect">
          <a:avLst/>
        </a:prstGeom>
      </xdr:spPr>
    </xdr:pic>
    <xdr:clientData/>
  </xdr:twoCellAnchor>
  <xdr:twoCellAnchor editAs="oneCell">
    <xdr:from>
      <xdr:col>4</xdr:col>
      <xdr:colOff>0</xdr:colOff>
      <xdr:row>61</xdr:row>
      <xdr:rowOff>0</xdr:rowOff>
    </xdr:from>
    <xdr:to>
      <xdr:col>5</xdr:col>
      <xdr:colOff>9525</xdr:colOff>
      <xdr:row>61</xdr:row>
      <xdr:rowOff>762000</xdr:rowOff>
    </xdr:to>
    <xdr:pic>
      <xdr:nvPicPr>
        <xdr:cNvPr id="54" name="Рисунок 53"/>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5895975" y="47929800"/>
          <a:ext cx="762000" cy="762000"/>
        </a:xfrm>
        <a:prstGeom prst="rect">
          <a:avLst/>
        </a:prstGeom>
      </xdr:spPr>
    </xdr:pic>
    <xdr:clientData/>
  </xdr:twoCellAnchor>
  <xdr:twoCellAnchor editAs="oneCell">
    <xdr:from>
      <xdr:col>4</xdr:col>
      <xdr:colOff>0</xdr:colOff>
      <xdr:row>62</xdr:row>
      <xdr:rowOff>0</xdr:rowOff>
    </xdr:from>
    <xdr:to>
      <xdr:col>5</xdr:col>
      <xdr:colOff>9525</xdr:colOff>
      <xdr:row>62</xdr:row>
      <xdr:rowOff>762000</xdr:rowOff>
    </xdr:to>
    <xdr:pic>
      <xdr:nvPicPr>
        <xdr:cNvPr id="55" name="Рисунок 54"/>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5895975" y="48815625"/>
          <a:ext cx="762000" cy="762000"/>
        </a:xfrm>
        <a:prstGeom prst="rect">
          <a:avLst/>
        </a:prstGeom>
      </xdr:spPr>
    </xdr:pic>
    <xdr:clientData/>
  </xdr:twoCellAnchor>
  <xdr:twoCellAnchor editAs="oneCell">
    <xdr:from>
      <xdr:col>4</xdr:col>
      <xdr:colOff>0</xdr:colOff>
      <xdr:row>63</xdr:row>
      <xdr:rowOff>0</xdr:rowOff>
    </xdr:from>
    <xdr:to>
      <xdr:col>5</xdr:col>
      <xdr:colOff>9525</xdr:colOff>
      <xdr:row>63</xdr:row>
      <xdr:rowOff>762000</xdr:rowOff>
    </xdr:to>
    <xdr:pic>
      <xdr:nvPicPr>
        <xdr:cNvPr id="56" name="Рисунок 5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5895975" y="49701450"/>
          <a:ext cx="762000" cy="762000"/>
        </a:xfrm>
        <a:prstGeom prst="rect">
          <a:avLst/>
        </a:prstGeom>
      </xdr:spPr>
    </xdr:pic>
    <xdr:clientData/>
  </xdr:twoCellAnchor>
  <xdr:twoCellAnchor editAs="oneCell">
    <xdr:from>
      <xdr:col>4</xdr:col>
      <xdr:colOff>0</xdr:colOff>
      <xdr:row>64</xdr:row>
      <xdr:rowOff>0</xdr:rowOff>
    </xdr:from>
    <xdr:to>
      <xdr:col>5</xdr:col>
      <xdr:colOff>9525</xdr:colOff>
      <xdr:row>64</xdr:row>
      <xdr:rowOff>762000</xdr:rowOff>
    </xdr:to>
    <xdr:pic>
      <xdr:nvPicPr>
        <xdr:cNvPr id="57" name="Рисунок 56"/>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5895975" y="50587275"/>
          <a:ext cx="762000" cy="762000"/>
        </a:xfrm>
        <a:prstGeom prst="rect">
          <a:avLst/>
        </a:prstGeom>
      </xdr:spPr>
    </xdr:pic>
    <xdr:clientData/>
  </xdr:twoCellAnchor>
  <xdr:twoCellAnchor editAs="oneCell">
    <xdr:from>
      <xdr:col>4</xdr:col>
      <xdr:colOff>0</xdr:colOff>
      <xdr:row>65</xdr:row>
      <xdr:rowOff>0</xdr:rowOff>
    </xdr:from>
    <xdr:to>
      <xdr:col>5</xdr:col>
      <xdr:colOff>9525</xdr:colOff>
      <xdr:row>65</xdr:row>
      <xdr:rowOff>762000</xdr:rowOff>
    </xdr:to>
    <xdr:pic>
      <xdr:nvPicPr>
        <xdr:cNvPr id="58" name="Рисунок 57"/>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5895975" y="51473100"/>
          <a:ext cx="762000" cy="762000"/>
        </a:xfrm>
        <a:prstGeom prst="rect">
          <a:avLst/>
        </a:prstGeom>
      </xdr:spPr>
    </xdr:pic>
    <xdr:clientData/>
  </xdr:twoCellAnchor>
  <xdr:twoCellAnchor editAs="oneCell">
    <xdr:from>
      <xdr:col>4</xdr:col>
      <xdr:colOff>0</xdr:colOff>
      <xdr:row>68</xdr:row>
      <xdr:rowOff>0</xdr:rowOff>
    </xdr:from>
    <xdr:to>
      <xdr:col>5</xdr:col>
      <xdr:colOff>9525</xdr:colOff>
      <xdr:row>68</xdr:row>
      <xdr:rowOff>762000</xdr:rowOff>
    </xdr:to>
    <xdr:pic>
      <xdr:nvPicPr>
        <xdr:cNvPr id="59" name="Рисунок 58"/>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5895975" y="52739925"/>
          <a:ext cx="762000" cy="762000"/>
        </a:xfrm>
        <a:prstGeom prst="rect">
          <a:avLst/>
        </a:prstGeom>
      </xdr:spPr>
    </xdr:pic>
    <xdr:clientData/>
  </xdr:twoCellAnchor>
  <xdr:twoCellAnchor editAs="oneCell">
    <xdr:from>
      <xdr:col>4</xdr:col>
      <xdr:colOff>0</xdr:colOff>
      <xdr:row>70</xdr:row>
      <xdr:rowOff>0</xdr:rowOff>
    </xdr:from>
    <xdr:to>
      <xdr:col>5</xdr:col>
      <xdr:colOff>9525</xdr:colOff>
      <xdr:row>70</xdr:row>
      <xdr:rowOff>762000</xdr:rowOff>
    </xdr:to>
    <xdr:pic>
      <xdr:nvPicPr>
        <xdr:cNvPr id="60" name="Рисунок 59"/>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5895975" y="53816250"/>
          <a:ext cx="762000" cy="762000"/>
        </a:xfrm>
        <a:prstGeom prst="rect">
          <a:avLst/>
        </a:prstGeom>
      </xdr:spPr>
    </xdr:pic>
    <xdr:clientData/>
  </xdr:twoCellAnchor>
  <xdr:twoCellAnchor editAs="oneCell">
    <xdr:from>
      <xdr:col>4</xdr:col>
      <xdr:colOff>0</xdr:colOff>
      <xdr:row>72</xdr:row>
      <xdr:rowOff>0</xdr:rowOff>
    </xdr:from>
    <xdr:to>
      <xdr:col>5</xdr:col>
      <xdr:colOff>9525</xdr:colOff>
      <xdr:row>72</xdr:row>
      <xdr:rowOff>762000</xdr:rowOff>
    </xdr:to>
    <xdr:pic>
      <xdr:nvPicPr>
        <xdr:cNvPr id="61" name="Рисунок 60"/>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5895975" y="54892575"/>
          <a:ext cx="762000" cy="762000"/>
        </a:xfrm>
        <a:prstGeom prst="rect">
          <a:avLst/>
        </a:prstGeom>
      </xdr:spPr>
    </xdr:pic>
    <xdr:clientData/>
  </xdr:twoCellAnchor>
  <xdr:twoCellAnchor editAs="oneCell">
    <xdr:from>
      <xdr:col>4</xdr:col>
      <xdr:colOff>0</xdr:colOff>
      <xdr:row>73</xdr:row>
      <xdr:rowOff>0</xdr:rowOff>
    </xdr:from>
    <xdr:to>
      <xdr:col>5</xdr:col>
      <xdr:colOff>9525</xdr:colOff>
      <xdr:row>73</xdr:row>
      <xdr:rowOff>762000</xdr:rowOff>
    </xdr:to>
    <xdr:pic>
      <xdr:nvPicPr>
        <xdr:cNvPr id="62" name="Рисунок 61"/>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5895975" y="55778400"/>
          <a:ext cx="762000" cy="762000"/>
        </a:xfrm>
        <a:prstGeom prst="rect">
          <a:avLst/>
        </a:prstGeom>
      </xdr:spPr>
    </xdr:pic>
    <xdr:clientData/>
  </xdr:twoCellAnchor>
  <xdr:twoCellAnchor editAs="oneCell">
    <xdr:from>
      <xdr:col>4</xdr:col>
      <xdr:colOff>0</xdr:colOff>
      <xdr:row>74</xdr:row>
      <xdr:rowOff>0</xdr:rowOff>
    </xdr:from>
    <xdr:to>
      <xdr:col>5</xdr:col>
      <xdr:colOff>9525</xdr:colOff>
      <xdr:row>74</xdr:row>
      <xdr:rowOff>762000</xdr:rowOff>
    </xdr:to>
    <xdr:pic>
      <xdr:nvPicPr>
        <xdr:cNvPr id="63" name="Рисунок 62"/>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5895975" y="56664225"/>
          <a:ext cx="762000" cy="762000"/>
        </a:xfrm>
        <a:prstGeom prst="rect">
          <a:avLst/>
        </a:prstGeom>
      </xdr:spPr>
    </xdr:pic>
    <xdr:clientData/>
  </xdr:twoCellAnchor>
  <xdr:twoCellAnchor editAs="oneCell">
    <xdr:from>
      <xdr:col>4</xdr:col>
      <xdr:colOff>0</xdr:colOff>
      <xdr:row>75</xdr:row>
      <xdr:rowOff>0</xdr:rowOff>
    </xdr:from>
    <xdr:to>
      <xdr:col>5</xdr:col>
      <xdr:colOff>9525</xdr:colOff>
      <xdr:row>75</xdr:row>
      <xdr:rowOff>762000</xdr:rowOff>
    </xdr:to>
    <xdr:pic>
      <xdr:nvPicPr>
        <xdr:cNvPr id="64" name="Рисунок 63"/>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5895975" y="57550050"/>
          <a:ext cx="762000" cy="762000"/>
        </a:xfrm>
        <a:prstGeom prst="rect">
          <a:avLst/>
        </a:prstGeom>
      </xdr:spPr>
    </xdr:pic>
    <xdr:clientData/>
  </xdr:twoCellAnchor>
  <xdr:twoCellAnchor editAs="oneCell">
    <xdr:from>
      <xdr:col>4</xdr:col>
      <xdr:colOff>0</xdr:colOff>
      <xdr:row>76</xdr:row>
      <xdr:rowOff>0</xdr:rowOff>
    </xdr:from>
    <xdr:to>
      <xdr:col>5</xdr:col>
      <xdr:colOff>9525</xdr:colOff>
      <xdr:row>76</xdr:row>
      <xdr:rowOff>762000</xdr:rowOff>
    </xdr:to>
    <xdr:pic>
      <xdr:nvPicPr>
        <xdr:cNvPr id="65" name="Рисунок 64"/>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5895975" y="58435875"/>
          <a:ext cx="762000" cy="762000"/>
        </a:xfrm>
        <a:prstGeom prst="rect">
          <a:avLst/>
        </a:prstGeom>
      </xdr:spPr>
    </xdr:pic>
    <xdr:clientData/>
  </xdr:twoCellAnchor>
  <xdr:twoCellAnchor editAs="oneCell">
    <xdr:from>
      <xdr:col>4</xdr:col>
      <xdr:colOff>0</xdr:colOff>
      <xdr:row>77</xdr:row>
      <xdr:rowOff>0</xdr:rowOff>
    </xdr:from>
    <xdr:to>
      <xdr:col>5</xdr:col>
      <xdr:colOff>9525</xdr:colOff>
      <xdr:row>77</xdr:row>
      <xdr:rowOff>762000</xdr:rowOff>
    </xdr:to>
    <xdr:pic>
      <xdr:nvPicPr>
        <xdr:cNvPr id="66" name="Рисунок 65"/>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5895975" y="59321700"/>
          <a:ext cx="762000" cy="762000"/>
        </a:xfrm>
        <a:prstGeom prst="rect">
          <a:avLst/>
        </a:prstGeom>
      </xdr:spPr>
    </xdr:pic>
    <xdr:clientData/>
  </xdr:twoCellAnchor>
  <xdr:twoCellAnchor editAs="oneCell">
    <xdr:from>
      <xdr:col>4</xdr:col>
      <xdr:colOff>0</xdr:colOff>
      <xdr:row>79</xdr:row>
      <xdr:rowOff>0</xdr:rowOff>
    </xdr:from>
    <xdr:to>
      <xdr:col>5</xdr:col>
      <xdr:colOff>9525</xdr:colOff>
      <xdr:row>79</xdr:row>
      <xdr:rowOff>762000</xdr:rowOff>
    </xdr:to>
    <xdr:pic>
      <xdr:nvPicPr>
        <xdr:cNvPr id="67" name="Рисунок 66"/>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5895975" y="60398025"/>
          <a:ext cx="762000" cy="762000"/>
        </a:xfrm>
        <a:prstGeom prst="rect">
          <a:avLst/>
        </a:prstGeom>
      </xdr:spPr>
    </xdr:pic>
    <xdr:clientData/>
  </xdr:twoCellAnchor>
  <xdr:twoCellAnchor editAs="oneCell">
    <xdr:from>
      <xdr:col>4</xdr:col>
      <xdr:colOff>0</xdr:colOff>
      <xdr:row>81</xdr:row>
      <xdr:rowOff>0</xdr:rowOff>
    </xdr:from>
    <xdr:to>
      <xdr:col>5</xdr:col>
      <xdr:colOff>9525</xdr:colOff>
      <xdr:row>81</xdr:row>
      <xdr:rowOff>762000</xdr:rowOff>
    </xdr:to>
    <xdr:pic>
      <xdr:nvPicPr>
        <xdr:cNvPr id="68" name="Рисунок 67"/>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5895975" y="61474350"/>
          <a:ext cx="762000" cy="762000"/>
        </a:xfrm>
        <a:prstGeom prst="rect">
          <a:avLst/>
        </a:prstGeom>
      </xdr:spPr>
    </xdr:pic>
    <xdr:clientData/>
  </xdr:twoCellAnchor>
  <xdr:twoCellAnchor editAs="oneCell">
    <xdr:from>
      <xdr:col>4</xdr:col>
      <xdr:colOff>0</xdr:colOff>
      <xdr:row>83</xdr:row>
      <xdr:rowOff>0</xdr:rowOff>
    </xdr:from>
    <xdr:to>
      <xdr:col>5</xdr:col>
      <xdr:colOff>9525</xdr:colOff>
      <xdr:row>83</xdr:row>
      <xdr:rowOff>762000</xdr:rowOff>
    </xdr:to>
    <xdr:pic>
      <xdr:nvPicPr>
        <xdr:cNvPr id="69" name="Рисунок 68"/>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5895975" y="62550675"/>
          <a:ext cx="762000" cy="762000"/>
        </a:xfrm>
        <a:prstGeom prst="rect">
          <a:avLst/>
        </a:prstGeom>
      </xdr:spPr>
    </xdr:pic>
    <xdr:clientData/>
  </xdr:twoCellAnchor>
  <xdr:twoCellAnchor editAs="oneCell">
    <xdr:from>
      <xdr:col>4</xdr:col>
      <xdr:colOff>0</xdr:colOff>
      <xdr:row>84</xdr:row>
      <xdr:rowOff>0</xdr:rowOff>
    </xdr:from>
    <xdr:to>
      <xdr:col>5</xdr:col>
      <xdr:colOff>9525</xdr:colOff>
      <xdr:row>84</xdr:row>
      <xdr:rowOff>762000</xdr:rowOff>
    </xdr:to>
    <xdr:pic>
      <xdr:nvPicPr>
        <xdr:cNvPr id="70" name="Рисунок 6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5895975" y="63436500"/>
          <a:ext cx="762000" cy="762000"/>
        </a:xfrm>
        <a:prstGeom prst="rect">
          <a:avLst/>
        </a:prstGeom>
      </xdr:spPr>
    </xdr:pic>
    <xdr:clientData/>
  </xdr:twoCellAnchor>
  <xdr:twoCellAnchor editAs="oneCell">
    <xdr:from>
      <xdr:col>4</xdr:col>
      <xdr:colOff>0</xdr:colOff>
      <xdr:row>85</xdr:row>
      <xdr:rowOff>0</xdr:rowOff>
    </xdr:from>
    <xdr:to>
      <xdr:col>5</xdr:col>
      <xdr:colOff>9525</xdr:colOff>
      <xdr:row>85</xdr:row>
      <xdr:rowOff>762000</xdr:rowOff>
    </xdr:to>
    <xdr:pic>
      <xdr:nvPicPr>
        <xdr:cNvPr id="71" name="Рисунок 70"/>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5895975" y="64322325"/>
          <a:ext cx="762000" cy="762000"/>
        </a:xfrm>
        <a:prstGeom prst="rect">
          <a:avLst/>
        </a:prstGeom>
      </xdr:spPr>
    </xdr:pic>
    <xdr:clientData/>
  </xdr:twoCellAnchor>
  <xdr:twoCellAnchor editAs="oneCell">
    <xdr:from>
      <xdr:col>4</xdr:col>
      <xdr:colOff>0</xdr:colOff>
      <xdr:row>86</xdr:row>
      <xdr:rowOff>0</xdr:rowOff>
    </xdr:from>
    <xdr:to>
      <xdr:col>5</xdr:col>
      <xdr:colOff>9525</xdr:colOff>
      <xdr:row>86</xdr:row>
      <xdr:rowOff>762000</xdr:rowOff>
    </xdr:to>
    <xdr:pic>
      <xdr:nvPicPr>
        <xdr:cNvPr id="72" name="Рисунок 71"/>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5895975" y="65208150"/>
          <a:ext cx="762000" cy="762000"/>
        </a:xfrm>
        <a:prstGeom prst="rect">
          <a:avLst/>
        </a:prstGeom>
      </xdr:spPr>
    </xdr:pic>
    <xdr:clientData/>
  </xdr:twoCellAnchor>
  <xdr:twoCellAnchor editAs="oneCell">
    <xdr:from>
      <xdr:col>4</xdr:col>
      <xdr:colOff>0</xdr:colOff>
      <xdr:row>87</xdr:row>
      <xdr:rowOff>0</xdr:rowOff>
    </xdr:from>
    <xdr:to>
      <xdr:col>5</xdr:col>
      <xdr:colOff>9525</xdr:colOff>
      <xdr:row>87</xdr:row>
      <xdr:rowOff>762000</xdr:rowOff>
    </xdr:to>
    <xdr:pic>
      <xdr:nvPicPr>
        <xdr:cNvPr id="73" name="Рисунок 72"/>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5895975" y="66093975"/>
          <a:ext cx="762000" cy="762000"/>
        </a:xfrm>
        <a:prstGeom prst="rect">
          <a:avLst/>
        </a:prstGeom>
      </xdr:spPr>
    </xdr:pic>
    <xdr:clientData/>
  </xdr:twoCellAnchor>
  <xdr:twoCellAnchor editAs="oneCell">
    <xdr:from>
      <xdr:col>4</xdr:col>
      <xdr:colOff>0</xdr:colOff>
      <xdr:row>88</xdr:row>
      <xdr:rowOff>0</xdr:rowOff>
    </xdr:from>
    <xdr:to>
      <xdr:col>5</xdr:col>
      <xdr:colOff>9525</xdr:colOff>
      <xdr:row>88</xdr:row>
      <xdr:rowOff>762000</xdr:rowOff>
    </xdr:to>
    <xdr:pic>
      <xdr:nvPicPr>
        <xdr:cNvPr id="74" name="Рисунок 73"/>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5895975" y="66979800"/>
          <a:ext cx="762000" cy="762000"/>
        </a:xfrm>
        <a:prstGeom prst="rect">
          <a:avLst/>
        </a:prstGeom>
      </xdr:spPr>
    </xdr:pic>
    <xdr:clientData/>
  </xdr:twoCellAnchor>
  <xdr:twoCellAnchor editAs="oneCell">
    <xdr:from>
      <xdr:col>4</xdr:col>
      <xdr:colOff>0</xdr:colOff>
      <xdr:row>89</xdr:row>
      <xdr:rowOff>0</xdr:rowOff>
    </xdr:from>
    <xdr:to>
      <xdr:col>5</xdr:col>
      <xdr:colOff>9525</xdr:colOff>
      <xdr:row>89</xdr:row>
      <xdr:rowOff>762000</xdr:rowOff>
    </xdr:to>
    <xdr:pic>
      <xdr:nvPicPr>
        <xdr:cNvPr id="75" name="Рисунок 74"/>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5895975" y="67865625"/>
          <a:ext cx="762000" cy="762000"/>
        </a:xfrm>
        <a:prstGeom prst="rect">
          <a:avLst/>
        </a:prstGeom>
      </xdr:spPr>
    </xdr:pic>
    <xdr:clientData/>
  </xdr:twoCellAnchor>
  <xdr:twoCellAnchor editAs="oneCell">
    <xdr:from>
      <xdr:col>4</xdr:col>
      <xdr:colOff>0</xdr:colOff>
      <xdr:row>90</xdr:row>
      <xdr:rowOff>0</xdr:rowOff>
    </xdr:from>
    <xdr:to>
      <xdr:col>5</xdr:col>
      <xdr:colOff>9525</xdr:colOff>
      <xdr:row>90</xdr:row>
      <xdr:rowOff>762000</xdr:rowOff>
    </xdr:to>
    <xdr:pic>
      <xdr:nvPicPr>
        <xdr:cNvPr id="76" name="Рисунок 75"/>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5895975" y="68751450"/>
          <a:ext cx="762000" cy="762000"/>
        </a:xfrm>
        <a:prstGeom prst="rect">
          <a:avLst/>
        </a:prstGeom>
      </xdr:spPr>
    </xdr:pic>
    <xdr:clientData/>
  </xdr:twoCellAnchor>
  <xdr:twoCellAnchor editAs="oneCell">
    <xdr:from>
      <xdr:col>4</xdr:col>
      <xdr:colOff>0</xdr:colOff>
      <xdr:row>91</xdr:row>
      <xdr:rowOff>0</xdr:rowOff>
    </xdr:from>
    <xdr:to>
      <xdr:col>5</xdr:col>
      <xdr:colOff>9525</xdr:colOff>
      <xdr:row>91</xdr:row>
      <xdr:rowOff>762000</xdr:rowOff>
    </xdr:to>
    <xdr:pic>
      <xdr:nvPicPr>
        <xdr:cNvPr id="77" name="Рисунок 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5895975" y="69637275"/>
          <a:ext cx="762000" cy="762000"/>
        </a:xfrm>
        <a:prstGeom prst="rect">
          <a:avLst/>
        </a:prstGeom>
      </xdr:spPr>
    </xdr:pic>
    <xdr:clientData/>
  </xdr:twoCellAnchor>
  <xdr:twoCellAnchor editAs="oneCell">
    <xdr:from>
      <xdr:col>4</xdr:col>
      <xdr:colOff>0</xdr:colOff>
      <xdr:row>92</xdr:row>
      <xdr:rowOff>0</xdr:rowOff>
    </xdr:from>
    <xdr:to>
      <xdr:col>5</xdr:col>
      <xdr:colOff>9525</xdr:colOff>
      <xdr:row>92</xdr:row>
      <xdr:rowOff>762000</xdr:rowOff>
    </xdr:to>
    <xdr:pic>
      <xdr:nvPicPr>
        <xdr:cNvPr id="78" name="Рисунок 77"/>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5895975" y="70523100"/>
          <a:ext cx="762000" cy="762000"/>
        </a:xfrm>
        <a:prstGeom prst="rect">
          <a:avLst/>
        </a:prstGeom>
      </xdr:spPr>
    </xdr:pic>
    <xdr:clientData/>
  </xdr:twoCellAnchor>
  <xdr:twoCellAnchor editAs="oneCell">
    <xdr:from>
      <xdr:col>4</xdr:col>
      <xdr:colOff>0</xdr:colOff>
      <xdr:row>93</xdr:row>
      <xdr:rowOff>0</xdr:rowOff>
    </xdr:from>
    <xdr:to>
      <xdr:col>5</xdr:col>
      <xdr:colOff>9525</xdr:colOff>
      <xdr:row>93</xdr:row>
      <xdr:rowOff>762000</xdr:rowOff>
    </xdr:to>
    <xdr:pic>
      <xdr:nvPicPr>
        <xdr:cNvPr id="79" name="Рисунок 78"/>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5895975" y="71408925"/>
          <a:ext cx="762000" cy="762000"/>
        </a:xfrm>
        <a:prstGeom prst="rect">
          <a:avLst/>
        </a:prstGeom>
      </xdr:spPr>
    </xdr:pic>
    <xdr:clientData/>
  </xdr:twoCellAnchor>
  <xdr:twoCellAnchor editAs="oneCell">
    <xdr:from>
      <xdr:col>4</xdr:col>
      <xdr:colOff>0</xdr:colOff>
      <xdr:row>95</xdr:row>
      <xdr:rowOff>0</xdr:rowOff>
    </xdr:from>
    <xdr:to>
      <xdr:col>5</xdr:col>
      <xdr:colOff>9525</xdr:colOff>
      <xdr:row>95</xdr:row>
      <xdr:rowOff>762000</xdr:rowOff>
    </xdr:to>
    <xdr:pic>
      <xdr:nvPicPr>
        <xdr:cNvPr id="80" name="Рисунок 79"/>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5895975" y="72485250"/>
          <a:ext cx="762000" cy="762000"/>
        </a:xfrm>
        <a:prstGeom prst="rect">
          <a:avLst/>
        </a:prstGeom>
      </xdr:spPr>
    </xdr:pic>
    <xdr:clientData/>
  </xdr:twoCellAnchor>
  <xdr:twoCellAnchor editAs="oneCell">
    <xdr:from>
      <xdr:col>4</xdr:col>
      <xdr:colOff>0</xdr:colOff>
      <xdr:row>96</xdr:row>
      <xdr:rowOff>0</xdr:rowOff>
    </xdr:from>
    <xdr:to>
      <xdr:col>5</xdr:col>
      <xdr:colOff>9525</xdr:colOff>
      <xdr:row>96</xdr:row>
      <xdr:rowOff>762000</xdr:rowOff>
    </xdr:to>
    <xdr:pic>
      <xdr:nvPicPr>
        <xdr:cNvPr id="81" name="Рисунок 80"/>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5895975" y="73371075"/>
          <a:ext cx="762000" cy="762000"/>
        </a:xfrm>
        <a:prstGeom prst="rect">
          <a:avLst/>
        </a:prstGeom>
      </xdr:spPr>
    </xdr:pic>
    <xdr:clientData/>
  </xdr:twoCellAnchor>
  <xdr:twoCellAnchor editAs="oneCell">
    <xdr:from>
      <xdr:col>4</xdr:col>
      <xdr:colOff>0</xdr:colOff>
      <xdr:row>97</xdr:row>
      <xdr:rowOff>0</xdr:rowOff>
    </xdr:from>
    <xdr:to>
      <xdr:col>5</xdr:col>
      <xdr:colOff>9525</xdr:colOff>
      <xdr:row>97</xdr:row>
      <xdr:rowOff>762000</xdr:rowOff>
    </xdr:to>
    <xdr:pic>
      <xdr:nvPicPr>
        <xdr:cNvPr id="82" name="Рисунок 81"/>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5895975" y="74256900"/>
          <a:ext cx="762000" cy="762000"/>
        </a:xfrm>
        <a:prstGeom prst="rect">
          <a:avLst/>
        </a:prstGeom>
      </xdr:spPr>
    </xdr:pic>
    <xdr:clientData/>
  </xdr:twoCellAnchor>
  <xdr:twoCellAnchor editAs="oneCell">
    <xdr:from>
      <xdr:col>4</xdr:col>
      <xdr:colOff>0</xdr:colOff>
      <xdr:row>98</xdr:row>
      <xdr:rowOff>0</xdr:rowOff>
    </xdr:from>
    <xdr:to>
      <xdr:col>5</xdr:col>
      <xdr:colOff>9525</xdr:colOff>
      <xdr:row>98</xdr:row>
      <xdr:rowOff>762000</xdr:rowOff>
    </xdr:to>
    <xdr:pic>
      <xdr:nvPicPr>
        <xdr:cNvPr id="83" name="Рисунок 82"/>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5895975" y="75142725"/>
          <a:ext cx="762000" cy="762000"/>
        </a:xfrm>
        <a:prstGeom prst="rect">
          <a:avLst/>
        </a:prstGeom>
      </xdr:spPr>
    </xdr:pic>
    <xdr:clientData/>
  </xdr:twoCellAnchor>
  <xdr:twoCellAnchor editAs="oneCell">
    <xdr:from>
      <xdr:col>4</xdr:col>
      <xdr:colOff>0</xdr:colOff>
      <xdr:row>99</xdr:row>
      <xdr:rowOff>0</xdr:rowOff>
    </xdr:from>
    <xdr:to>
      <xdr:col>5</xdr:col>
      <xdr:colOff>9525</xdr:colOff>
      <xdr:row>99</xdr:row>
      <xdr:rowOff>762000</xdr:rowOff>
    </xdr:to>
    <xdr:pic>
      <xdr:nvPicPr>
        <xdr:cNvPr id="84" name="Рисунок 83"/>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5895975" y="76028550"/>
          <a:ext cx="762000" cy="762000"/>
        </a:xfrm>
        <a:prstGeom prst="rect">
          <a:avLst/>
        </a:prstGeom>
      </xdr:spPr>
    </xdr:pic>
    <xdr:clientData/>
  </xdr:twoCellAnchor>
  <xdr:twoCellAnchor editAs="oneCell">
    <xdr:from>
      <xdr:col>4</xdr:col>
      <xdr:colOff>0</xdr:colOff>
      <xdr:row>101</xdr:row>
      <xdr:rowOff>0</xdr:rowOff>
    </xdr:from>
    <xdr:to>
      <xdr:col>5</xdr:col>
      <xdr:colOff>9525</xdr:colOff>
      <xdr:row>101</xdr:row>
      <xdr:rowOff>762000</xdr:rowOff>
    </xdr:to>
    <xdr:pic>
      <xdr:nvPicPr>
        <xdr:cNvPr id="85" name="Рисунок 84"/>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5895975" y="77104875"/>
          <a:ext cx="762000" cy="762000"/>
        </a:xfrm>
        <a:prstGeom prst="rect">
          <a:avLst/>
        </a:prstGeom>
      </xdr:spPr>
    </xdr:pic>
    <xdr:clientData/>
  </xdr:twoCellAnchor>
  <xdr:twoCellAnchor editAs="oneCell">
    <xdr:from>
      <xdr:col>4</xdr:col>
      <xdr:colOff>0</xdr:colOff>
      <xdr:row>102</xdr:row>
      <xdr:rowOff>0</xdr:rowOff>
    </xdr:from>
    <xdr:to>
      <xdr:col>5</xdr:col>
      <xdr:colOff>9525</xdr:colOff>
      <xdr:row>102</xdr:row>
      <xdr:rowOff>762000</xdr:rowOff>
    </xdr:to>
    <xdr:pic>
      <xdr:nvPicPr>
        <xdr:cNvPr id="86" name="Рисунок 85"/>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5895975" y="77990700"/>
          <a:ext cx="762000" cy="762000"/>
        </a:xfrm>
        <a:prstGeom prst="rect">
          <a:avLst/>
        </a:prstGeom>
      </xdr:spPr>
    </xdr:pic>
    <xdr:clientData/>
  </xdr:twoCellAnchor>
  <xdr:twoCellAnchor editAs="oneCell">
    <xdr:from>
      <xdr:col>4</xdr:col>
      <xdr:colOff>0</xdr:colOff>
      <xdr:row>103</xdr:row>
      <xdr:rowOff>0</xdr:rowOff>
    </xdr:from>
    <xdr:to>
      <xdr:col>5</xdr:col>
      <xdr:colOff>9525</xdr:colOff>
      <xdr:row>103</xdr:row>
      <xdr:rowOff>762000</xdr:rowOff>
    </xdr:to>
    <xdr:pic>
      <xdr:nvPicPr>
        <xdr:cNvPr id="87" name="Рисунок 8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5895975" y="78876525"/>
          <a:ext cx="762000" cy="762000"/>
        </a:xfrm>
        <a:prstGeom prst="rect">
          <a:avLst/>
        </a:prstGeom>
      </xdr:spPr>
    </xdr:pic>
    <xdr:clientData/>
  </xdr:twoCellAnchor>
  <xdr:twoCellAnchor editAs="oneCell">
    <xdr:from>
      <xdr:col>4</xdr:col>
      <xdr:colOff>0</xdr:colOff>
      <xdr:row>104</xdr:row>
      <xdr:rowOff>0</xdr:rowOff>
    </xdr:from>
    <xdr:to>
      <xdr:col>5</xdr:col>
      <xdr:colOff>9525</xdr:colOff>
      <xdr:row>104</xdr:row>
      <xdr:rowOff>762000</xdr:rowOff>
    </xdr:to>
    <xdr:pic>
      <xdr:nvPicPr>
        <xdr:cNvPr id="88" name="Рисунок 87"/>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5895975" y="79762350"/>
          <a:ext cx="762000" cy="762000"/>
        </a:xfrm>
        <a:prstGeom prst="rect">
          <a:avLst/>
        </a:prstGeom>
      </xdr:spPr>
    </xdr:pic>
    <xdr:clientData/>
  </xdr:twoCellAnchor>
  <xdr:twoCellAnchor editAs="oneCell">
    <xdr:from>
      <xdr:col>4</xdr:col>
      <xdr:colOff>0</xdr:colOff>
      <xdr:row>105</xdr:row>
      <xdr:rowOff>0</xdr:rowOff>
    </xdr:from>
    <xdr:to>
      <xdr:col>5</xdr:col>
      <xdr:colOff>9525</xdr:colOff>
      <xdr:row>105</xdr:row>
      <xdr:rowOff>762000</xdr:rowOff>
    </xdr:to>
    <xdr:pic>
      <xdr:nvPicPr>
        <xdr:cNvPr id="89" name="Рисунок 88"/>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5895975" y="80648175"/>
          <a:ext cx="762000" cy="762000"/>
        </a:xfrm>
        <a:prstGeom prst="rect">
          <a:avLst/>
        </a:prstGeom>
      </xdr:spPr>
    </xdr:pic>
    <xdr:clientData/>
  </xdr:twoCellAnchor>
  <xdr:twoCellAnchor editAs="oneCell">
    <xdr:from>
      <xdr:col>4</xdr:col>
      <xdr:colOff>0</xdr:colOff>
      <xdr:row>106</xdr:row>
      <xdr:rowOff>0</xdr:rowOff>
    </xdr:from>
    <xdr:to>
      <xdr:col>5</xdr:col>
      <xdr:colOff>9525</xdr:colOff>
      <xdr:row>106</xdr:row>
      <xdr:rowOff>762000</xdr:rowOff>
    </xdr:to>
    <xdr:pic>
      <xdr:nvPicPr>
        <xdr:cNvPr id="90" name="Рисунок 89"/>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5895975" y="81534000"/>
          <a:ext cx="762000" cy="762000"/>
        </a:xfrm>
        <a:prstGeom prst="rect">
          <a:avLst/>
        </a:prstGeom>
      </xdr:spPr>
    </xdr:pic>
    <xdr:clientData/>
  </xdr:twoCellAnchor>
  <xdr:twoCellAnchor editAs="oneCell">
    <xdr:from>
      <xdr:col>4</xdr:col>
      <xdr:colOff>0</xdr:colOff>
      <xdr:row>107</xdr:row>
      <xdr:rowOff>0</xdr:rowOff>
    </xdr:from>
    <xdr:to>
      <xdr:col>5</xdr:col>
      <xdr:colOff>9525</xdr:colOff>
      <xdr:row>107</xdr:row>
      <xdr:rowOff>762000</xdr:rowOff>
    </xdr:to>
    <xdr:pic>
      <xdr:nvPicPr>
        <xdr:cNvPr id="91" name="Рисунок 90"/>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5895975" y="82419825"/>
          <a:ext cx="762000" cy="762000"/>
        </a:xfrm>
        <a:prstGeom prst="rect">
          <a:avLst/>
        </a:prstGeom>
      </xdr:spPr>
    </xdr:pic>
    <xdr:clientData/>
  </xdr:twoCellAnchor>
  <xdr:twoCellAnchor editAs="oneCell">
    <xdr:from>
      <xdr:col>4</xdr:col>
      <xdr:colOff>0</xdr:colOff>
      <xdr:row>108</xdr:row>
      <xdr:rowOff>0</xdr:rowOff>
    </xdr:from>
    <xdr:to>
      <xdr:col>5</xdr:col>
      <xdr:colOff>9525</xdr:colOff>
      <xdr:row>108</xdr:row>
      <xdr:rowOff>762000</xdr:rowOff>
    </xdr:to>
    <xdr:pic>
      <xdr:nvPicPr>
        <xdr:cNvPr id="92" name="Рисунок 91"/>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5895975" y="83305650"/>
          <a:ext cx="762000" cy="762000"/>
        </a:xfrm>
        <a:prstGeom prst="rect">
          <a:avLst/>
        </a:prstGeom>
      </xdr:spPr>
    </xdr:pic>
    <xdr:clientData/>
  </xdr:twoCellAnchor>
  <xdr:twoCellAnchor editAs="oneCell">
    <xdr:from>
      <xdr:col>4</xdr:col>
      <xdr:colOff>0</xdr:colOff>
      <xdr:row>110</xdr:row>
      <xdr:rowOff>0</xdr:rowOff>
    </xdr:from>
    <xdr:to>
      <xdr:col>5</xdr:col>
      <xdr:colOff>9525</xdr:colOff>
      <xdr:row>110</xdr:row>
      <xdr:rowOff>762000</xdr:rowOff>
    </xdr:to>
    <xdr:pic>
      <xdr:nvPicPr>
        <xdr:cNvPr id="93" name="Рисунок 92"/>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5895975" y="84381975"/>
          <a:ext cx="762000" cy="762000"/>
        </a:xfrm>
        <a:prstGeom prst="rect">
          <a:avLst/>
        </a:prstGeom>
      </xdr:spPr>
    </xdr:pic>
    <xdr:clientData/>
  </xdr:twoCellAnchor>
  <xdr:twoCellAnchor editAs="oneCell">
    <xdr:from>
      <xdr:col>4</xdr:col>
      <xdr:colOff>0</xdr:colOff>
      <xdr:row>111</xdr:row>
      <xdr:rowOff>0</xdr:rowOff>
    </xdr:from>
    <xdr:to>
      <xdr:col>5</xdr:col>
      <xdr:colOff>9525</xdr:colOff>
      <xdr:row>111</xdr:row>
      <xdr:rowOff>762000</xdr:rowOff>
    </xdr:to>
    <xdr:pic>
      <xdr:nvPicPr>
        <xdr:cNvPr id="94" name="Рисунок 93"/>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5895975" y="85267800"/>
          <a:ext cx="762000" cy="762000"/>
        </a:xfrm>
        <a:prstGeom prst="rect">
          <a:avLst/>
        </a:prstGeom>
      </xdr:spPr>
    </xdr:pic>
    <xdr:clientData/>
  </xdr:twoCellAnchor>
  <xdr:twoCellAnchor editAs="oneCell">
    <xdr:from>
      <xdr:col>4</xdr:col>
      <xdr:colOff>0</xdr:colOff>
      <xdr:row>112</xdr:row>
      <xdr:rowOff>0</xdr:rowOff>
    </xdr:from>
    <xdr:to>
      <xdr:col>5</xdr:col>
      <xdr:colOff>9525</xdr:colOff>
      <xdr:row>112</xdr:row>
      <xdr:rowOff>762000</xdr:rowOff>
    </xdr:to>
    <xdr:pic>
      <xdr:nvPicPr>
        <xdr:cNvPr id="95" name="Рисунок 94"/>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5895975" y="86153625"/>
          <a:ext cx="762000" cy="762000"/>
        </a:xfrm>
        <a:prstGeom prst="rect">
          <a:avLst/>
        </a:prstGeom>
      </xdr:spPr>
    </xdr:pic>
    <xdr:clientData/>
  </xdr:twoCellAnchor>
  <xdr:twoCellAnchor editAs="oneCell">
    <xdr:from>
      <xdr:col>4</xdr:col>
      <xdr:colOff>0</xdr:colOff>
      <xdr:row>113</xdr:row>
      <xdr:rowOff>0</xdr:rowOff>
    </xdr:from>
    <xdr:to>
      <xdr:col>5</xdr:col>
      <xdr:colOff>9525</xdr:colOff>
      <xdr:row>113</xdr:row>
      <xdr:rowOff>762000</xdr:rowOff>
    </xdr:to>
    <xdr:pic>
      <xdr:nvPicPr>
        <xdr:cNvPr id="96" name="Рисунок 95"/>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5895975" y="87039450"/>
          <a:ext cx="762000" cy="762000"/>
        </a:xfrm>
        <a:prstGeom prst="rect">
          <a:avLst/>
        </a:prstGeom>
      </xdr:spPr>
    </xdr:pic>
    <xdr:clientData/>
  </xdr:twoCellAnchor>
  <xdr:twoCellAnchor editAs="oneCell">
    <xdr:from>
      <xdr:col>4</xdr:col>
      <xdr:colOff>0</xdr:colOff>
      <xdr:row>114</xdr:row>
      <xdr:rowOff>0</xdr:rowOff>
    </xdr:from>
    <xdr:to>
      <xdr:col>5</xdr:col>
      <xdr:colOff>9525</xdr:colOff>
      <xdr:row>114</xdr:row>
      <xdr:rowOff>762000</xdr:rowOff>
    </xdr:to>
    <xdr:pic>
      <xdr:nvPicPr>
        <xdr:cNvPr id="97" name="Рисунок 96"/>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5895975" y="87925275"/>
          <a:ext cx="762000" cy="762000"/>
        </a:xfrm>
        <a:prstGeom prst="rect">
          <a:avLst/>
        </a:prstGeom>
      </xdr:spPr>
    </xdr:pic>
    <xdr:clientData/>
  </xdr:twoCellAnchor>
  <xdr:twoCellAnchor editAs="oneCell">
    <xdr:from>
      <xdr:col>4</xdr:col>
      <xdr:colOff>0</xdr:colOff>
      <xdr:row>115</xdr:row>
      <xdr:rowOff>0</xdr:rowOff>
    </xdr:from>
    <xdr:to>
      <xdr:col>5</xdr:col>
      <xdr:colOff>9525</xdr:colOff>
      <xdr:row>115</xdr:row>
      <xdr:rowOff>762000</xdr:rowOff>
    </xdr:to>
    <xdr:pic>
      <xdr:nvPicPr>
        <xdr:cNvPr id="98" name="Рисунок 97"/>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5895975" y="88811100"/>
          <a:ext cx="762000" cy="762000"/>
        </a:xfrm>
        <a:prstGeom prst="rect">
          <a:avLst/>
        </a:prstGeom>
      </xdr:spPr>
    </xdr:pic>
    <xdr:clientData/>
  </xdr:twoCellAnchor>
  <xdr:twoCellAnchor editAs="oneCell">
    <xdr:from>
      <xdr:col>4</xdr:col>
      <xdr:colOff>0</xdr:colOff>
      <xdr:row>117</xdr:row>
      <xdr:rowOff>0</xdr:rowOff>
    </xdr:from>
    <xdr:to>
      <xdr:col>5</xdr:col>
      <xdr:colOff>9525</xdr:colOff>
      <xdr:row>117</xdr:row>
      <xdr:rowOff>762000</xdr:rowOff>
    </xdr:to>
    <xdr:pic>
      <xdr:nvPicPr>
        <xdr:cNvPr id="99" name="Рисунок 98"/>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5895975" y="89887425"/>
          <a:ext cx="762000" cy="762000"/>
        </a:xfrm>
        <a:prstGeom prst="rect">
          <a:avLst/>
        </a:prstGeom>
      </xdr:spPr>
    </xdr:pic>
    <xdr:clientData/>
  </xdr:twoCellAnchor>
  <xdr:twoCellAnchor editAs="oneCell">
    <xdr:from>
      <xdr:col>4</xdr:col>
      <xdr:colOff>0</xdr:colOff>
      <xdr:row>118</xdr:row>
      <xdr:rowOff>0</xdr:rowOff>
    </xdr:from>
    <xdr:to>
      <xdr:col>5</xdr:col>
      <xdr:colOff>9525</xdr:colOff>
      <xdr:row>118</xdr:row>
      <xdr:rowOff>762000</xdr:rowOff>
    </xdr:to>
    <xdr:pic>
      <xdr:nvPicPr>
        <xdr:cNvPr id="100" name="Рисунок 99"/>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5895975" y="90773250"/>
          <a:ext cx="762000" cy="762000"/>
        </a:xfrm>
        <a:prstGeom prst="rect">
          <a:avLst/>
        </a:prstGeom>
      </xdr:spPr>
    </xdr:pic>
    <xdr:clientData/>
  </xdr:twoCellAnchor>
  <xdr:twoCellAnchor editAs="oneCell">
    <xdr:from>
      <xdr:col>4</xdr:col>
      <xdr:colOff>0</xdr:colOff>
      <xdr:row>119</xdr:row>
      <xdr:rowOff>0</xdr:rowOff>
    </xdr:from>
    <xdr:to>
      <xdr:col>5</xdr:col>
      <xdr:colOff>9525</xdr:colOff>
      <xdr:row>119</xdr:row>
      <xdr:rowOff>762000</xdr:rowOff>
    </xdr:to>
    <xdr:pic>
      <xdr:nvPicPr>
        <xdr:cNvPr id="101" name="Рисунок 100"/>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5895975" y="91659075"/>
          <a:ext cx="762000" cy="762000"/>
        </a:xfrm>
        <a:prstGeom prst="rect">
          <a:avLst/>
        </a:prstGeom>
      </xdr:spPr>
    </xdr:pic>
    <xdr:clientData/>
  </xdr:twoCellAnchor>
  <xdr:twoCellAnchor editAs="oneCell">
    <xdr:from>
      <xdr:col>4</xdr:col>
      <xdr:colOff>0</xdr:colOff>
      <xdr:row>120</xdr:row>
      <xdr:rowOff>0</xdr:rowOff>
    </xdr:from>
    <xdr:to>
      <xdr:col>5</xdr:col>
      <xdr:colOff>9525</xdr:colOff>
      <xdr:row>120</xdr:row>
      <xdr:rowOff>762000</xdr:rowOff>
    </xdr:to>
    <xdr:pic>
      <xdr:nvPicPr>
        <xdr:cNvPr id="102" name="Рисунок 101"/>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5895975" y="92544900"/>
          <a:ext cx="762000" cy="762000"/>
        </a:xfrm>
        <a:prstGeom prst="rect">
          <a:avLst/>
        </a:prstGeom>
      </xdr:spPr>
    </xdr:pic>
    <xdr:clientData/>
  </xdr:twoCellAnchor>
  <xdr:twoCellAnchor editAs="oneCell">
    <xdr:from>
      <xdr:col>4</xdr:col>
      <xdr:colOff>0</xdr:colOff>
      <xdr:row>121</xdr:row>
      <xdr:rowOff>0</xdr:rowOff>
    </xdr:from>
    <xdr:to>
      <xdr:col>5</xdr:col>
      <xdr:colOff>9525</xdr:colOff>
      <xdr:row>121</xdr:row>
      <xdr:rowOff>762000</xdr:rowOff>
    </xdr:to>
    <xdr:pic>
      <xdr:nvPicPr>
        <xdr:cNvPr id="103" name="Рисунок 10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5895975" y="93430725"/>
          <a:ext cx="762000" cy="762000"/>
        </a:xfrm>
        <a:prstGeom prst="rect">
          <a:avLst/>
        </a:prstGeom>
      </xdr:spPr>
    </xdr:pic>
    <xdr:clientData/>
  </xdr:twoCellAnchor>
  <xdr:twoCellAnchor editAs="oneCell">
    <xdr:from>
      <xdr:col>4</xdr:col>
      <xdr:colOff>0</xdr:colOff>
      <xdr:row>122</xdr:row>
      <xdr:rowOff>0</xdr:rowOff>
    </xdr:from>
    <xdr:to>
      <xdr:col>5</xdr:col>
      <xdr:colOff>9525</xdr:colOff>
      <xdr:row>122</xdr:row>
      <xdr:rowOff>762000</xdr:rowOff>
    </xdr:to>
    <xdr:pic>
      <xdr:nvPicPr>
        <xdr:cNvPr id="104" name="Рисунок 103"/>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5895975" y="94316550"/>
          <a:ext cx="762000" cy="762000"/>
        </a:xfrm>
        <a:prstGeom prst="rect">
          <a:avLst/>
        </a:prstGeom>
      </xdr:spPr>
    </xdr:pic>
    <xdr:clientData/>
  </xdr:twoCellAnchor>
  <xdr:twoCellAnchor editAs="oneCell">
    <xdr:from>
      <xdr:col>4</xdr:col>
      <xdr:colOff>0</xdr:colOff>
      <xdr:row>123</xdr:row>
      <xdr:rowOff>0</xdr:rowOff>
    </xdr:from>
    <xdr:to>
      <xdr:col>5</xdr:col>
      <xdr:colOff>9525</xdr:colOff>
      <xdr:row>123</xdr:row>
      <xdr:rowOff>762000</xdr:rowOff>
    </xdr:to>
    <xdr:pic>
      <xdr:nvPicPr>
        <xdr:cNvPr id="105" name="Рисунок 104"/>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5895975" y="95202375"/>
          <a:ext cx="762000" cy="762000"/>
        </a:xfrm>
        <a:prstGeom prst="rect">
          <a:avLst/>
        </a:prstGeom>
      </xdr:spPr>
    </xdr:pic>
    <xdr:clientData/>
  </xdr:twoCellAnchor>
  <xdr:twoCellAnchor editAs="oneCell">
    <xdr:from>
      <xdr:col>4</xdr:col>
      <xdr:colOff>0</xdr:colOff>
      <xdr:row>124</xdr:row>
      <xdr:rowOff>0</xdr:rowOff>
    </xdr:from>
    <xdr:to>
      <xdr:col>5</xdr:col>
      <xdr:colOff>9525</xdr:colOff>
      <xdr:row>124</xdr:row>
      <xdr:rowOff>762000</xdr:rowOff>
    </xdr:to>
    <xdr:pic>
      <xdr:nvPicPr>
        <xdr:cNvPr id="106" name="Рисунок 105"/>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5895975" y="96088200"/>
          <a:ext cx="762000" cy="762000"/>
        </a:xfrm>
        <a:prstGeom prst="rect">
          <a:avLst/>
        </a:prstGeom>
      </xdr:spPr>
    </xdr:pic>
    <xdr:clientData/>
  </xdr:twoCellAnchor>
  <xdr:twoCellAnchor editAs="oneCell">
    <xdr:from>
      <xdr:col>4</xdr:col>
      <xdr:colOff>0</xdr:colOff>
      <xdr:row>125</xdr:row>
      <xdr:rowOff>0</xdr:rowOff>
    </xdr:from>
    <xdr:to>
      <xdr:col>5</xdr:col>
      <xdr:colOff>9525</xdr:colOff>
      <xdr:row>125</xdr:row>
      <xdr:rowOff>762000</xdr:rowOff>
    </xdr:to>
    <xdr:pic>
      <xdr:nvPicPr>
        <xdr:cNvPr id="107" name="Рисунок 106"/>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5895975" y="96974025"/>
          <a:ext cx="762000" cy="762000"/>
        </a:xfrm>
        <a:prstGeom prst="rect">
          <a:avLst/>
        </a:prstGeom>
      </xdr:spPr>
    </xdr:pic>
    <xdr:clientData/>
  </xdr:twoCellAnchor>
  <xdr:twoCellAnchor editAs="oneCell">
    <xdr:from>
      <xdr:col>4</xdr:col>
      <xdr:colOff>0</xdr:colOff>
      <xdr:row>126</xdr:row>
      <xdr:rowOff>0</xdr:rowOff>
    </xdr:from>
    <xdr:to>
      <xdr:col>5</xdr:col>
      <xdr:colOff>9525</xdr:colOff>
      <xdr:row>126</xdr:row>
      <xdr:rowOff>762000</xdr:rowOff>
    </xdr:to>
    <xdr:pic>
      <xdr:nvPicPr>
        <xdr:cNvPr id="108" name="Рисунок 10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5895975" y="97859850"/>
          <a:ext cx="762000" cy="762000"/>
        </a:xfrm>
        <a:prstGeom prst="rect">
          <a:avLst/>
        </a:prstGeom>
      </xdr:spPr>
    </xdr:pic>
    <xdr:clientData/>
  </xdr:twoCellAnchor>
  <xdr:twoCellAnchor editAs="oneCell">
    <xdr:from>
      <xdr:col>4</xdr:col>
      <xdr:colOff>0</xdr:colOff>
      <xdr:row>127</xdr:row>
      <xdr:rowOff>0</xdr:rowOff>
    </xdr:from>
    <xdr:to>
      <xdr:col>5</xdr:col>
      <xdr:colOff>9525</xdr:colOff>
      <xdr:row>127</xdr:row>
      <xdr:rowOff>762000</xdr:rowOff>
    </xdr:to>
    <xdr:pic>
      <xdr:nvPicPr>
        <xdr:cNvPr id="109" name="Рисунок 10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5895975" y="98745675"/>
          <a:ext cx="762000" cy="762000"/>
        </a:xfrm>
        <a:prstGeom prst="rect">
          <a:avLst/>
        </a:prstGeom>
      </xdr:spPr>
    </xdr:pic>
    <xdr:clientData/>
  </xdr:twoCellAnchor>
  <xdr:twoCellAnchor editAs="oneCell">
    <xdr:from>
      <xdr:col>4</xdr:col>
      <xdr:colOff>0</xdr:colOff>
      <xdr:row>128</xdr:row>
      <xdr:rowOff>0</xdr:rowOff>
    </xdr:from>
    <xdr:to>
      <xdr:col>5</xdr:col>
      <xdr:colOff>9525</xdr:colOff>
      <xdr:row>128</xdr:row>
      <xdr:rowOff>762000</xdr:rowOff>
    </xdr:to>
    <xdr:pic>
      <xdr:nvPicPr>
        <xdr:cNvPr id="110" name="Рисунок 109"/>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5895975" y="99631500"/>
          <a:ext cx="762000" cy="762000"/>
        </a:xfrm>
        <a:prstGeom prst="rect">
          <a:avLst/>
        </a:prstGeom>
      </xdr:spPr>
    </xdr:pic>
    <xdr:clientData/>
  </xdr:twoCellAnchor>
  <xdr:twoCellAnchor editAs="oneCell">
    <xdr:from>
      <xdr:col>4</xdr:col>
      <xdr:colOff>0</xdr:colOff>
      <xdr:row>129</xdr:row>
      <xdr:rowOff>0</xdr:rowOff>
    </xdr:from>
    <xdr:to>
      <xdr:col>5</xdr:col>
      <xdr:colOff>9525</xdr:colOff>
      <xdr:row>129</xdr:row>
      <xdr:rowOff>762000</xdr:rowOff>
    </xdr:to>
    <xdr:pic>
      <xdr:nvPicPr>
        <xdr:cNvPr id="111" name="Рисунок 110"/>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5895975" y="100517325"/>
          <a:ext cx="762000" cy="762000"/>
        </a:xfrm>
        <a:prstGeom prst="rect">
          <a:avLst/>
        </a:prstGeom>
      </xdr:spPr>
    </xdr:pic>
    <xdr:clientData/>
  </xdr:twoCellAnchor>
  <xdr:twoCellAnchor editAs="oneCell">
    <xdr:from>
      <xdr:col>4</xdr:col>
      <xdr:colOff>0</xdr:colOff>
      <xdr:row>130</xdr:row>
      <xdr:rowOff>0</xdr:rowOff>
    </xdr:from>
    <xdr:to>
      <xdr:col>5</xdr:col>
      <xdr:colOff>9525</xdr:colOff>
      <xdr:row>130</xdr:row>
      <xdr:rowOff>762000</xdr:rowOff>
    </xdr:to>
    <xdr:pic>
      <xdr:nvPicPr>
        <xdr:cNvPr id="112" name="Рисунок 111"/>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5895975" y="101403150"/>
          <a:ext cx="762000" cy="762000"/>
        </a:xfrm>
        <a:prstGeom prst="rect">
          <a:avLst/>
        </a:prstGeom>
      </xdr:spPr>
    </xdr:pic>
    <xdr:clientData/>
  </xdr:twoCellAnchor>
  <xdr:twoCellAnchor editAs="oneCell">
    <xdr:from>
      <xdr:col>4</xdr:col>
      <xdr:colOff>0</xdr:colOff>
      <xdr:row>132</xdr:row>
      <xdr:rowOff>0</xdr:rowOff>
    </xdr:from>
    <xdr:to>
      <xdr:col>5</xdr:col>
      <xdr:colOff>9525</xdr:colOff>
      <xdr:row>132</xdr:row>
      <xdr:rowOff>762000</xdr:rowOff>
    </xdr:to>
    <xdr:pic>
      <xdr:nvPicPr>
        <xdr:cNvPr id="113" name="Рисунок 112"/>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5895975" y="102479475"/>
          <a:ext cx="762000" cy="762000"/>
        </a:xfrm>
        <a:prstGeom prst="rect">
          <a:avLst/>
        </a:prstGeom>
      </xdr:spPr>
    </xdr:pic>
    <xdr:clientData/>
  </xdr:twoCellAnchor>
  <xdr:twoCellAnchor editAs="oneCell">
    <xdr:from>
      <xdr:col>4</xdr:col>
      <xdr:colOff>0</xdr:colOff>
      <xdr:row>133</xdr:row>
      <xdr:rowOff>0</xdr:rowOff>
    </xdr:from>
    <xdr:to>
      <xdr:col>5</xdr:col>
      <xdr:colOff>9525</xdr:colOff>
      <xdr:row>133</xdr:row>
      <xdr:rowOff>762000</xdr:rowOff>
    </xdr:to>
    <xdr:pic>
      <xdr:nvPicPr>
        <xdr:cNvPr id="114" name="Рисунок 113"/>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5895975" y="103365300"/>
          <a:ext cx="762000" cy="762000"/>
        </a:xfrm>
        <a:prstGeom prst="rect">
          <a:avLst/>
        </a:prstGeom>
      </xdr:spPr>
    </xdr:pic>
    <xdr:clientData/>
  </xdr:twoCellAnchor>
  <xdr:twoCellAnchor editAs="oneCell">
    <xdr:from>
      <xdr:col>4</xdr:col>
      <xdr:colOff>0</xdr:colOff>
      <xdr:row>135</xdr:row>
      <xdr:rowOff>0</xdr:rowOff>
    </xdr:from>
    <xdr:to>
      <xdr:col>5</xdr:col>
      <xdr:colOff>9525</xdr:colOff>
      <xdr:row>135</xdr:row>
      <xdr:rowOff>762000</xdr:rowOff>
    </xdr:to>
    <xdr:pic>
      <xdr:nvPicPr>
        <xdr:cNvPr id="115" name="Рисунок 114"/>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5895975" y="104441625"/>
          <a:ext cx="762000" cy="762000"/>
        </a:xfrm>
        <a:prstGeom prst="rect">
          <a:avLst/>
        </a:prstGeom>
      </xdr:spPr>
    </xdr:pic>
    <xdr:clientData/>
  </xdr:twoCellAnchor>
  <xdr:twoCellAnchor editAs="oneCell">
    <xdr:from>
      <xdr:col>4</xdr:col>
      <xdr:colOff>0</xdr:colOff>
      <xdr:row>136</xdr:row>
      <xdr:rowOff>0</xdr:rowOff>
    </xdr:from>
    <xdr:to>
      <xdr:col>5</xdr:col>
      <xdr:colOff>9525</xdr:colOff>
      <xdr:row>136</xdr:row>
      <xdr:rowOff>762000</xdr:rowOff>
    </xdr:to>
    <xdr:pic>
      <xdr:nvPicPr>
        <xdr:cNvPr id="116" name="Рисунок 115"/>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5895975" y="105327450"/>
          <a:ext cx="762000" cy="762000"/>
        </a:xfrm>
        <a:prstGeom prst="rect">
          <a:avLst/>
        </a:prstGeom>
      </xdr:spPr>
    </xdr:pic>
    <xdr:clientData/>
  </xdr:twoCellAnchor>
  <xdr:twoCellAnchor editAs="oneCell">
    <xdr:from>
      <xdr:col>4</xdr:col>
      <xdr:colOff>0</xdr:colOff>
      <xdr:row>137</xdr:row>
      <xdr:rowOff>0</xdr:rowOff>
    </xdr:from>
    <xdr:to>
      <xdr:col>5</xdr:col>
      <xdr:colOff>9525</xdr:colOff>
      <xdr:row>137</xdr:row>
      <xdr:rowOff>762000</xdr:rowOff>
    </xdr:to>
    <xdr:pic>
      <xdr:nvPicPr>
        <xdr:cNvPr id="117" name="Рисунок 116"/>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5895975" y="106213275"/>
          <a:ext cx="762000" cy="762000"/>
        </a:xfrm>
        <a:prstGeom prst="rect">
          <a:avLst/>
        </a:prstGeom>
      </xdr:spPr>
    </xdr:pic>
    <xdr:clientData/>
  </xdr:twoCellAnchor>
  <xdr:twoCellAnchor editAs="oneCell">
    <xdr:from>
      <xdr:col>4</xdr:col>
      <xdr:colOff>0</xdr:colOff>
      <xdr:row>138</xdr:row>
      <xdr:rowOff>0</xdr:rowOff>
    </xdr:from>
    <xdr:to>
      <xdr:col>5</xdr:col>
      <xdr:colOff>9525</xdr:colOff>
      <xdr:row>138</xdr:row>
      <xdr:rowOff>762000</xdr:rowOff>
    </xdr:to>
    <xdr:pic>
      <xdr:nvPicPr>
        <xdr:cNvPr id="118" name="Рисунок 11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5895975" y="107099100"/>
          <a:ext cx="762000" cy="762000"/>
        </a:xfrm>
        <a:prstGeom prst="rect">
          <a:avLst/>
        </a:prstGeom>
      </xdr:spPr>
    </xdr:pic>
    <xdr:clientData/>
  </xdr:twoCellAnchor>
  <xdr:twoCellAnchor editAs="oneCell">
    <xdr:from>
      <xdr:col>4</xdr:col>
      <xdr:colOff>0</xdr:colOff>
      <xdr:row>139</xdr:row>
      <xdr:rowOff>0</xdr:rowOff>
    </xdr:from>
    <xdr:to>
      <xdr:col>5</xdr:col>
      <xdr:colOff>9525</xdr:colOff>
      <xdr:row>139</xdr:row>
      <xdr:rowOff>762000</xdr:rowOff>
    </xdr:to>
    <xdr:pic>
      <xdr:nvPicPr>
        <xdr:cNvPr id="119" name="Рисунок 118"/>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5895975" y="107984925"/>
          <a:ext cx="762000" cy="762000"/>
        </a:xfrm>
        <a:prstGeom prst="rect">
          <a:avLst/>
        </a:prstGeom>
      </xdr:spPr>
    </xdr:pic>
    <xdr:clientData/>
  </xdr:twoCellAnchor>
  <xdr:twoCellAnchor editAs="oneCell">
    <xdr:from>
      <xdr:col>4</xdr:col>
      <xdr:colOff>0</xdr:colOff>
      <xdr:row>140</xdr:row>
      <xdr:rowOff>0</xdr:rowOff>
    </xdr:from>
    <xdr:to>
      <xdr:col>5</xdr:col>
      <xdr:colOff>9525</xdr:colOff>
      <xdr:row>140</xdr:row>
      <xdr:rowOff>762000</xdr:rowOff>
    </xdr:to>
    <xdr:pic>
      <xdr:nvPicPr>
        <xdr:cNvPr id="120" name="Рисунок 119"/>
        <xdr:cNvPicPr>
          <a:picLocks noChangeAspect="1"/>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5895975" y="108870750"/>
          <a:ext cx="762000" cy="762000"/>
        </a:xfrm>
        <a:prstGeom prst="rect">
          <a:avLst/>
        </a:prstGeom>
      </xdr:spPr>
    </xdr:pic>
    <xdr:clientData/>
  </xdr:twoCellAnchor>
  <xdr:twoCellAnchor editAs="oneCell">
    <xdr:from>
      <xdr:col>4</xdr:col>
      <xdr:colOff>0</xdr:colOff>
      <xdr:row>141</xdr:row>
      <xdr:rowOff>0</xdr:rowOff>
    </xdr:from>
    <xdr:to>
      <xdr:col>5</xdr:col>
      <xdr:colOff>9525</xdr:colOff>
      <xdr:row>141</xdr:row>
      <xdr:rowOff>762000</xdr:rowOff>
    </xdr:to>
    <xdr:pic>
      <xdr:nvPicPr>
        <xdr:cNvPr id="121" name="Рисунок 120"/>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5895975" y="109756575"/>
          <a:ext cx="762000" cy="762000"/>
        </a:xfrm>
        <a:prstGeom prst="rect">
          <a:avLst/>
        </a:prstGeom>
      </xdr:spPr>
    </xdr:pic>
    <xdr:clientData/>
  </xdr:twoCellAnchor>
  <xdr:twoCellAnchor editAs="oneCell">
    <xdr:from>
      <xdr:col>4</xdr:col>
      <xdr:colOff>0</xdr:colOff>
      <xdr:row>142</xdr:row>
      <xdr:rowOff>0</xdr:rowOff>
    </xdr:from>
    <xdr:to>
      <xdr:col>5</xdr:col>
      <xdr:colOff>9525</xdr:colOff>
      <xdr:row>142</xdr:row>
      <xdr:rowOff>762000</xdr:rowOff>
    </xdr:to>
    <xdr:pic>
      <xdr:nvPicPr>
        <xdr:cNvPr id="122" name="Рисунок 121"/>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5895975" y="110642400"/>
          <a:ext cx="762000" cy="762000"/>
        </a:xfrm>
        <a:prstGeom prst="rect">
          <a:avLst/>
        </a:prstGeom>
      </xdr:spPr>
    </xdr:pic>
    <xdr:clientData/>
  </xdr:twoCellAnchor>
  <xdr:twoCellAnchor editAs="oneCell">
    <xdr:from>
      <xdr:col>4</xdr:col>
      <xdr:colOff>0</xdr:colOff>
      <xdr:row>143</xdr:row>
      <xdr:rowOff>0</xdr:rowOff>
    </xdr:from>
    <xdr:to>
      <xdr:col>5</xdr:col>
      <xdr:colOff>9525</xdr:colOff>
      <xdr:row>143</xdr:row>
      <xdr:rowOff>762000</xdr:rowOff>
    </xdr:to>
    <xdr:pic>
      <xdr:nvPicPr>
        <xdr:cNvPr id="123" name="Рисунок 122"/>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5895975" y="111528225"/>
          <a:ext cx="762000" cy="762000"/>
        </a:xfrm>
        <a:prstGeom prst="rect">
          <a:avLst/>
        </a:prstGeom>
      </xdr:spPr>
    </xdr:pic>
    <xdr:clientData/>
  </xdr:twoCellAnchor>
  <xdr:twoCellAnchor editAs="oneCell">
    <xdr:from>
      <xdr:col>4</xdr:col>
      <xdr:colOff>0</xdr:colOff>
      <xdr:row>144</xdr:row>
      <xdr:rowOff>0</xdr:rowOff>
    </xdr:from>
    <xdr:to>
      <xdr:col>5</xdr:col>
      <xdr:colOff>9525</xdr:colOff>
      <xdr:row>144</xdr:row>
      <xdr:rowOff>762000</xdr:rowOff>
    </xdr:to>
    <xdr:pic>
      <xdr:nvPicPr>
        <xdr:cNvPr id="124" name="Рисунок 123"/>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5895975" y="112414050"/>
          <a:ext cx="762000" cy="762000"/>
        </a:xfrm>
        <a:prstGeom prst="rect">
          <a:avLst/>
        </a:prstGeom>
      </xdr:spPr>
    </xdr:pic>
    <xdr:clientData/>
  </xdr:twoCellAnchor>
  <xdr:twoCellAnchor editAs="oneCell">
    <xdr:from>
      <xdr:col>4</xdr:col>
      <xdr:colOff>0</xdr:colOff>
      <xdr:row>145</xdr:row>
      <xdr:rowOff>0</xdr:rowOff>
    </xdr:from>
    <xdr:to>
      <xdr:col>5</xdr:col>
      <xdr:colOff>9525</xdr:colOff>
      <xdr:row>145</xdr:row>
      <xdr:rowOff>762000</xdr:rowOff>
    </xdr:to>
    <xdr:pic>
      <xdr:nvPicPr>
        <xdr:cNvPr id="125" name="Рисунок 124"/>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5895975" y="113299875"/>
          <a:ext cx="762000" cy="762000"/>
        </a:xfrm>
        <a:prstGeom prst="rect">
          <a:avLst/>
        </a:prstGeom>
      </xdr:spPr>
    </xdr:pic>
    <xdr:clientData/>
  </xdr:twoCellAnchor>
  <xdr:twoCellAnchor editAs="oneCell">
    <xdr:from>
      <xdr:col>4</xdr:col>
      <xdr:colOff>0</xdr:colOff>
      <xdr:row>146</xdr:row>
      <xdr:rowOff>0</xdr:rowOff>
    </xdr:from>
    <xdr:to>
      <xdr:col>5</xdr:col>
      <xdr:colOff>9525</xdr:colOff>
      <xdr:row>146</xdr:row>
      <xdr:rowOff>762000</xdr:rowOff>
    </xdr:to>
    <xdr:pic>
      <xdr:nvPicPr>
        <xdr:cNvPr id="126" name="Рисунок 125"/>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5895975" y="114185700"/>
          <a:ext cx="762000" cy="762000"/>
        </a:xfrm>
        <a:prstGeom prst="rect">
          <a:avLst/>
        </a:prstGeom>
      </xdr:spPr>
    </xdr:pic>
    <xdr:clientData/>
  </xdr:twoCellAnchor>
  <xdr:twoCellAnchor editAs="oneCell">
    <xdr:from>
      <xdr:col>4</xdr:col>
      <xdr:colOff>0</xdr:colOff>
      <xdr:row>147</xdr:row>
      <xdr:rowOff>0</xdr:rowOff>
    </xdr:from>
    <xdr:to>
      <xdr:col>5</xdr:col>
      <xdr:colOff>9525</xdr:colOff>
      <xdr:row>147</xdr:row>
      <xdr:rowOff>762000</xdr:rowOff>
    </xdr:to>
    <xdr:pic>
      <xdr:nvPicPr>
        <xdr:cNvPr id="127" name="Рисунок 126"/>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5895975" y="115071525"/>
          <a:ext cx="762000" cy="762000"/>
        </a:xfrm>
        <a:prstGeom prst="rect">
          <a:avLst/>
        </a:prstGeom>
      </xdr:spPr>
    </xdr:pic>
    <xdr:clientData/>
  </xdr:twoCellAnchor>
  <xdr:twoCellAnchor editAs="oneCell">
    <xdr:from>
      <xdr:col>4</xdr:col>
      <xdr:colOff>0</xdr:colOff>
      <xdr:row>148</xdr:row>
      <xdr:rowOff>0</xdr:rowOff>
    </xdr:from>
    <xdr:to>
      <xdr:col>5</xdr:col>
      <xdr:colOff>9525</xdr:colOff>
      <xdr:row>148</xdr:row>
      <xdr:rowOff>762000</xdr:rowOff>
    </xdr:to>
    <xdr:pic>
      <xdr:nvPicPr>
        <xdr:cNvPr id="128" name="Рисунок 12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5895975" y="115957350"/>
          <a:ext cx="762000" cy="762000"/>
        </a:xfrm>
        <a:prstGeom prst="rect">
          <a:avLst/>
        </a:prstGeom>
      </xdr:spPr>
    </xdr:pic>
    <xdr:clientData/>
  </xdr:twoCellAnchor>
  <xdr:twoCellAnchor editAs="oneCell">
    <xdr:from>
      <xdr:col>4</xdr:col>
      <xdr:colOff>0</xdr:colOff>
      <xdr:row>149</xdr:row>
      <xdr:rowOff>0</xdr:rowOff>
    </xdr:from>
    <xdr:to>
      <xdr:col>5</xdr:col>
      <xdr:colOff>9525</xdr:colOff>
      <xdr:row>149</xdr:row>
      <xdr:rowOff>762000</xdr:rowOff>
    </xdr:to>
    <xdr:pic>
      <xdr:nvPicPr>
        <xdr:cNvPr id="129" name="Рисунок 128"/>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5895975" y="116843175"/>
          <a:ext cx="762000" cy="762000"/>
        </a:xfrm>
        <a:prstGeom prst="rect">
          <a:avLst/>
        </a:prstGeom>
      </xdr:spPr>
    </xdr:pic>
    <xdr:clientData/>
  </xdr:twoCellAnchor>
  <xdr:twoCellAnchor editAs="oneCell">
    <xdr:from>
      <xdr:col>4</xdr:col>
      <xdr:colOff>0</xdr:colOff>
      <xdr:row>150</xdr:row>
      <xdr:rowOff>0</xdr:rowOff>
    </xdr:from>
    <xdr:to>
      <xdr:col>5</xdr:col>
      <xdr:colOff>9525</xdr:colOff>
      <xdr:row>150</xdr:row>
      <xdr:rowOff>762000</xdr:rowOff>
    </xdr:to>
    <xdr:pic>
      <xdr:nvPicPr>
        <xdr:cNvPr id="130" name="Рисунок 129"/>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5895975" y="117729000"/>
          <a:ext cx="762000" cy="762000"/>
        </a:xfrm>
        <a:prstGeom prst="rect">
          <a:avLst/>
        </a:prstGeom>
      </xdr:spPr>
    </xdr:pic>
    <xdr:clientData/>
  </xdr:twoCellAnchor>
  <xdr:twoCellAnchor editAs="oneCell">
    <xdr:from>
      <xdr:col>4</xdr:col>
      <xdr:colOff>0</xdr:colOff>
      <xdr:row>151</xdr:row>
      <xdr:rowOff>0</xdr:rowOff>
    </xdr:from>
    <xdr:to>
      <xdr:col>5</xdr:col>
      <xdr:colOff>9525</xdr:colOff>
      <xdr:row>151</xdr:row>
      <xdr:rowOff>762000</xdr:rowOff>
    </xdr:to>
    <xdr:pic>
      <xdr:nvPicPr>
        <xdr:cNvPr id="131" name="Рисунок 130"/>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5895975" y="118614825"/>
          <a:ext cx="762000" cy="762000"/>
        </a:xfrm>
        <a:prstGeom prst="rect">
          <a:avLst/>
        </a:prstGeom>
      </xdr:spPr>
    </xdr:pic>
    <xdr:clientData/>
  </xdr:twoCellAnchor>
  <xdr:twoCellAnchor editAs="oneCell">
    <xdr:from>
      <xdr:col>4</xdr:col>
      <xdr:colOff>0</xdr:colOff>
      <xdr:row>152</xdr:row>
      <xdr:rowOff>0</xdr:rowOff>
    </xdr:from>
    <xdr:to>
      <xdr:col>5</xdr:col>
      <xdr:colOff>9525</xdr:colOff>
      <xdr:row>152</xdr:row>
      <xdr:rowOff>762000</xdr:rowOff>
    </xdr:to>
    <xdr:pic>
      <xdr:nvPicPr>
        <xdr:cNvPr id="132" name="Рисунок 131"/>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5895975" y="119500650"/>
          <a:ext cx="762000" cy="762000"/>
        </a:xfrm>
        <a:prstGeom prst="rect">
          <a:avLst/>
        </a:prstGeom>
      </xdr:spPr>
    </xdr:pic>
    <xdr:clientData/>
  </xdr:twoCellAnchor>
  <xdr:twoCellAnchor editAs="oneCell">
    <xdr:from>
      <xdr:col>4</xdr:col>
      <xdr:colOff>0</xdr:colOff>
      <xdr:row>154</xdr:row>
      <xdr:rowOff>0</xdr:rowOff>
    </xdr:from>
    <xdr:to>
      <xdr:col>5</xdr:col>
      <xdr:colOff>9525</xdr:colOff>
      <xdr:row>154</xdr:row>
      <xdr:rowOff>762000</xdr:rowOff>
    </xdr:to>
    <xdr:pic>
      <xdr:nvPicPr>
        <xdr:cNvPr id="133" name="Рисунок 132"/>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5895975" y="120576975"/>
          <a:ext cx="762000" cy="762000"/>
        </a:xfrm>
        <a:prstGeom prst="rect">
          <a:avLst/>
        </a:prstGeom>
      </xdr:spPr>
    </xdr:pic>
    <xdr:clientData/>
  </xdr:twoCellAnchor>
  <xdr:twoCellAnchor editAs="oneCell">
    <xdr:from>
      <xdr:col>4</xdr:col>
      <xdr:colOff>0</xdr:colOff>
      <xdr:row>155</xdr:row>
      <xdr:rowOff>0</xdr:rowOff>
    </xdr:from>
    <xdr:to>
      <xdr:col>5</xdr:col>
      <xdr:colOff>9525</xdr:colOff>
      <xdr:row>155</xdr:row>
      <xdr:rowOff>762000</xdr:rowOff>
    </xdr:to>
    <xdr:pic>
      <xdr:nvPicPr>
        <xdr:cNvPr id="134" name="Рисунок 133"/>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5895975" y="121462800"/>
          <a:ext cx="762000" cy="762000"/>
        </a:xfrm>
        <a:prstGeom prst="rect">
          <a:avLst/>
        </a:prstGeom>
      </xdr:spPr>
    </xdr:pic>
    <xdr:clientData/>
  </xdr:twoCellAnchor>
  <xdr:twoCellAnchor editAs="oneCell">
    <xdr:from>
      <xdr:col>4</xdr:col>
      <xdr:colOff>0</xdr:colOff>
      <xdr:row>156</xdr:row>
      <xdr:rowOff>0</xdr:rowOff>
    </xdr:from>
    <xdr:to>
      <xdr:col>5</xdr:col>
      <xdr:colOff>9525</xdr:colOff>
      <xdr:row>156</xdr:row>
      <xdr:rowOff>762000</xdr:rowOff>
    </xdr:to>
    <xdr:pic>
      <xdr:nvPicPr>
        <xdr:cNvPr id="135" name="Рисунок 134"/>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5895975" y="122348625"/>
          <a:ext cx="762000" cy="762000"/>
        </a:xfrm>
        <a:prstGeom prst="rect">
          <a:avLst/>
        </a:prstGeom>
      </xdr:spPr>
    </xdr:pic>
    <xdr:clientData/>
  </xdr:twoCellAnchor>
  <xdr:twoCellAnchor editAs="oneCell">
    <xdr:from>
      <xdr:col>4</xdr:col>
      <xdr:colOff>0</xdr:colOff>
      <xdr:row>157</xdr:row>
      <xdr:rowOff>0</xdr:rowOff>
    </xdr:from>
    <xdr:to>
      <xdr:col>5</xdr:col>
      <xdr:colOff>9525</xdr:colOff>
      <xdr:row>157</xdr:row>
      <xdr:rowOff>762000</xdr:rowOff>
    </xdr:to>
    <xdr:pic>
      <xdr:nvPicPr>
        <xdr:cNvPr id="136" name="Рисунок 135"/>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5895975" y="123234450"/>
          <a:ext cx="762000" cy="762000"/>
        </a:xfrm>
        <a:prstGeom prst="rect">
          <a:avLst/>
        </a:prstGeom>
      </xdr:spPr>
    </xdr:pic>
    <xdr:clientData/>
  </xdr:twoCellAnchor>
  <xdr:twoCellAnchor editAs="oneCell">
    <xdr:from>
      <xdr:col>4</xdr:col>
      <xdr:colOff>0</xdr:colOff>
      <xdr:row>159</xdr:row>
      <xdr:rowOff>0</xdr:rowOff>
    </xdr:from>
    <xdr:to>
      <xdr:col>5</xdr:col>
      <xdr:colOff>9525</xdr:colOff>
      <xdr:row>159</xdr:row>
      <xdr:rowOff>762000</xdr:rowOff>
    </xdr:to>
    <xdr:pic>
      <xdr:nvPicPr>
        <xdr:cNvPr id="137" name="Рисунок 136"/>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5895975" y="124310775"/>
          <a:ext cx="762000" cy="76200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Z28"/>
  <sheetViews>
    <sheetView zoomScale="80" workbookViewId="0">
      <selection sqref="A1:D2"/>
    </sheetView>
  </sheetViews>
  <sheetFormatPr defaultRowHeight="14.4"/>
  <cols>
    <col min="2" max="2" width="21" customWidth="1"/>
    <col min="4" max="4" width="56.88671875" customWidth="1"/>
    <col min="258" max="258" width="21" customWidth="1"/>
    <col min="260" max="260" width="56.88671875" customWidth="1"/>
    <col min="514" max="514" width="21" customWidth="1"/>
    <col min="516" max="516" width="56.88671875" customWidth="1"/>
    <col min="770" max="770" width="21" customWidth="1"/>
    <col min="772" max="772" width="56.88671875" customWidth="1"/>
    <col min="1026" max="1026" width="21" customWidth="1"/>
    <col min="1028" max="1028" width="56.88671875" customWidth="1"/>
    <col min="1282" max="1282" width="21" customWidth="1"/>
    <col min="1284" max="1284" width="56.88671875" customWidth="1"/>
    <col min="1538" max="1538" width="21" customWidth="1"/>
    <col min="1540" max="1540" width="56.88671875" customWidth="1"/>
    <col min="1794" max="1794" width="21" customWidth="1"/>
    <col min="1796" max="1796" width="56.88671875" customWidth="1"/>
    <col min="2050" max="2050" width="21" customWidth="1"/>
    <col min="2052" max="2052" width="56.88671875" customWidth="1"/>
    <col min="2306" max="2306" width="21" customWidth="1"/>
    <col min="2308" max="2308" width="56.88671875" customWidth="1"/>
    <col min="2562" max="2562" width="21" customWidth="1"/>
    <col min="2564" max="2564" width="56.88671875" customWidth="1"/>
    <col min="2818" max="2818" width="21" customWidth="1"/>
    <col min="2820" max="2820" width="56.88671875" customWidth="1"/>
    <col min="3074" max="3074" width="21" customWidth="1"/>
    <col min="3076" max="3076" width="56.88671875" customWidth="1"/>
    <col min="3330" max="3330" width="21" customWidth="1"/>
    <col min="3332" max="3332" width="56.88671875" customWidth="1"/>
    <col min="3586" max="3586" width="21" customWidth="1"/>
    <col min="3588" max="3588" width="56.88671875" customWidth="1"/>
    <col min="3842" max="3842" width="21" customWidth="1"/>
    <col min="3844" max="3844" width="56.88671875" customWidth="1"/>
    <col min="4098" max="4098" width="21" customWidth="1"/>
    <col min="4100" max="4100" width="56.88671875" customWidth="1"/>
    <col min="4354" max="4354" width="21" customWidth="1"/>
    <col min="4356" max="4356" width="56.88671875" customWidth="1"/>
    <col min="4610" max="4610" width="21" customWidth="1"/>
    <col min="4612" max="4612" width="56.88671875" customWidth="1"/>
    <col min="4866" max="4866" width="21" customWidth="1"/>
    <col min="4868" max="4868" width="56.88671875" customWidth="1"/>
    <col min="5122" max="5122" width="21" customWidth="1"/>
    <col min="5124" max="5124" width="56.88671875" customWidth="1"/>
    <col min="5378" max="5378" width="21" customWidth="1"/>
    <col min="5380" max="5380" width="56.88671875" customWidth="1"/>
    <col min="5634" max="5634" width="21" customWidth="1"/>
    <col min="5636" max="5636" width="56.88671875" customWidth="1"/>
    <col min="5890" max="5890" width="21" customWidth="1"/>
    <col min="5892" max="5892" width="56.88671875" customWidth="1"/>
    <col min="6146" max="6146" width="21" customWidth="1"/>
    <col min="6148" max="6148" width="56.88671875" customWidth="1"/>
    <col min="6402" max="6402" width="21" customWidth="1"/>
    <col min="6404" max="6404" width="56.88671875" customWidth="1"/>
    <col min="6658" max="6658" width="21" customWidth="1"/>
    <col min="6660" max="6660" width="56.88671875" customWidth="1"/>
    <col min="6914" max="6914" width="21" customWidth="1"/>
    <col min="6916" max="6916" width="56.88671875" customWidth="1"/>
    <col min="7170" max="7170" width="21" customWidth="1"/>
    <col min="7172" max="7172" width="56.88671875" customWidth="1"/>
    <col min="7426" max="7426" width="21" customWidth="1"/>
    <col min="7428" max="7428" width="56.88671875" customWidth="1"/>
    <col min="7682" max="7682" width="21" customWidth="1"/>
    <col min="7684" max="7684" width="56.88671875" customWidth="1"/>
    <col min="7938" max="7938" width="21" customWidth="1"/>
    <col min="7940" max="7940" width="56.88671875" customWidth="1"/>
    <col min="8194" max="8194" width="21" customWidth="1"/>
    <col min="8196" max="8196" width="56.88671875" customWidth="1"/>
    <col min="8450" max="8450" width="21" customWidth="1"/>
    <col min="8452" max="8452" width="56.88671875" customWidth="1"/>
    <col min="8706" max="8706" width="21" customWidth="1"/>
    <col min="8708" max="8708" width="56.88671875" customWidth="1"/>
    <col min="8962" max="8962" width="21" customWidth="1"/>
    <col min="8964" max="8964" width="56.88671875" customWidth="1"/>
    <col min="9218" max="9218" width="21" customWidth="1"/>
    <col min="9220" max="9220" width="56.88671875" customWidth="1"/>
    <col min="9474" max="9474" width="21" customWidth="1"/>
    <col min="9476" max="9476" width="56.88671875" customWidth="1"/>
    <col min="9730" max="9730" width="21" customWidth="1"/>
    <col min="9732" max="9732" width="56.88671875" customWidth="1"/>
    <col min="9986" max="9986" width="21" customWidth="1"/>
    <col min="9988" max="9988" width="56.88671875" customWidth="1"/>
    <col min="10242" max="10242" width="21" customWidth="1"/>
    <col min="10244" max="10244" width="56.88671875" customWidth="1"/>
    <col min="10498" max="10498" width="21" customWidth="1"/>
    <col min="10500" max="10500" width="56.88671875" customWidth="1"/>
    <col min="10754" max="10754" width="21" customWidth="1"/>
    <col min="10756" max="10756" width="56.88671875" customWidth="1"/>
    <col min="11010" max="11010" width="21" customWidth="1"/>
    <col min="11012" max="11012" width="56.88671875" customWidth="1"/>
    <col min="11266" max="11266" width="21" customWidth="1"/>
    <col min="11268" max="11268" width="56.88671875" customWidth="1"/>
    <col min="11522" max="11522" width="21" customWidth="1"/>
    <col min="11524" max="11524" width="56.88671875" customWidth="1"/>
    <col min="11778" max="11778" width="21" customWidth="1"/>
    <col min="11780" max="11780" width="56.88671875" customWidth="1"/>
    <col min="12034" max="12034" width="21" customWidth="1"/>
    <col min="12036" max="12036" width="56.88671875" customWidth="1"/>
    <col min="12290" max="12290" width="21" customWidth="1"/>
    <col min="12292" max="12292" width="56.88671875" customWidth="1"/>
    <col min="12546" max="12546" width="21" customWidth="1"/>
    <col min="12548" max="12548" width="56.88671875" customWidth="1"/>
    <col min="12802" max="12802" width="21" customWidth="1"/>
    <col min="12804" max="12804" width="56.88671875" customWidth="1"/>
    <col min="13058" max="13058" width="21" customWidth="1"/>
    <col min="13060" max="13060" width="56.88671875" customWidth="1"/>
    <col min="13314" max="13314" width="21" customWidth="1"/>
    <col min="13316" max="13316" width="56.88671875" customWidth="1"/>
    <col min="13570" max="13570" width="21" customWidth="1"/>
    <col min="13572" max="13572" width="56.88671875" customWidth="1"/>
    <col min="13826" max="13826" width="21" customWidth="1"/>
    <col min="13828" max="13828" width="56.88671875" customWidth="1"/>
    <col min="14082" max="14082" width="21" customWidth="1"/>
    <col min="14084" max="14084" width="56.88671875" customWidth="1"/>
    <col min="14338" max="14338" width="21" customWidth="1"/>
    <col min="14340" max="14340" width="56.88671875" customWidth="1"/>
    <col min="14594" max="14594" width="21" customWidth="1"/>
    <col min="14596" max="14596" width="56.88671875" customWidth="1"/>
    <col min="14850" max="14850" width="21" customWidth="1"/>
    <col min="14852" max="14852" width="56.88671875" customWidth="1"/>
    <col min="15106" max="15106" width="21" customWidth="1"/>
    <col min="15108" max="15108" width="56.88671875" customWidth="1"/>
    <col min="15362" max="15362" width="21" customWidth="1"/>
    <col min="15364" max="15364" width="56.88671875" customWidth="1"/>
    <col min="15618" max="15618" width="21" customWidth="1"/>
    <col min="15620" max="15620" width="56.88671875" customWidth="1"/>
    <col min="15874" max="15874" width="21" customWidth="1"/>
    <col min="15876" max="15876" width="56.88671875" customWidth="1"/>
    <col min="16130" max="16130" width="21" customWidth="1"/>
    <col min="16132" max="16132" width="56.88671875" customWidth="1"/>
  </cols>
  <sheetData>
    <row r="1" spans="1:7" ht="15" thickBot="1">
      <c r="A1" s="39" t="s">
        <v>0</v>
      </c>
      <c r="B1" s="40"/>
      <c r="C1" s="40"/>
      <c r="D1" s="41"/>
    </row>
    <row r="2" spans="1:7">
      <c r="A2" s="42"/>
      <c r="B2" s="43"/>
      <c r="C2" s="43"/>
      <c r="D2" s="44"/>
      <c r="G2" t="s">
        <v>1</v>
      </c>
    </row>
    <row r="3" spans="1:7">
      <c r="A3" s="45" t="s">
        <v>2</v>
      </c>
      <c r="B3" s="46"/>
      <c r="C3" s="46"/>
      <c r="D3" s="47"/>
      <c r="F3" t="s">
        <v>1</v>
      </c>
    </row>
    <row r="4" spans="1:7">
      <c r="A4" s="48" t="s">
        <v>3</v>
      </c>
      <c r="B4" s="49"/>
      <c r="C4" s="49"/>
      <c r="D4" s="50"/>
    </row>
    <row r="5" spans="1:7">
      <c r="A5" s="48" t="s">
        <v>4</v>
      </c>
      <c r="B5" s="49"/>
      <c r="C5" s="49"/>
      <c r="D5" s="50"/>
    </row>
    <row r="6" spans="1:7" ht="37.5" customHeight="1">
      <c r="A6" s="51" t="s">
        <v>5</v>
      </c>
      <c r="B6" s="52"/>
      <c r="C6" s="52"/>
      <c r="D6" s="53"/>
    </row>
    <row r="7" spans="1:7" ht="29.25" customHeight="1">
      <c r="A7" s="54" t="s">
        <v>6</v>
      </c>
      <c r="B7" s="55"/>
      <c r="C7" s="55"/>
      <c r="D7" s="56"/>
    </row>
    <row r="8" spans="1:7" ht="15" customHeight="1">
      <c r="A8" s="24" t="s">
        <v>7</v>
      </c>
      <c r="B8" s="25"/>
      <c r="C8" s="25"/>
      <c r="D8" s="26"/>
    </row>
    <row r="9" spans="1:7" ht="15" customHeight="1">
      <c r="A9" s="27" t="s">
        <v>8</v>
      </c>
      <c r="B9" s="28"/>
      <c r="C9" s="28"/>
      <c r="D9" s="29"/>
    </row>
    <row r="10" spans="1:7" ht="15" customHeight="1">
      <c r="A10" s="30" t="s">
        <v>9</v>
      </c>
      <c r="B10" s="31"/>
      <c r="C10" s="31"/>
      <c r="D10" s="32"/>
    </row>
    <row r="11" spans="1:7" ht="36.75" customHeight="1">
      <c r="A11" s="33" t="s">
        <v>10</v>
      </c>
      <c r="B11" s="34"/>
      <c r="C11" s="34"/>
      <c r="D11" s="35"/>
    </row>
    <row r="14" spans="1:7" ht="30" customHeight="1">
      <c r="A14" s="36">
        <f ca="1">TODAY()</f>
        <v>45106</v>
      </c>
      <c r="B14" s="37"/>
      <c r="C14" s="38" t="s">
        <v>11</v>
      </c>
      <c r="D14" s="38"/>
    </row>
    <row r="15" spans="1:7">
      <c r="A15" s="21"/>
      <c r="B15" s="21"/>
      <c r="C15" s="21"/>
      <c r="D15" s="21"/>
    </row>
    <row r="16" spans="1:7">
      <c r="A16" s="22" t="s">
        <v>12</v>
      </c>
      <c r="B16" s="22"/>
      <c r="C16" s="22"/>
      <c r="D16" s="22"/>
    </row>
    <row r="17" spans="1:26">
      <c r="A17" s="21"/>
      <c r="B17" s="21"/>
      <c r="C17" s="21"/>
      <c r="D17" s="21"/>
    </row>
    <row r="18" spans="1:26">
      <c r="A18" s="14" t="s">
        <v>13</v>
      </c>
      <c r="B18" s="14"/>
      <c r="C18" s="14"/>
      <c r="D18" s="14"/>
    </row>
    <row r="19" spans="1:26">
      <c r="A19" s="23" t="s">
        <v>14</v>
      </c>
      <c r="B19" s="23"/>
      <c r="C19" s="23"/>
      <c r="D19" s="23"/>
    </row>
    <row r="20" spans="1:26">
      <c r="A20" s="14" t="s">
        <v>15</v>
      </c>
      <c r="B20" s="14"/>
      <c r="C20" s="14"/>
      <c r="D20" s="14"/>
    </row>
    <row r="22" spans="1:26">
      <c r="A22" s="14" t="s">
        <v>16</v>
      </c>
      <c r="B22" s="14"/>
      <c r="C22" s="14"/>
      <c r="D22" s="14"/>
    </row>
    <row r="23" spans="1:26">
      <c r="A23" s="20" t="s">
        <v>19</v>
      </c>
      <c r="B23" s="20"/>
      <c r="C23" s="20"/>
      <c r="D23" s="20"/>
      <c r="K23" s="1"/>
      <c r="Z23" s="2">
        <v>4</v>
      </c>
    </row>
    <row r="24" spans="1:26">
      <c r="K24" s="1"/>
    </row>
    <row r="25" spans="1:26" ht="15.6">
      <c r="A25" s="15" t="s">
        <v>17</v>
      </c>
      <c r="B25" s="16"/>
      <c r="C25" s="16"/>
      <c r="D25" s="17"/>
    </row>
    <row r="26" spans="1:26">
      <c r="A26" s="18">
        <v>1</v>
      </c>
      <c r="B26" s="18"/>
      <c r="C26" s="18"/>
      <c r="D26" s="18"/>
    </row>
    <row r="28" spans="1:26">
      <c r="A28" s="19" t="s">
        <v>18</v>
      </c>
      <c r="B28" s="19"/>
      <c r="C28" s="19"/>
      <c r="D28" s="13">
        <f ca="1">SUM('Повседневные  корма'!$J$2,'Лечебные корма'!$J$2)</f>
        <v>0</v>
      </c>
    </row>
  </sheetData>
  <mergeCells count="23">
    <mergeCell ref="A7:D7"/>
    <mergeCell ref="A1:D2"/>
    <mergeCell ref="A3:D3"/>
    <mergeCell ref="A4:D4"/>
    <mergeCell ref="A5:D5"/>
    <mergeCell ref="A6:D6"/>
    <mergeCell ref="A20:D20"/>
    <mergeCell ref="A8:D8"/>
    <mergeCell ref="A9:D9"/>
    <mergeCell ref="A10:D10"/>
    <mergeCell ref="A11:D11"/>
    <mergeCell ref="A14:B14"/>
    <mergeCell ref="C14:D14"/>
    <mergeCell ref="A15:D15"/>
    <mergeCell ref="A16:D16"/>
    <mergeCell ref="A17:D17"/>
    <mergeCell ref="A18:D18"/>
    <mergeCell ref="A19:D19"/>
    <mergeCell ref="A22:D22"/>
    <mergeCell ref="A25:D25"/>
    <mergeCell ref="A26:D26"/>
    <mergeCell ref="A28:C28"/>
    <mergeCell ref="A23:D23"/>
  </mergeCells>
  <pageMargins left="0.25" right="0.25"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DropDownConditions">
              <controlPr defaultSize="0" autoLine="0" autoPict="0">
                <anchor moveWithCells="1">
                  <from>
                    <xdr:col>0</xdr:col>
                    <xdr:colOff>22860</xdr:colOff>
                    <xdr:row>25</xdr:row>
                    <xdr:rowOff>7620</xdr:rowOff>
                  </from>
                  <to>
                    <xdr:col>4</xdr:col>
                    <xdr:colOff>22860</xdr:colOff>
                    <xdr:row>26</xdr:row>
                    <xdr:rowOff>22860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168"/>
  <sheetViews>
    <sheetView tabSelected="1" topLeftCell="B1" zoomScale="70" zoomScaleNormal="70" workbookViewId="0">
      <pane ySplit="3" topLeftCell="A4" activePane="bottomLeft" state="frozenSplit"/>
      <selection activeCell="B1" sqref="B1"/>
      <selection pane="bottomLeft" activeCell="M146" sqref="M146"/>
    </sheetView>
  </sheetViews>
  <sheetFormatPr defaultRowHeight="14.4"/>
  <cols>
    <col min="1" max="1" width="3" hidden="1" customWidth="1"/>
    <col min="2" max="2" width="15.6640625" style="6" customWidth="1"/>
    <col min="3" max="3" width="52" customWidth="1"/>
    <col min="4" max="4" width="20.6640625" customWidth="1"/>
    <col min="5" max="5" width="11.33203125" customWidth="1"/>
    <col min="6" max="6" width="69.6640625" customWidth="1"/>
    <col min="8" max="8" width="10.5546875" customWidth="1"/>
    <col min="9" max="9" width="12.5546875" style="7" customWidth="1"/>
    <col min="10" max="10" width="13.88671875" style="7" customWidth="1"/>
    <col min="11" max="11" width="19" style="7" customWidth="1"/>
    <col min="257" max="257" width="0" hidden="1" customWidth="1"/>
    <col min="258" max="258" width="15.6640625" customWidth="1"/>
    <col min="259" max="259" width="52" customWidth="1"/>
    <col min="260" max="260" width="20.6640625" customWidth="1"/>
    <col min="261" max="261" width="11.33203125" customWidth="1"/>
    <col min="262" max="262" width="69.6640625" customWidth="1"/>
    <col min="264" max="264" width="10.5546875" customWidth="1"/>
    <col min="265" max="265" width="12.5546875" customWidth="1"/>
    <col min="266" max="266" width="13.88671875" customWidth="1"/>
    <col min="267" max="267" width="19" customWidth="1"/>
    <col min="513" max="513" width="0" hidden="1" customWidth="1"/>
    <col min="514" max="514" width="15.6640625" customWidth="1"/>
    <col min="515" max="515" width="52" customWidth="1"/>
    <col min="516" max="516" width="20.6640625" customWidth="1"/>
    <col min="517" max="517" width="11.33203125" customWidth="1"/>
    <col min="518" max="518" width="69.6640625" customWidth="1"/>
    <col min="520" max="520" width="10.5546875" customWidth="1"/>
    <col min="521" max="521" width="12.5546875" customWidth="1"/>
    <col min="522" max="522" width="13.88671875" customWidth="1"/>
    <col min="523" max="523" width="19" customWidth="1"/>
    <col min="769" max="769" width="0" hidden="1" customWidth="1"/>
    <col min="770" max="770" width="15.6640625" customWidth="1"/>
    <col min="771" max="771" width="52" customWidth="1"/>
    <col min="772" max="772" width="20.6640625" customWidth="1"/>
    <col min="773" max="773" width="11.33203125" customWidth="1"/>
    <col min="774" max="774" width="69.6640625" customWidth="1"/>
    <col min="776" max="776" width="10.5546875" customWidth="1"/>
    <col min="777" max="777" width="12.5546875" customWidth="1"/>
    <col min="778" max="778" width="13.88671875" customWidth="1"/>
    <col min="779" max="779" width="19" customWidth="1"/>
    <col min="1025" max="1025" width="0" hidden="1" customWidth="1"/>
    <col min="1026" max="1026" width="15.6640625" customWidth="1"/>
    <col min="1027" max="1027" width="52" customWidth="1"/>
    <col min="1028" max="1028" width="20.6640625" customWidth="1"/>
    <col min="1029" max="1029" width="11.33203125" customWidth="1"/>
    <col min="1030" max="1030" width="69.6640625" customWidth="1"/>
    <col min="1032" max="1032" width="10.5546875" customWidth="1"/>
    <col min="1033" max="1033" width="12.5546875" customWidth="1"/>
    <col min="1034" max="1034" width="13.88671875" customWidth="1"/>
    <col min="1035" max="1035" width="19" customWidth="1"/>
    <col min="1281" max="1281" width="0" hidden="1" customWidth="1"/>
    <col min="1282" max="1282" width="15.6640625" customWidth="1"/>
    <col min="1283" max="1283" width="52" customWidth="1"/>
    <col min="1284" max="1284" width="20.6640625" customWidth="1"/>
    <col min="1285" max="1285" width="11.33203125" customWidth="1"/>
    <col min="1286" max="1286" width="69.6640625" customWidth="1"/>
    <col min="1288" max="1288" width="10.5546875" customWidth="1"/>
    <col min="1289" max="1289" width="12.5546875" customWidth="1"/>
    <col min="1290" max="1290" width="13.88671875" customWidth="1"/>
    <col min="1291" max="1291" width="19" customWidth="1"/>
    <col min="1537" max="1537" width="0" hidden="1" customWidth="1"/>
    <col min="1538" max="1538" width="15.6640625" customWidth="1"/>
    <col min="1539" max="1539" width="52" customWidth="1"/>
    <col min="1540" max="1540" width="20.6640625" customWidth="1"/>
    <col min="1541" max="1541" width="11.33203125" customWidth="1"/>
    <col min="1542" max="1542" width="69.6640625" customWidth="1"/>
    <col min="1544" max="1544" width="10.5546875" customWidth="1"/>
    <col min="1545" max="1545" width="12.5546875" customWidth="1"/>
    <col min="1546" max="1546" width="13.88671875" customWidth="1"/>
    <col min="1547" max="1547" width="19" customWidth="1"/>
    <col min="1793" max="1793" width="0" hidden="1" customWidth="1"/>
    <col min="1794" max="1794" width="15.6640625" customWidth="1"/>
    <col min="1795" max="1795" width="52" customWidth="1"/>
    <col min="1796" max="1796" width="20.6640625" customWidth="1"/>
    <col min="1797" max="1797" width="11.33203125" customWidth="1"/>
    <col min="1798" max="1798" width="69.6640625" customWidth="1"/>
    <col min="1800" max="1800" width="10.5546875" customWidth="1"/>
    <col min="1801" max="1801" width="12.5546875" customWidth="1"/>
    <col min="1802" max="1802" width="13.88671875" customWidth="1"/>
    <col min="1803" max="1803" width="19" customWidth="1"/>
    <col min="2049" max="2049" width="0" hidden="1" customWidth="1"/>
    <col min="2050" max="2050" width="15.6640625" customWidth="1"/>
    <col min="2051" max="2051" width="52" customWidth="1"/>
    <col min="2052" max="2052" width="20.6640625" customWidth="1"/>
    <col min="2053" max="2053" width="11.33203125" customWidth="1"/>
    <col min="2054" max="2054" width="69.6640625" customWidth="1"/>
    <col min="2056" max="2056" width="10.5546875" customWidth="1"/>
    <col min="2057" max="2057" width="12.5546875" customWidth="1"/>
    <col min="2058" max="2058" width="13.88671875" customWidth="1"/>
    <col min="2059" max="2059" width="19" customWidth="1"/>
    <col min="2305" max="2305" width="0" hidden="1" customWidth="1"/>
    <col min="2306" max="2306" width="15.6640625" customWidth="1"/>
    <col min="2307" max="2307" width="52" customWidth="1"/>
    <col min="2308" max="2308" width="20.6640625" customWidth="1"/>
    <col min="2309" max="2309" width="11.33203125" customWidth="1"/>
    <col min="2310" max="2310" width="69.6640625" customWidth="1"/>
    <col min="2312" max="2312" width="10.5546875" customWidth="1"/>
    <col min="2313" max="2313" width="12.5546875" customWidth="1"/>
    <col min="2314" max="2314" width="13.88671875" customWidth="1"/>
    <col min="2315" max="2315" width="19" customWidth="1"/>
    <col min="2561" max="2561" width="0" hidden="1" customWidth="1"/>
    <col min="2562" max="2562" width="15.6640625" customWidth="1"/>
    <col min="2563" max="2563" width="52" customWidth="1"/>
    <col min="2564" max="2564" width="20.6640625" customWidth="1"/>
    <col min="2565" max="2565" width="11.33203125" customWidth="1"/>
    <col min="2566" max="2566" width="69.6640625" customWidth="1"/>
    <col min="2568" max="2568" width="10.5546875" customWidth="1"/>
    <col min="2569" max="2569" width="12.5546875" customWidth="1"/>
    <col min="2570" max="2570" width="13.88671875" customWidth="1"/>
    <col min="2571" max="2571" width="19" customWidth="1"/>
    <col min="2817" max="2817" width="0" hidden="1" customWidth="1"/>
    <col min="2818" max="2818" width="15.6640625" customWidth="1"/>
    <col min="2819" max="2819" width="52" customWidth="1"/>
    <col min="2820" max="2820" width="20.6640625" customWidth="1"/>
    <col min="2821" max="2821" width="11.33203125" customWidth="1"/>
    <col min="2822" max="2822" width="69.6640625" customWidth="1"/>
    <col min="2824" max="2824" width="10.5546875" customWidth="1"/>
    <col min="2825" max="2825" width="12.5546875" customWidth="1"/>
    <col min="2826" max="2826" width="13.88671875" customWidth="1"/>
    <col min="2827" max="2827" width="19" customWidth="1"/>
    <col min="3073" max="3073" width="0" hidden="1" customWidth="1"/>
    <col min="3074" max="3074" width="15.6640625" customWidth="1"/>
    <col min="3075" max="3075" width="52" customWidth="1"/>
    <col min="3076" max="3076" width="20.6640625" customWidth="1"/>
    <col min="3077" max="3077" width="11.33203125" customWidth="1"/>
    <col min="3078" max="3078" width="69.6640625" customWidth="1"/>
    <col min="3080" max="3080" width="10.5546875" customWidth="1"/>
    <col min="3081" max="3081" width="12.5546875" customWidth="1"/>
    <col min="3082" max="3082" width="13.88671875" customWidth="1"/>
    <col min="3083" max="3083" width="19" customWidth="1"/>
    <col min="3329" max="3329" width="0" hidden="1" customWidth="1"/>
    <col min="3330" max="3330" width="15.6640625" customWidth="1"/>
    <col min="3331" max="3331" width="52" customWidth="1"/>
    <col min="3332" max="3332" width="20.6640625" customWidth="1"/>
    <col min="3333" max="3333" width="11.33203125" customWidth="1"/>
    <col min="3334" max="3334" width="69.6640625" customWidth="1"/>
    <col min="3336" max="3336" width="10.5546875" customWidth="1"/>
    <col min="3337" max="3337" width="12.5546875" customWidth="1"/>
    <col min="3338" max="3338" width="13.88671875" customWidth="1"/>
    <col min="3339" max="3339" width="19" customWidth="1"/>
    <col min="3585" max="3585" width="0" hidden="1" customWidth="1"/>
    <col min="3586" max="3586" width="15.6640625" customWidth="1"/>
    <col min="3587" max="3587" width="52" customWidth="1"/>
    <col min="3588" max="3588" width="20.6640625" customWidth="1"/>
    <col min="3589" max="3589" width="11.33203125" customWidth="1"/>
    <col min="3590" max="3590" width="69.6640625" customWidth="1"/>
    <col min="3592" max="3592" width="10.5546875" customWidth="1"/>
    <col min="3593" max="3593" width="12.5546875" customWidth="1"/>
    <col min="3594" max="3594" width="13.88671875" customWidth="1"/>
    <col min="3595" max="3595" width="19" customWidth="1"/>
    <col min="3841" max="3841" width="0" hidden="1" customWidth="1"/>
    <col min="3842" max="3842" width="15.6640625" customWidth="1"/>
    <col min="3843" max="3843" width="52" customWidth="1"/>
    <col min="3844" max="3844" width="20.6640625" customWidth="1"/>
    <col min="3845" max="3845" width="11.33203125" customWidth="1"/>
    <col min="3846" max="3846" width="69.6640625" customWidth="1"/>
    <col min="3848" max="3848" width="10.5546875" customWidth="1"/>
    <col min="3849" max="3849" width="12.5546875" customWidth="1"/>
    <col min="3850" max="3850" width="13.88671875" customWidth="1"/>
    <col min="3851" max="3851" width="19" customWidth="1"/>
    <col min="4097" max="4097" width="0" hidden="1" customWidth="1"/>
    <col min="4098" max="4098" width="15.6640625" customWidth="1"/>
    <col min="4099" max="4099" width="52" customWidth="1"/>
    <col min="4100" max="4100" width="20.6640625" customWidth="1"/>
    <col min="4101" max="4101" width="11.33203125" customWidth="1"/>
    <col min="4102" max="4102" width="69.6640625" customWidth="1"/>
    <col min="4104" max="4104" width="10.5546875" customWidth="1"/>
    <col min="4105" max="4105" width="12.5546875" customWidth="1"/>
    <col min="4106" max="4106" width="13.88671875" customWidth="1"/>
    <col min="4107" max="4107" width="19" customWidth="1"/>
    <col min="4353" max="4353" width="0" hidden="1" customWidth="1"/>
    <col min="4354" max="4354" width="15.6640625" customWidth="1"/>
    <col min="4355" max="4355" width="52" customWidth="1"/>
    <col min="4356" max="4356" width="20.6640625" customWidth="1"/>
    <col min="4357" max="4357" width="11.33203125" customWidth="1"/>
    <col min="4358" max="4358" width="69.6640625" customWidth="1"/>
    <col min="4360" max="4360" width="10.5546875" customWidth="1"/>
    <col min="4361" max="4361" width="12.5546875" customWidth="1"/>
    <col min="4362" max="4362" width="13.88671875" customWidth="1"/>
    <col min="4363" max="4363" width="19" customWidth="1"/>
    <col min="4609" max="4609" width="0" hidden="1" customWidth="1"/>
    <col min="4610" max="4610" width="15.6640625" customWidth="1"/>
    <col min="4611" max="4611" width="52" customWidth="1"/>
    <col min="4612" max="4612" width="20.6640625" customWidth="1"/>
    <col min="4613" max="4613" width="11.33203125" customWidth="1"/>
    <col min="4614" max="4614" width="69.6640625" customWidth="1"/>
    <col min="4616" max="4616" width="10.5546875" customWidth="1"/>
    <col min="4617" max="4617" width="12.5546875" customWidth="1"/>
    <col min="4618" max="4618" width="13.88671875" customWidth="1"/>
    <col min="4619" max="4619" width="19" customWidth="1"/>
    <col min="4865" max="4865" width="0" hidden="1" customWidth="1"/>
    <col min="4866" max="4866" width="15.6640625" customWidth="1"/>
    <col min="4867" max="4867" width="52" customWidth="1"/>
    <col min="4868" max="4868" width="20.6640625" customWidth="1"/>
    <col min="4869" max="4869" width="11.33203125" customWidth="1"/>
    <col min="4870" max="4870" width="69.6640625" customWidth="1"/>
    <col min="4872" max="4872" width="10.5546875" customWidth="1"/>
    <col min="4873" max="4873" width="12.5546875" customWidth="1"/>
    <col min="4874" max="4874" width="13.88671875" customWidth="1"/>
    <col min="4875" max="4875" width="19" customWidth="1"/>
    <col min="5121" max="5121" width="0" hidden="1" customWidth="1"/>
    <col min="5122" max="5122" width="15.6640625" customWidth="1"/>
    <col min="5123" max="5123" width="52" customWidth="1"/>
    <col min="5124" max="5124" width="20.6640625" customWidth="1"/>
    <col min="5125" max="5125" width="11.33203125" customWidth="1"/>
    <col min="5126" max="5126" width="69.6640625" customWidth="1"/>
    <col min="5128" max="5128" width="10.5546875" customWidth="1"/>
    <col min="5129" max="5129" width="12.5546875" customWidth="1"/>
    <col min="5130" max="5130" width="13.88671875" customWidth="1"/>
    <col min="5131" max="5131" width="19" customWidth="1"/>
    <col min="5377" max="5377" width="0" hidden="1" customWidth="1"/>
    <col min="5378" max="5378" width="15.6640625" customWidth="1"/>
    <col min="5379" max="5379" width="52" customWidth="1"/>
    <col min="5380" max="5380" width="20.6640625" customWidth="1"/>
    <col min="5381" max="5381" width="11.33203125" customWidth="1"/>
    <col min="5382" max="5382" width="69.6640625" customWidth="1"/>
    <col min="5384" max="5384" width="10.5546875" customWidth="1"/>
    <col min="5385" max="5385" width="12.5546875" customWidth="1"/>
    <col min="5386" max="5386" width="13.88671875" customWidth="1"/>
    <col min="5387" max="5387" width="19" customWidth="1"/>
    <col min="5633" max="5633" width="0" hidden="1" customWidth="1"/>
    <col min="5634" max="5634" width="15.6640625" customWidth="1"/>
    <col min="5635" max="5635" width="52" customWidth="1"/>
    <col min="5636" max="5636" width="20.6640625" customWidth="1"/>
    <col min="5637" max="5637" width="11.33203125" customWidth="1"/>
    <col min="5638" max="5638" width="69.6640625" customWidth="1"/>
    <col min="5640" max="5640" width="10.5546875" customWidth="1"/>
    <col min="5641" max="5641" width="12.5546875" customWidth="1"/>
    <col min="5642" max="5642" width="13.88671875" customWidth="1"/>
    <col min="5643" max="5643" width="19" customWidth="1"/>
    <col min="5889" max="5889" width="0" hidden="1" customWidth="1"/>
    <col min="5890" max="5890" width="15.6640625" customWidth="1"/>
    <col min="5891" max="5891" width="52" customWidth="1"/>
    <col min="5892" max="5892" width="20.6640625" customWidth="1"/>
    <col min="5893" max="5893" width="11.33203125" customWidth="1"/>
    <col min="5894" max="5894" width="69.6640625" customWidth="1"/>
    <col min="5896" max="5896" width="10.5546875" customWidth="1"/>
    <col min="5897" max="5897" width="12.5546875" customWidth="1"/>
    <col min="5898" max="5898" width="13.88671875" customWidth="1"/>
    <col min="5899" max="5899" width="19" customWidth="1"/>
    <col min="6145" max="6145" width="0" hidden="1" customWidth="1"/>
    <col min="6146" max="6146" width="15.6640625" customWidth="1"/>
    <col min="6147" max="6147" width="52" customWidth="1"/>
    <col min="6148" max="6148" width="20.6640625" customWidth="1"/>
    <col min="6149" max="6149" width="11.33203125" customWidth="1"/>
    <col min="6150" max="6150" width="69.6640625" customWidth="1"/>
    <col min="6152" max="6152" width="10.5546875" customWidth="1"/>
    <col min="6153" max="6153" width="12.5546875" customWidth="1"/>
    <col min="6154" max="6154" width="13.88671875" customWidth="1"/>
    <col min="6155" max="6155" width="19" customWidth="1"/>
    <col min="6401" max="6401" width="0" hidden="1" customWidth="1"/>
    <col min="6402" max="6402" width="15.6640625" customWidth="1"/>
    <col min="6403" max="6403" width="52" customWidth="1"/>
    <col min="6404" max="6404" width="20.6640625" customWidth="1"/>
    <col min="6405" max="6405" width="11.33203125" customWidth="1"/>
    <col min="6406" max="6406" width="69.6640625" customWidth="1"/>
    <col min="6408" max="6408" width="10.5546875" customWidth="1"/>
    <col min="6409" max="6409" width="12.5546875" customWidth="1"/>
    <col min="6410" max="6410" width="13.88671875" customWidth="1"/>
    <col min="6411" max="6411" width="19" customWidth="1"/>
    <col min="6657" max="6657" width="0" hidden="1" customWidth="1"/>
    <col min="6658" max="6658" width="15.6640625" customWidth="1"/>
    <col min="6659" max="6659" width="52" customWidth="1"/>
    <col min="6660" max="6660" width="20.6640625" customWidth="1"/>
    <col min="6661" max="6661" width="11.33203125" customWidth="1"/>
    <col min="6662" max="6662" width="69.6640625" customWidth="1"/>
    <col min="6664" max="6664" width="10.5546875" customWidth="1"/>
    <col min="6665" max="6665" width="12.5546875" customWidth="1"/>
    <col min="6666" max="6666" width="13.88671875" customWidth="1"/>
    <col min="6667" max="6667" width="19" customWidth="1"/>
    <col min="6913" max="6913" width="0" hidden="1" customWidth="1"/>
    <col min="6914" max="6914" width="15.6640625" customWidth="1"/>
    <col min="6915" max="6915" width="52" customWidth="1"/>
    <col min="6916" max="6916" width="20.6640625" customWidth="1"/>
    <col min="6917" max="6917" width="11.33203125" customWidth="1"/>
    <col min="6918" max="6918" width="69.6640625" customWidth="1"/>
    <col min="6920" max="6920" width="10.5546875" customWidth="1"/>
    <col min="6921" max="6921" width="12.5546875" customWidth="1"/>
    <col min="6922" max="6922" width="13.88671875" customWidth="1"/>
    <col min="6923" max="6923" width="19" customWidth="1"/>
    <col min="7169" max="7169" width="0" hidden="1" customWidth="1"/>
    <col min="7170" max="7170" width="15.6640625" customWidth="1"/>
    <col min="7171" max="7171" width="52" customWidth="1"/>
    <col min="7172" max="7172" width="20.6640625" customWidth="1"/>
    <col min="7173" max="7173" width="11.33203125" customWidth="1"/>
    <col min="7174" max="7174" width="69.6640625" customWidth="1"/>
    <col min="7176" max="7176" width="10.5546875" customWidth="1"/>
    <col min="7177" max="7177" width="12.5546875" customWidth="1"/>
    <col min="7178" max="7178" width="13.88671875" customWidth="1"/>
    <col min="7179" max="7179" width="19" customWidth="1"/>
    <col min="7425" max="7425" width="0" hidden="1" customWidth="1"/>
    <col min="7426" max="7426" width="15.6640625" customWidth="1"/>
    <col min="7427" max="7427" width="52" customWidth="1"/>
    <col min="7428" max="7428" width="20.6640625" customWidth="1"/>
    <col min="7429" max="7429" width="11.33203125" customWidth="1"/>
    <col min="7430" max="7430" width="69.6640625" customWidth="1"/>
    <col min="7432" max="7432" width="10.5546875" customWidth="1"/>
    <col min="7433" max="7433" width="12.5546875" customWidth="1"/>
    <col min="7434" max="7434" width="13.88671875" customWidth="1"/>
    <col min="7435" max="7435" width="19" customWidth="1"/>
    <col min="7681" max="7681" width="0" hidden="1" customWidth="1"/>
    <col min="7682" max="7682" width="15.6640625" customWidth="1"/>
    <col min="7683" max="7683" width="52" customWidth="1"/>
    <col min="7684" max="7684" width="20.6640625" customWidth="1"/>
    <col min="7685" max="7685" width="11.33203125" customWidth="1"/>
    <col min="7686" max="7686" width="69.6640625" customWidth="1"/>
    <col min="7688" max="7688" width="10.5546875" customWidth="1"/>
    <col min="7689" max="7689" width="12.5546875" customWidth="1"/>
    <col min="7690" max="7690" width="13.88671875" customWidth="1"/>
    <col min="7691" max="7691" width="19" customWidth="1"/>
    <col min="7937" max="7937" width="0" hidden="1" customWidth="1"/>
    <col min="7938" max="7938" width="15.6640625" customWidth="1"/>
    <col min="7939" max="7939" width="52" customWidth="1"/>
    <col min="7940" max="7940" width="20.6640625" customWidth="1"/>
    <col min="7941" max="7941" width="11.33203125" customWidth="1"/>
    <col min="7942" max="7942" width="69.6640625" customWidth="1"/>
    <col min="7944" max="7944" width="10.5546875" customWidth="1"/>
    <col min="7945" max="7945" width="12.5546875" customWidth="1"/>
    <col min="7946" max="7946" width="13.88671875" customWidth="1"/>
    <col min="7947" max="7947" width="19" customWidth="1"/>
    <col min="8193" max="8193" width="0" hidden="1" customWidth="1"/>
    <col min="8194" max="8194" width="15.6640625" customWidth="1"/>
    <col min="8195" max="8195" width="52" customWidth="1"/>
    <col min="8196" max="8196" width="20.6640625" customWidth="1"/>
    <col min="8197" max="8197" width="11.33203125" customWidth="1"/>
    <col min="8198" max="8198" width="69.6640625" customWidth="1"/>
    <col min="8200" max="8200" width="10.5546875" customWidth="1"/>
    <col min="8201" max="8201" width="12.5546875" customWidth="1"/>
    <col min="8202" max="8202" width="13.88671875" customWidth="1"/>
    <col min="8203" max="8203" width="19" customWidth="1"/>
    <col min="8449" max="8449" width="0" hidden="1" customWidth="1"/>
    <col min="8450" max="8450" width="15.6640625" customWidth="1"/>
    <col min="8451" max="8451" width="52" customWidth="1"/>
    <col min="8452" max="8452" width="20.6640625" customWidth="1"/>
    <col min="8453" max="8453" width="11.33203125" customWidth="1"/>
    <col min="8454" max="8454" width="69.6640625" customWidth="1"/>
    <col min="8456" max="8456" width="10.5546875" customWidth="1"/>
    <col min="8457" max="8457" width="12.5546875" customWidth="1"/>
    <col min="8458" max="8458" width="13.88671875" customWidth="1"/>
    <col min="8459" max="8459" width="19" customWidth="1"/>
    <col min="8705" max="8705" width="0" hidden="1" customWidth="1"/>
    <col min="8706" max="8706" width="15.6640625" customWidth="1"/>
    <col min="8707" max="8707" width="52" customWidth="1"/>
    <col min="8708" max="8708" width="20.6640625" customWidth="1"/>
    <col min="8709" max="8709" width="11.33203125" customWidth="1"/>
    <col min="8710" max="8710" width="69.6640625" customWidth="1"/>
    <col min="8712" max="8712" width="10.5546875" customWidth="1"/>
    <col min="8713" max="8713" width="12.5546875" customWidth="1"/>
    <col min="8714" max="8714" width="13.88671875" customWidth="1"/>
    <col min="8715" max="8715" width="19" customWidth="1"/>
    <col min="8961" max="8961" width="0" hidden="1" customWidth="1"/>
    <col min="8962" max="8962" width="15.6640625" customWidth="1"/>
    <col min="8963" max="8963" width="52" customWidth="1"/>
    <col min="8964" max="8964" width="20.6640625" customWidth="1"/>
    <col min="8965" max="8965" width="11.33203125" customWidth="1"/>
    <col min="8966" max="8966" width="69.6640625" customWidth="1"/>
    <col min="8968" max="8968" width="10.5546875" customWidth="1"/>
    <col min="8969" max="8969" width="12.5546875" customWidth="1"/>
    <col min="8970" max="8970" width="13.88671875" customWidth="1"/>
    <col min="8971" max="8971" width="19" customWidth="1"/>
    <col min="9217" max="9217" width="0" hidden="1" customWidth="1"/>
    <col min="9218" max="9218" width="15.6640625" customWidth="1"/>
    <col min="9219" max="9219" width="52" customWidth="1"/>
    <col min="9220" max="9220" width="20.6640625" customWidth="1"/>
    <col min="9221" max="9221" width="11.33203125" customWidth="1"/>
    <col min="9222" max="9222" width="69.6640625" customWidth="1"/>
    <col min="9224" max="9224" width="10.5546875" customWidth="1"/>
    <col min="9225" max="9225" width="12.5546875" customWidth="1"/>
    <col min="9226" max="9226" width="13.88671875" customWidth="1"/>
    <col min="9227" max="9227" width="19" customWidth="1"/>
    <col min="9473" max="9473" width="0" hidden="1" customWidth="1"/>
    <col min="9474" max="9474" width="15.6640625" customWidth="1"/>
    <col min="9475" max="9475" width="52" customWidth="1"/>
    <col min="9476" max="9476" width="20.6640625" customWidth="1"/>
    <col min="9477" max="9477" width="11.33203125" customWidth="1"/>
    <col min="9478" max="9478" width="69.6640625" customWidth="1"/>
    <col min="9480" max="9480" width="10.5546875" customWidth="1"/>
    <col min="9481" max="9481" width="12.5546875" customWidth="1"/>
    <col min="9482" max="9482" width="13.88671875" customWidth="1"/>
    <col min="9483" max="9483" width="19" customWidth="1"/>
    <col min="9729" max="9729" width="0" hidden="1" customWidth="1"/>
    <col min="9730" max="9730" width="15.6640625" customWidth="1"/>
    <col min="9731" max="9731" width="52" customWidth="1"/>
    <col min="9732" max="9732" width="20.6640625" customWidth="1"/>
    <col min="9733" max="9733" width="11.33203125" customWidth="1"/>
    <col min="9734" max="9734" width="69.6640625" customWidth="1"/>
    <col min="9736" max="9736" width="10.5546875" customWidth="1"/>
    <col min="9737" max="9737" width="12.5546875" customWidth="1"/>
    <col min="9738" max="9738" width="13.88671875" customWidth="1"/>
    <col min="9739" max="9739" width="19" customWidth="1"/>
    <col min="9985" max="9985" width="0" hidden="1" customWidth="1"/>
    <col min="9986" max="9986" width="15.6640625" customWidth="1"/>
    <col min="9987" max="9987" width="52" customWidth="1"/>
    <col min="9988" max="9988" width="20.6640625" customWidth="1"/>
    <col min="9989" max="9989" width="11.33203125" customWidth="1"/>
    <col min="9990" max="9990" width="69.6640625" customWidth="1"/>
    <col min="9992" max="9992" width="10.5546875" customWidth="1"/>
    <col min="9993" max="9993" width="12.5546875" customWidth="1"/>
    <col min="9994" max="9994" width="13.88671875" customWidth="1"/>
    <col min="9995" max="9995" width="19" customWidth="1"/>
    <col min="10241" max="10241" width="0" hidden="1" customWidth="1"/>
    <col min="10242" max="10242" width="15.6640625" customWidth="1"/>
    <col min="10243" max="10243" width="52" customWidth="1"/>
    <col min="10244" max="10244" width="20.6640625" customWidth="1"/>
    <col min="10245" max="10245" width="11.33203125" customWidth="1"/>
    <col min="10246" max="10246" width="69.6640625" customWidth="1"/>
    <col min="10248" max="10248" width="10.5546875" customWidth="1"/>
    <col min="10249" max="10249" width="12.5546875" customWidth="1"/>
    <col min="10250" max="10250" width="13.88671875" customWidth="1"/>
    <col min="10251" max="10251" width="19" customWidth="1"/>
    <col min="10497" max="10497" width="0" hidden="1" customWidth="1"/>
    <col min="10498" max="10498" width="15.6640625" customWidth="1"/>
    <col min="10499" max="10499" width="52" customWidth="1"/>
    <col min="10500" max="10500" width="20.6640625" customWidth="1"/>
    <col min="10501" max="10501" width="11.33203125" customWidth="1"/>
    <col min="10502" max="10502" width="69.6640625" customWidth="1"/>
    <col min="10504" max="10504" width="10.5546875" customWidth="1"/>
    <col min="10505" max="10505" width="12.5546875" customWidth="1"/>
    <col min="10506" max="10506" width="13.88671875" customWidth="1"/>
    <col min="10507" max="10507" width="19" customWidth="1"/>
    <col min="10753" max="10753" width="0" hidden="1" customWidth="1"/>
    <col min="10754" max="10754" width="15.6640625" customWidth="1"/>
    <col min="10755" max="10755" width="52" customWidth="1"/>
    <col min="10756" max="10756" width="20.6640625" customWidth="1"/>
    <col min="10757" max="10757" width="11.33203125" customWidth="1"/>
    <col min="10758" max="10758" width="69.6640625" customWidth="1"/>
    <col min="10760" max="10760" width="10.5546875" customWidth="1"/>
    <col min="10761" max="10761" width="12.5546875" customWidth="1"/>
    <col min="10762" max="10762" width="13.88671875" customWidth="1"/>
    <col min="10763" max="10763" width="19" customWidth="1"/>
    <col min="11009" max="11009" width="0" hidden="1" customWidth="1"/>
    <col min="11010" max="11010" width="15.6640625" customWidth="1"/>
    <col min="11011" max="11011" width="52" customWidth="1"/>
    <col min="11012" max="11012" width="20.6640625" customWidth="1"/>
    <col min="11013" max="11013" width="11.33203125" customWidth="1"/>
    <col min="11014" max="11014" width="69.6640625" customWidth="1"/>
    <col min="11016" max="11016" width="10.5546875" customWidth="1"/>
    <col min="11017" max="11017" width="12.5546875" customWidth="1"/>
    <col min="11018" max="11018" width="13.88671875" customWidth="1"/>
    <col min="11019" max="11019" width="19" customWidth="1"/>
    <col min="11265" max="11265" width="0" hidden="1" customWidth="1"/>
    <col min="11266" max="11266" width="15.6640625" customWidth="1"/>
    <col min="11267" max="11267" width="52" customWidth="1"/>
    <col min="11268" max="11268" width="20.6640625" customWidth="1"/>
    <col min="11269" max="11269" width="11.33203125" customWidth="1"/>
    <col min="11270" max="11270" width="69.6640625" customWidth="1"/>
    <col min="11272" max="11272" width="10.5546875" customWidth="1"/>
    <col min="11273" max="11273" width="12.5546875" customWidth="1"/>
    <col min="11274" max="11274" width="13.88671875" customWidth="1"/>
    <col min="11275" max="11275" width="19" customWidth="1"/>
    <col min="11521" max="11521" width="0" hidden="1" customWidth="1"/>
    <col min="11522" max="11522" width="15.6640625" customWidth="1"/>
    <col min="11523" max="11523" width="52" customWidth="1"/>
    <col min="11524" max="11524" width="20.6640625" customWidth="1"/>
    <col min="11525" max="11525" width="11.33203125" customWidth="1"/>
    <col min="11526" max="11526" width="69.6640625" customWidth="1"/>
    <col min="11528" max="11528" width="10.5546875" customWidth="1"/>
    <col min="11529" max="11529" width="12.5546875" customWidth="1"/>
    <col min="11530" max="11530" width="13.88671875" customWidth="1"/>
    <col min="11531" max="11531" width="19" customWidth="1"/>
    <col min="11777" max="11777" width="0" hidden="1" customWidth="1"/>
    <col min="11778" max="11778" width="15.6640625" customWidth="1"/>
    <col min="11779" max="11779" width="52" customWidth="1"/>
    <col min="11780" max="11780" width="20.6640625" customWidth="1"/>
    <col min="11781" max="11781" width="11.33203125" customWidth="1"/>
    <col min="11782" max="11782" width="69.6640625" customWidth="1"/>
    <col min="11784" max="11784" width="10.5546875" customWidth="1"/>
    <col min="11785" max="11785" width="12.5546875" customWidth="1"/>
    <col min="11786" max="11786" width="13.88671875" customWidth="1"/>
    <col min="11787" max="11787" width="19" customWidth="1"/>
    <col min="12033" max="12033" width="0" hidden="1" customWidth="1"/>
    <col min="12034" max="12034" width="15.6640625" customWidth="1"/>
    <col min="12035" max="12035" width="52" customWidth="1"/>
    <col min="12036" max="12036" width="20.6640625" customWidth="1"/>
    <col min="12037" max="12037" width="11.33203125" customWidth="1"/>
    <col min="12038" max="12038" width="69.6640625" customWidth="1"/>
    <col min="12040" max="12040" width="10.5546875" customWidth="1"/>
    <col min="12041" max="12041" width="12.5546875" customWidth="1"/>
    <col min="12042" max="12042" width="13.88671875" customWidth="1"/>
    <col min="12043" max="12043" width="19" customWidth="1"/>
    <col min="12289" max="12289" width="0" hidden="1" customWidth="1"/>
    <col min="12290" max="12290" width="15.6640625" customWidth="1"/>
    <col min="12291" max="12291" width="52" customWidth="1"/>
    <col min="12292" max="12292" width="20.6640625" customWidth="1"/>
    <col min="12293" max="12293" width="11.33203125" customWidth="1"/>
    <col min="12294" max="12294" width="69.6640625" customWidth="1"/>
    <col min="12296" max="12296" width="10.5546875" customWidth="1"/>
    <col min="12297" max="12297" width="12.5546875" customWidth="1"/>
    <col min="12298" max="12298" width="13.88671875" customWidth="1"/>
    <col min="12299" max="12299" width="19" customWidth="1"/>
    <col min="12545" max="12545" width="0" hidden="1" customWidth="1"/>
    <col min="12546" max="12546" width="15.6640625" customWidth="1"/>
    <col min="12547" max="12547" width="52" customWidth="1"/>
    <col min="12548" max="12548" width="20.6640625" customWidth="1"/>
    <col min="12549" max="12549" width="11.33203125" customWidth="1"/>
    <col min="12550" max="12550" width="69.6640625" customWidth="1"/>
    <col min="12552" max="12552" width="10.5546875" customWidth="1"/>
    <col min="12553" max="12553" width="12.5546875" customWidth="1"/>
    <col min="12554" max="12554" width="13.88671875" customWidth="1"/>
    <col min="12555" max="12555" width="19" customWidth="1"/>
    <col min="12801" max="12801" width="0" hidden="1" customWidth="1"/>
    <col min="12802" max="12802" width="15.6640625" customWidth="1"/>
    <col min="12803" max="12803" width="52" customWidth="1"/>
    <col min="12804" max="12804" width="20.6640625" customWidth="1"/>
    <col min="12805" max="12805" width="11.33203125" customWidth="1"/>
    <col min="12806" max="12806" width="69.6640625" customWidth="1"/>
    <col min="12808" max="12808" width="10.5546875" customWidth="1"/>
    <col min="12809" max="12809" width="12.5546875" customWidth="1"/>
    <col min="12810" max="12810" width="13.88671875" customWidth="1"/>
    <col min="12811" max="12811" width="19" customWidth="1"/>
    <col min="13057" max="13057" width="0" hidden="1" customWidth="1"/>
    <col min="13058" max="13058" width="15.6640625" customWidth="1"/>
    <col min="13059" max="13059" width="52" customWidth="1"/>
    <col min="13060" max="13060" width="20.6640625" customWidth="1"/>
    <col min="13061" max="13061" width="11.33203125" customWidth="1"/>
    <col min="13062" max="13062" width="69.6640625" customWidth="1"/>
    <col min="13064" max="13064" width="10.5546875" customWidth="1"/>
    <col min="13065" max="13065" width="12.5546875" customWidth="1"/>
    <col min="13066" max="13066" width="13.88671875" customWidth="1"/>
    <col min="13067" max="13067" width="19" customWidth="1"/>
    <col min="13313" max="13313" width="0" hidden="1" customWidth="1"/>
    <col min="13314" max="13314" width="15.6640625" customWidth="1"/>
    <col min="13315" max="13315" width="52" customWidth="1"/>
    <col min="13316" max="13316" width="20.6640625" customWidth="1"/>
    <col min="13317" max="13317" width="11.33203125" customWidth="1"/>
    <col min="13318" max="13318" width="69.6640625" customWidth="1"/>
    <col min="13320" max="13320" width="10.5546875" customWidth="1"/>
    <col min="13321" max="13321" width="12.5546875" customWidth="1"/>
    <col min="13322" max="13322" width="13.88671875" customWidth="1"/>
    <col min="13323" max="13323" width="19" customWidth="1"/>
    <col min="13569" max="13569" width="0" hidden="1" customWidth="1"/>
    <col min="13570" max="13570" width="15.6640625" customWidth="1"/>
    <col min="13571" max="13571" width="52" customWidth="1"/>
    <col min="13572" max="13572" width="20.6640625" customWidth="1"/>
    <col min="13573" max="13573" width="11.33203125" customWidth="1"/>
    <col min="13574" max="13574" width="69.6640625" customWidth="1"/>
    <col min="13576" max="13576" width="10.5546875" customWidth="1"/>
    <col min="13577" max="13577" width="12.5546875" customWidth="1"/>
    <col min="13578" max="13578" width="13.88671875" customWidth="1"/>
    <col min="13579" max="13579" width="19" customWidth="1"/>
    <col min="13825" max="13825" width="0" hidden="1" customWidth="1"/>
    <col min="13826" max="13826" width="15.6640625" customWidth="1"/>
    <col min="13827" max="13827" width="52" customWidth="1"/>
    <col min="13828" max="13828" width="20.6640625" customWidth="1"/>
    <col min="13829" max="13829" width="11.33203125" customWidth="1"/>
    <col min="13830" max="13830" width="69.6640625" customWidth="1"/>
    <col min="13832" max="13832" width="10.5546875" customWidth="1"/>
    <col min="13833" max="13833" width="12.5546875" customWidth="1"/>
    <col min="13834" max="13834" width="13.88671875" customWidth="1"/>
    <col min="13835" max="13835" width="19" customWidth="1"/>
    <col min="14081" max="14081" width="0" hidden="1" customWidth="1"/>
    <col min="14082" max="14082" width="15.6640625" customWidth="1"/>
    <col min="14083" max="14083" width="52" customWidth="1"/>
    <col min="14084" max="14084" width="20.6640625" customWidth="1"/>
    <col min="14085" max="14085" width="11.33203125" customWidth="1"/>
    <col min="14086" max="14086" width="69.6640625" customWidth="1"/>
    <col min="14088" max="14088" width="10.5546875" customWidth="1"/>
    <col min="14089" max="14089" width="12.5546875" customWidth="1"/>
    <col min="14090" max="14090" width="13.88671875" customWidth="1"/>
    <col min="14091" max="14091" width="19" customWidth="1"/>
    <col min="14337" max="14337" width="0" hidden="1" customWidth="1"/>
    <col min="14338" max="14338" width="15.6640625" customWidth="1"/>
    <col min="14339" max="14339" width="52" customWidth="1"/>
    <col min="14340" max="14340" width="20.6640625" customWidth="1"/>
    <col min="14341" max="14341" width="11.33203125" customWidth="1"/>
    <col min="14342" max="14342" width="69.6640625" customWidth="1"/>
    <col min="14344" max="14344" width="10.5546875" customWidth="1"/>
    <col min="14345" max="14345" width="12.5546875" customWidth="1"/>
    <col min="14346" max="14346" width="13.88671875" customWidth="1"/>
    <col min="14347" max="14347" width="19" customWidth="1"/>
    <col min="14593" max="14593" width="0" hidden="1" customWidth="1"/>
    <col min="14594" max="14594" width="15.6640625" customWidth="1"/>
    <col min="14595" max="14595" width="52" customWidth="1"/>
    <col min="14596" max="14596" width="20.6640625" customWidth="1"/>
    <col min="14597" max="14597" width="11.33203125" customWidth="1"/>
    <col min="14598" max="14598" width="69.6640625" customWidth="1"/>
    <col min="14600" max="14600" width="10.5546875" customWidth="1"/>
    <col min="14601" max="14601" width="12.5546875" customWidth="1"/>
    <col min="14602" max="14602" width="13.88671875" customWidth="1"/>
    <col min="14603" max="14603" width="19" customWidth="1"/>
    <col min="14849" max="14849" width="0" hidden="1" customWidth="1"/>
    <col min="14850" max="14850" width="15.6640625" customWidth="1"/>
    <col min="14851" max="14851" width="52" customWidth="1"/>
    <col min="14852" max="14852" width="20.6640625" customWidth="1"/>
    <col min="14853" max="14853" width="11.33203125" customWidth="1"/>
    <col min="14854" max="14854" width="69.6640625" customWidth="1"/>
    <col min="14856" max="14856" width="10.5546875" customWidth="1"/>
    <col min="14857" max="14857" width="12.5546875" customWidth="1"/>
    <col min="14858" max="14858" width="13.88671875" customWidth="1"/>
    <col min="14859" max="14859" width="19" customWidth="1"/>
    <col min="15105" max="15105" width="0" hidden="1" customWidth="1"/>
    <col min="15106" max="15106" width="15.6640625" customWidth="1"/>
    <col min="15107" max="15107" width="52" customWidth="1"/>
    <col min="15108" max="15108" width="20.6640625" customWidth="1"/>
    <col min="15109" max="15109" width="11.33203125" customWidth="1"/>
    <col min="15110" max="15110" width="69.6640625" customWidth="1"/>
    <col min="15112" max="15112" width="10.5546875" customWidth="1"/>
    <col min="15113" max="15113" width="12.5546875" customWidth="1"/>
    <col min="15114" max="15114" width="13.88671875" customWidth="1"/>
    <col min="15115" max="15115" width="19" customWidth="1"/>
    <col min="15361" max="15361" width="0" hidden="1" customWidth="1"/>
    <col min="15362" max="15362" width="15.6640625" customWidth="1"/>
    <col min="15363" max="15363" width="52" customWidth="1"/>
    <col min="15364" max="15364" width="20.6640625" customWidth="1"/>
    <col min="15365" max="15365" width="11.33203125" customWidth="1"/>
    <col min="15366" max="15366" width="69.6640625" customWidth="1"/>
    <col min="15368" max="15368" width="10.5546875" customWidth="1"/>
    <col min="15369" max="15369" width="12.5546875" customWidth="1"/>
    <col min="15370" max="15370" width="13.88671875" customWidth="1"/>
    <col min="15371" max="15371" width="19" customWidth="1"/>
    <col min="15617" max="15617" width="0" hidden="1" customWidth="1"/>
    <col min="15618" max="15618" width="15.6640625" customWidth="1"/>
    <col min="15619" max="15619" width="52" customWidth="1"/>
    <col min="15620" max="15620" width="20.6640625" customWidth="1"/>
    <col min="15621" max="15621" width="11.33203125" customWidth="1"/>
    <col min="15622" max="15622" width="69.6640625" customWidth="1"/>
    <col min="15624" max="15624" width="10.5546875" customWidth="1"/>
    <col min="15625" max="15625" width="12.5546875" customWidth="1"/>
    <col min="15626" max="15626" width="13.88671875" customWidth="1"/>
    <col min="15627" max="15627" width="19" customWidth="1"/>
    <col min="15873" max="15873" width="0" hidden="1" customWidth="1"/>
    <col min="15874" max="15874" width="15.6640625" customWidth="1"/>
    <col min="15875" max="15875" width="52" customWidth="1"/>
    <col min="15876" max="15876" width="20.6640625" customWidth="1"/>
    <col min="15877" max="15877" width="11.33203125" customWidth="1"/>
    <col min="15878" max="15878" width="69.6640625" customWidth="1"/>
    <col min="15880" max="15880" width="10.5546875" customWidth="1"/>
    <col min="15881" max="15881" width="12.5546875" customWidth="1"/>
    <col min="15882" max="15882" width="13.88671875" customWidth="1"/>
    <col min="15883" max="15883" width="19" customWidth="1"/>
    <col min="16129" max="16129" width="0" hidden="1" customWidth="1"/>
    <col min="16130" max="16130" width="15.6640625" customWidth="1"/>
    <col min="16131" max="16131" width="52" customWidth="1"/>
    <col min="16132" max="16132" width="20.6640625" customWidth="1"/>
    <col min="16133" max="16133" width="11.33203125" customWidth="1"/>
    <col min="16134" max="16134" width="69.6640625" customWidth="1"/>
    <col min="16136" max="16136" width="10.5546875" customWidth="1"/>
    <col min="16137" max="16137" width="12.5546875" customWidth="1"/>
    <col min="16138" max="16138" width="13.88671875" customWidth="1"/>
    <col min="16139" max="16139" width="19" customWidth="1"/>
  </cols>
  <sheetData>
    <row r="1" spans="1:13" ht="15" customHeight="1">
      <c r="A1" s="68" t="s">
        <v>20</v>
      </c>
      <c r="B1" s="71" t="s">
        <v>21</v>
      </c>
      <c r="C1" s="59" t="s">
        <v>22</v>
      </c>
      <c r="D1" s="59" t="s">
        <v>23</v>
      </c>
      <c r="E1" s="74" t="s">
        <v>24</v>
      </c>
      <c r="F1" s="74" t="s">
        <v>25</v>
      </c>
      <c r="G1" s="59" t="s">
        <v>26</v>
      </c>
      <c r="H1" s="59" t="s">
        <v>27</v>
      </c>
      <c r="I1" s="3" t="s">
        <v>28</v>
      </c>
      <c r="J1" s="62" t="s">
        <v>31</v>
      </c>
      <c r="K1" s="63"/>
    </row>
    <row r="2" spans="1:13">
      <c r="A2" s="69"/>
      <c r="B2" s="72"/>
      <c r="C2" s="60"/>
      <c r="D2" s="60"/>
      <c r="E2" s="75"/>
      <c r="F2" s="75"/>
      <c r="G2" s="60"/>
      <c r="H2" s="60"/>
      <c r="I2" s="64" t="s">
        <v>19</v>
      </c>
      <c r="J2" s="66">
        <f ca="1">SUMIF($K:$K, "&gt;0")</f>
        <v>0</v>
      </c>
      <c r="K2" s="67"/>
    </row>
    <row r="3" spans="1:13" ht="27" customHeight="1">
      <c r="A3" s="70"/>
      <c r="B3" s="73"/>
      <c r="C3" s="61"/>
      <c r="D3" s="61"/>
      <c r="E3" s="76"/>
      <c r="F3" s="76"/>
      <c r="G3" s="61"/>
      <c r="H3" s="61"/>
      <c r="I3" s="65"/>
      <c r="J3" s="4" t="s">
        <v>29</v>
      </c>
      <c r="K3" s="5" t="s">
        <v>30</v>
      </c>
      <c r="L3" t="s">
        <v>819</v>
      </c>
      <c r="M3" t="s">
        <v>820</v>
      </c>
    </row>
    <row r="4" spans="1:13">
      <c r="B4" s="58" t="s">
        <v>32</v>
      </c>
      <c r="C4" s="58"/>
      <c r="D4" s="58"/>
      <c r="E4" s="58"/>
      <c r="F4" s="58"/>
      <c r="G4" s="58"/>
      <c r="H4" s="58"/>
      <c r="I4" s="58"/>
      <c r="J4" s="58"/>
      <c r="K4" s="58"/>
    </row>
    <row r="5" spans="1:13" ht="69.900000000000006" customHeight="1">
      <c r="A5">
        <v>20419</v>
      </c>
      <c r="B5" s="9" t="s">
        <v>33</v>
      </c>
      <c r="C5" s="10" t="s">
        <v>34</v>
      </c>
      <c r="D5" s="10" t="s">
        <v>35</v>
      </c>
      <c r="E5" s="10"/>
      <c r="F5" s="10" t="s">
        <v>37</v>
      </c>
      <c r="G5" s="10">
        <v>1</v>
      </c>
      <c r="H5" s="10"/>
      <c r="I5" s="11" t="s">
        <v>36</v>
      </c>
      <c r="J5" s="11"/>
      <c r="K5" s="11"/>
      <c r="L5">
        <v>160</v>
      </c>
      <c r="M5">
        <v>41</v>
      </c>
    </row>
    <row r="6" spans="1:13" ht="69.900000000000006" customHeight="1">
      <c r="A6">
        <v>20491</v>
      </c>
      <c r="B6" s="9" t="s">
        <v>38</v>
      </c>
      <c r="C6" s="10" t="s">
        <v>39</v>
      </c>
      <c r="D6" s="10" t="s">
        <v>35</v>
      </c>
      <c r="E6" s="10"/>
      <c r="F6" s="10" t="s">
        <v>41</v>
      </c>
      <c r="G6" s="10">
        <v>12</v>
      </c>
      <c r="H6" s="10" t="s">
        <v>40</v>
      </c>
      <c r="I6" s="11">
        <v>3.13</v>
      </c>
      <c r="J6" s="11"/>
      <c r="K6" s="11">
        <f ca="1">$J$6 * INDIRECT(ADDRESS(6,(8 + Условия!$A$26)))</f>
        <v>0</v>
      </c>
      <c r="L6">
        <v>160</v>
      </c>
      <c r="M6">
        <v>36</v>
      </c>
    </row>
    <row r="7" spans="1:13" ht="69.900000000000006" customHeight="1">
      <c r="A7">
        <v>20837</v>
      </c>
      <c r="B7" s="9" t="s">
        <v>42</v>
      </c>
      <c r="C7" s="10" t="s">
        <v>43</v>
      </c>
      <c r="D7" s="10" t="s">
        <v>35</v>
      </c>
      <c r="E7" s="10"/>
      <c r="F7" s="10" t="s">
        <v>44</v>
      </c>
      <c r="G7" s="10">
        <v>12</v>
      </c>
      <c r="H7" s="10" t="s">
        <v>40</v>
      </c>
      <c r="I7" s="11">
        <v>3.13</v>
      </c>
      <c r="J7" s="11"/>
      <c r="K7" s="11">
        <f ca="1">$J$7 * INDIRECT(ADDRESS(7,(8 + Условия!$A$26)))</f>
        <v>0</v>
      </c>
      <c r="L7">
        <v>160</v>
      </c>
      <c r="M7">
        <v>36</v>
      </c>
    </row>
    <row r="8" spans="1:13" ht="69.900000000000006" customHeight="1">
      <c r="A8">
        <v>20492</v>
      </c>
      <c r="B8" s="9" t="s">
        <v>45</v>
      </c>
      <c r="C8" s="10" t="s">
        <v>46</v>
      </c>
      <c r="D8" s="10" t="s">
        <v>35</v>
      </c>
      <c r="E8" s="10"/>
      <c r="F8" s="10" t="s">
        <v>47</v>
      </c>
      <c r="G8" s="10">
        <v>12</v>
      </c>
      <c r="H8" s="10" t="s">
        <v>40</v>
      </c>
      <c r="I8" s="11">
        <v>3.13</v>
      </c>
      <c r="J8" s="11"/>
      <c r="K8" s="11">
        <f ca="1">$J$8 * INDIRECT(ADDRESS(8,(8 + Условия!$A$26)))</f>
        <v>0</v>
      </c>
      <c r="L8">
        <v>160</v>
      </c>
      <c r="M8">
        <v>36</v>
      </c>
    </row>
    <row r="9" spans="1:13" ht="69.900000000000006" customHeight="1">
      <c r="A9">
        <v>20560</v>
      </c>
      <c r="B9" s="9" t="s">
        <v>48</v>
      </c>
      <c r="C9" s="10" t="s">
        <v>49</v>
      </c>
      <c r="D9" s="10" t="s">
        <v>35</v>
      </c>
      <c r="E9" s="10"/>
      <c r="F9" s="57" t="s">
        <v>50</v>
      </c>
      <c r="G9" s="10">
        <v>1</v>
      </c>
      <c r="H9" s="10" t="s">
        <v>40</v>
      </c>
      <c r="I9" s="11">
        <v>9.32</v>
      </c>
      <c r="J9" s="11"/>
      <c r="K9" s="11">
        <f ca="1">$J$9 * INDIRECT(ADDRESS(9,(8 + Условия!$A$26)))</f>
        <v>0</v>
      </c>
      <c r="L9">
        <v>159</v>
      </c>
      <c r="M9">
        <v>26</v>
      </c>
    </row>
    <row r="10" spans="1:13" ht="69.900000000000006" customHeight="1">
      <c r="A10">
        <v>20569</v>
      </c>
      <c r="B10" s="9" t="s">
        <v>51</v>
      </c>
      <c r="C10" s="10" t="s">
        <v>52</v>
      </c>
      <c r="D10" s="10" t="s">
        <v>35</v>
      </c>
      <c r="E10" s="10"/>
      <c r="F10" s="57"/>
      <c r="G10" s="10">
        <v>1</v>
      </c>
      <c r="H10" s="10" t="s">
        <v>40</v>
      </c>
      <c r="I10" s="11">
        <v>42</v>
      </c>
      <c r="J10" s="11"/>
      <c r="K10" s="11">
        <f ca="1">$J$10 * INDIRECT(ADDRESS(10,(8 + Условия!$A$26)))</f>
        <v>0</v>
      </c>
      <c r="L10">
        <v>159</v>
      </c>
      <c r="M10">
        <v>26</v>
      </c>
    </row>
    <row r="11" spans="1:13" ht="69.900000000000006" customHeight="1">
      <c r="A11">
        <v>20366</v>
      </c>
      <c r="B11" s="9" t="s">
        <v>53</v>
      </c>
      <c r="C11" s="10" t="s">
        <v>54</v>
      </c>
      <c r="D11" s="10" t="s">
        <v>35</v>
      </c>
      <c r="E11" s="10"/>
      <c r="F11" s="57"/>
      <c r="G11" s="10">
        <v>1</v>
      </c>
      <c r="H11" s="10" t="s">
        <v>40</v>
      </c>
      <c r="I11" s="11">
        <v>79.680000000000007</v>
      </c>
      <c r="J11" s="11"/>
      <c r="K11" s="11">
        <f ca="1">$J$11 * INDIRECT(ADDRESS(11,(8 + Условия!$A$26)))</f>
        <v>0</v>
      </c>
      <c r="L11">
        <v>159</v>
      </c>
      <c r="M11">
        <v>26</v>
      </c>
    </row>
    <row r="12" spans="1:13" ht="69.900000000000006" customHeight="1">
      <c r="A12">
        <v>20367</v>
      </c>
      <c r="B12" s="9" t="s">
        <v>55</v>
      </c>
      <c r="C12" s="10" t="s">
        <v>56</v>
      </c>
      <c r="D12" s="10" t="s">
        <v>35</v>
      </c>
      <c r="E12" s="10"/>
      <c r="F12" s="57"/>
      <c r="G12" s="10">
        <v>1</v>
      </c>
      <c r="H12" s="10" t="s">
        <v>40</v>
      </c>
      <c r="I12" s="11">
        <v>181.45</v>
      </c>
      <c r="J12" s="11"/>
      <c r="K12" s="11">
        <f ca="1">$J$12 * INDIRECT(ADDRESS(12,(8 + Условия!$A$26)))</f>
        <v>0</v>
      </c>
      <c r="L12">
        <v>159</v>
      </c>
      <c r="M12">
        <v>26</v>
      </c>
    </row>
    <row r="13" spans="1:13" ht="69.900000000000006" customHeight="1">
      <c r="A13">
        <v>20734</v>
      </c>
      <c r="B13" s="9" t="s">
        <v>57</v>
      </c>
      <c r="C13" s="10" t="s">
        <v>58</v>
      </c>
      <c r="D13" s="10" t="s">
        <v>35</v>
      </c>
      <c r="E13" s="10"/>
      <c r="F13" s="57" t="s">
        <v>59</v>
      </c>
      <c r="G13" s="10">
        <v>1</v>
      </c>
      <c r="H13" s="10" t="s">
        <v>40</v>
      </c>
      <c r="I13" s="11">
        <v>9.32</v>
      </c>
      <c r="J13" s="11"/>
      <c r="K13" s="11">
        <f ca="1">$J$13 * INDIRECT(ADDRESS(13,(8 + Условия!$A$26)))</f>
        <v>0</v>
      </c>
      <c r="L13">
        <v>159</v>
      </c>
      <c r="M13">
        <v>26</v>
      </c>
    </row>
    <row r="14" spans="1:13" ht="69.900000000000006" customHeight="1">
      <c r="A14">
        <v>20804</v>
      </c>
      <c r="B14" s="9" t="s">
        <v>60</v>
      </c>
      <c r="C14" s="10" t="s">
        <v>61</v>
      </c>
      <c r="D14" s="10" t="s">
        <v>35</v>
      </c>
      <c r="E14" s="10"/>
      <c r="F14" s="57"/>
      <c r="G14" s="10">
        <v>1</v>
      </c>
      <c r="H14" s="10" t="s">
        <v>40</v>
      </c>
      <c r="I14" s="11">
        <v>42</v>
      </c>
      <c r="J14" s="11"/>
      <c r="K14" s="11">
        <f ca="1">$J$14 * INDIRECT(ADDRESS(14,(8 + Условия!$A$26)))</f>
        <v>0</v>
      </c>
      <c r="L14">
        <v>159</v>
      </c>
      <c r="M14">
        <v>26</v>
      </c>
    </row>
    <row r="15" spans="1:13" ht="69.900000000000006" customHeight="1">
      <c r="A15">
        <v>20496</v>
      </c>
      <c r="B15" s="9" t="s">
        <v>62</v>
      </c>
      <c r="C15" s="10" t="s">
        <v>63</v>
      </c>
      <c r="D15" s="10" t="s">
        <v>35</v>
      </c>
      <c r="E15" s="10"/>
      <c r="F15" s="57"/>
      <c r="G15" s="10">
        <v>1</v>
      </c>
      <c r="H15" s="10" t="s">
        <v>40</v>
      </c>
      <c r="I15" s="11">
        <v>181.45</v>
      </c>
      <c r="J15" s="11"/>
      <c r="K15" s="11">
        <f ca="1">$J$15 * INDIRECT(ADDRESS(15,(8 + Условия!$A$26)))</f>
        <v>0</v>
      </c>
      <c r="L15">
        <v>159</v>
      </c>
      <c r="M15">
        <v>26</v>
      </c>
    </row>
    <row r="16" spans="1:13" ht="69.900000000000006" customHeight="1">
      <c r="A16">
        <v>26475</v>
      </c>
      <c r="B16" s="9" t="s">
        <v>64</v>
      </c>
      <c r="C16" s="10" t="s">
        <v>65</v>
      </c>
      <c r="D16" s="10" t="s">
        <v>35</v>
      </c>
      <c r="E16" s="10"/>
      <c r="F16" s="10" t="s">
        <v>66</v>
      </c>
      <c r="G16" s="10">
        <v>1</v>
      </c>
      <c r="H16" s="10" t="s">
        <v>40</v>
      </c>
      <c r="I16" s="11">
        <v>10.1</v>
      </c>
      <c r="J16" s="11"/>
      <c r="K16" s="11">
        <f ca="1">$J$16 * INDIRECT(ADDRESS(16,(8 + Условия!$A$26)))</f>
        <v>0</v>
      </c>
      <c r="L16">
        <v>135</v>
      </c>
      <c r="M16" t="s">
        <v>821</v>
      </c>
    </row>
    <row r="17" spans="1:13" ht="69.900000000000006" customHeight="1">
      <c r="A17">
        <v>20637</v>
      </c>
      <c r="B17" s="9" t="s">
        <v>67</v>
      </c>
      <c r="C17" s="10" t="s">
        <v>68</v>
      </c>
      <c r="D17" s="10" t="s">
        <v>35</v>
      </c>
      <c r="E17" s="10"/>
      <c r="F17" s="57" t="s">
        <v>69</v>
      </c>
      <c r="G17" s="10">
        <v>1</v>
      </c>
      <c r="H17" s="10"/>
      <c r="I17" s="11" t="s">
        <v>36</v>
      </c>
      <c r="J17" s="11"/>
      <c r="K17" s="11"/>
      <c r="L17">
        <v>134</v>
      </c>
      <c r="M17">
        <v>45</v>
      </c>
    </row>
    <row r="18" spans="1:13" ht="69.900000000000006" customHeight="1">
      <c r="A18">
        <v>20839</v>
      </c>
      <c r="B18" s="9" t="s">
        <v>70</v>
      </c>
      <c r="C18" s="10" t="s">
        <v>71</v>
      </c>
      <c r="D18" s="10" t="s">
        <v>35</v>
      </c>
      <c r="E18" s="10"/>
      <c r="F18" s="57"/>
      <c r="G18" s="10">
        <v>1</v>
      </c>
      <c r="H18" s="10" t="s">
        <v>40</v>
      </c>
      <c r="I18" s="11">
        <v>227</v>
      </c>
      <c r="J18" s="11"/>
      <c r="K18" s="11">
        <f ca="1">$J$18 * INDIRECT(ADDRESS(18,(8 + Условия!$A$26)))</f>
        <v>0</v>
      </c>
      <c r="L18">
        <v>134</v>
      </c>
      <c r="M18">
        <v>45</v>
      </c>
    </row>
    <row r="19" spans="1:13" ht="69.900000000000006" customHeight="1">
      <c r="A19">
        <v>20972</v>
      </c>
      <c r="B19" s="9" t="s">
        <v>72</v>
      </c>
      <c r="C19" s="10" t="s">
        <v>73</v>
      </c>
      <c r="D19" s="10" t="s">
        <v>35</v>
      </c>
      <c r="E19" s="10"/>
      <c r="F19" s="57" t="s">
        <v>74</v>
      </c>
      <c r="G19" s="10">
        <v>1</v>
      </c>
      <c r="H19" s="10" t="s">
        <v>40</v>
      </c>
      <c r="I19" s="11">
        <v>23.5</v>
      </c>
      <c r="J19" s="11"/>
      <c r="K19" s="11">
        <f ca="1">$J$19 * INDIRECT(ADDRESS(19,(8 + Условия!$A$26)))</f>
        <v>0</v>
      </c>
      <c r="L19">
        <v>134</v>
      </c>
      <c r="M19">
        <v>45</v>
      </c>
    </row>
    <row r="20" spans="1:13" ht="69.900000000000006" customHeight="1">
      <c r="A20">
        <v>32097</v>
      </c>
      <c r="B20" s="9" t="s">
        <v>75</v>
      </c>
      <c r="C20" s="10" t="s">
        <v>76</v>
      </c>
      <c r="D20" s="10" t="s">
        <v>35</v>
      </c>
      <c r="E20" s="10"/>
      <c r="F20" s="57"/>
      <c r="G20" s="10">
        <v>1</v>
      </c>
      <c r="H20" s="10" t="s">
        <v>40</v>
      </c>
      <c r="I20" s="11">
        <v>62.16</v>
      </c>
      <c r="J20" s="11"/>
      <c r="K20" s="11">
        <f ca="1">$J$20 * INDIRECT(ADDRESS(20,(8 + Условия!$A$26)))</f>
        <v>0</v>
      </c>
      <c r="L20">
        <v>134</v>
      </c>
      <c r="M20">
        <v>45</v>
      </c>
    </row>
    <row r="21" spans="1:13" ht="69.900000000000006" customHeight="1">
      <c r="A21">
        <v>20777</v>
      </c>
      <c r="B21" s="12"/>
      <c r="C21" s="10" t="s">
        <v>77</v>
      </c>
      <c r="D21" s="10" t="s">
        <v>35</v>
      </c>
      <c r="E21" s="10"/>
      <c r="F21" s="57"/>
      <c r="G21" s="10">
        <v>1</v>
      </c>
      <c r="H21" s="10"/>
      <c r="I21" s="11" t="s">
        <v>36</v>
      </c>
      <c r="J21" s="11"/>
      <c r="K21" s="11"/>
      <c r="L21">
        <v>134</v>
      </c>
      <c r="M21">
        <v>45</v>
      </c>
    </row>
    <row r="22" spans="1:13" ht="69.900000000000006" customHeight="1">
      <c r="A22">
        <v>20867</v>
      </c>
      <c r="B22" s="9" t="s">
        <v>78</v>
      </c>
      <c r="C22" s="10" t="s">
        <v>79</v>
      </c>
      <c r="D22" s="10" t="s">
        <v>35</v>
      </c>
      <c r="E22" s="10"/>
      <c r="F22" s="57"/>
      <c r="G22" s="10">
        <v>1</v>
      </c>
      <c r="H22" s="10" t="s">
        <v>40</v>
      </c>
      <c r="I22" s="11">
        <v>280</v>
      </c>
      <c r="J22" s="11"/>
      <c r="K22" s="11">
        <f ca="1">$J$22 * INDIRECT(ADDRESS(22,(8 + Условия!$A$26)))</f>
        <v>0</v>
      </c>
      <c r="L22">
        <v>134</v>
      </c>
      <c r="M22">
        <v>45</v>
      </c>
    </row>
    <row r="23" spans="1:13" ht="69.900000000000006" customHeight="1">
      <c r="A23">
        <v>21108</v>
      </c>
      <c r="B23" s="9" t="s">
        <v>80</v>
      </c>
      <c r="C23" s="10" t="s">
        <v>81</v>
      </c>
      <c r="D23" s="10" t="s">
        <v>35</v>
      </c>
      <c r="E23" s="10"/>
      <c r="F23" s="57" t="s">
        <v>82</v>
      </c>
      <c r="G23" s="10">
        <v>1</v>
      </c>
      <c r="H23" s="10" t="s">
        <v>40</v>
      </c>
      <c r="I23" s="11">
        <v>52</v>
      </c>
      <c r="J23" s="11"/>
      <c r="K23" s="11">
        <f ca="1">$J$23 * INDIRECT(ADDRESS(23,(8 + Условия!$A$26)))</f>
        <v>0</v>
      </c>
      <c r="L23">
        <v>134</v>
      </c>
      <c r="M23">
        <v>46</v>
      </c>
    </row>
    <row r="24" spans="1:13" ht="69.900000000000006" customHeight="1">
      <c r="A24">
        <v>20565</v>
      </c>
      <c r="B24" s="9" t="s">
        <v>83</v>
      </c>
      <c r="C24" s="10" t="s">
        <v>84</v>
      </c>
      <c r="D24" s="10" t="s">
        <v>35</v>
      </c>
      <c r="E24" s="10"/>
      <c r="F24" s="57"/>
      <c r="G24" s="10">
        <v>1</v>
      </c>
      <c r="H24" s="10" t="s">
        <v>40</v>
      </c>
      <c r="I24" s="11">
        <v>220</v>
      </c>
      <c r="J24" s="11"/>
      <c r="K24" s="11">
        <f ca="1">$J$24 * INDIRECT(ADDRESS(24,(8 + Условия!$A$26)))</f>
        <v>0</v>
      </c>
      <c r="L24">
        <v>134</v>
      </c>
      <c r="M24">
        <v>46</v>
      </c>
    </row>
    <row r="25" spans="1:13">
      <c r="B25" s="58" t="s">
        <v>85</v>
      </c>
      <c r="C25" s="58"/>
      <c r="D25" s="58"/>
      <c r="E25" s="58"/>
      <c r="F25" s="58"/>
      <c r="G25" s="58"/>
      <c r="H25" s="58"/>
      <c r="I25" s="58"/>
      <c r="J25" s="58"/>
      <c r="K25" s="58"/>
    </row>
    <row r="26" spans="1:13" ht="69.900000000000006" customHeight="1">
      <c r="A26">
        <v>20417</v>
      </c>
      <c r="B26" s="9" t="s">
        <v>86</v>
      </c>
      <c r="C26" s="10" t="s">
        <v>87</v>
      </c>
      <c r="D26" s="10" t="s">
        <v>35</v>
      </c>
      <c r="E26" s="10"/>
      <c r="F26" s="10" t="s">
        <v>88</v>
      </c>
      <c r="G26" s="10">
        <v>1</v>
      </c>
      <c r="H26" s="10"/>
      <c r="I26" s="11" t="s">
        <v>36</v>
      </c>
      <c r="J26" s="11"/>
      <c r="K26" s="11"/>
      <c r="L26">
        <v>160</v>
      </c>
      <c r="M26">
        <v>42</v>
      </c>
    </row>
    <row r="27" spans="1:13" ht="69.900000000000006" customHeight="1">
      <c r="A27">
        <v>20350</v>
      </c>
      <c r="B27" s="9" t="s">
        <v>89</v>
      </c>
      <c r="C27" s="10" t="s">
        <v>90</v>
      </c>
      <c r="D27" s="10" t="s">
        <v>35</v>
      </c>
      <c r="E27" s="10"/>
      <c r="F27" s="10" t="s">
        <v>91</v>
      </c>
      <c r="G27" s="10">
        <v>12</v>
      </c>
      <c r="H27" s="10"/>
      <c r="I27" s="11" t="s">
        <v>36</v>
      </c>
      <c r="J27" s="11"/>
      <c r="K27" s="11"/>
      <c r="L27">
        <v>160</v>
      </c>
      <c r="M27">
        <v>37</v>
      </c>
    </row>
    <row r="28" spans="1:13" ht="69.900000000000006" customHeight="1">
      <c r="A28">
        <v>20418</v>
      </c>
      <c r="B28" s="9" t="s">
        <v>92</v>
      </c>
      <c r="C28" s="10" t="s">
        <v>93</v>
      </c>
      <c r="D28" s="10" t="s">
        <v>35</v>
      </c>
      <c r="E28" s="10"/>
      <c r="F28" s="10" t="s">
        <v>94</v>
      </c>
      <c r="G28" s="10">
        <v>12</v>
      </c>
      <c r="H28" s="10" t="s">
        <v>40</v>
      </c>
      <c r="I28" s="11">
        <v>3.13</v>
      </c>
      <c r="J28" s="11"/>
      <c r="K28" s="11">
        <f ca="1">$J$28 * INDIRECT(ADDRESS(28,(8 + Условия!$A$26)))</f>
        <v>0</v>
      </c>
      <c r="L28">
        <v>160</v>
      </c>
      <c r="M28">
        <v>37</v>
      </c>
    </row>
    <row r="29" spans="1:13" ht="69.900000000000006" customHeight="1">
      <c r="A29">
        <v>20490</v>
      </c>
      <c r="B29" s="9" t="s">
        <v>95</v>
      </c>
      <c r="C29" s="10" t="s">
        <v>96</v>
      </c>
      <c r="D29" s="10" t="s">
        <v>35</v>
      </c>
      <c r="E29" s="10"/>
      <c r="F29" s="10" t="s">
        <v>97</v>
      </c>
      <c r="G29" s="10">
        <v>12</v>
      </c>
      <c r="H29" s="10"/>
      <c r="I29" s="11" t="s">
        <v>36</v>
      </c>
      <c r="J29" s="11"/>
      <c r="K29" s="11"/>
      <c r="L29">
        <v>160</v>
      </c>
      <c r="M29">
        <v>37</v>
      </c>
    </row>
    <row r="30" spans="1:13" ht="69.900000000000006" customHeight="1">
      <c r="A30">
        <v>20371</v>
      </c>
      <c r="B30" s="9" t="s">
        <v>98</v>
      </c>
      <c r="C30" s="10" t="s">
        <v>99</v>
      </c>
      <c r="D30" s="10" t="s">
        <v>35</v>
      </c>
      <c r="E30" s="10"/>
      <c r="F30" s="10" t="s">
        <v>100</v>
      </c>
      <c r="G30" s="10">
        <v>12</v>
      </c>
      <c r="H30" s="10"/>
      <c r="I30" s="11" t="s">
        <v>36</v>
      </c>
      <c r="J30" s="11"/>
      <c r="K30" s="11"/>
      <c r="L30">
        <v>160</v>
      </c>
      <c r="M30">
        <v>37</v>
      </c>
    </row>
    <row r="31" spans="1:13" ht="69.900000000000006" customHeight="1">
      <c r="A31">
        <v>20501</v>
      </c>
      <c r="B31" s="9" t="s">
        <v>101</v>
      </c>
      <c r="C31" s="10" t="s">
        <v>102</v>
      </c>
      <c r="D31" s="10" t="s">
        <v>35</v>
      </c>
      <c r="E31" s="10"/>
      <c r="F31" s="57" t="s">
        <v>103</v>
      </c>
      <c r="G31" s="10">
        <v>1</v>
      </c>
      <c r="H31" s="10" t="s">
        <v>40</v>
      </c>
      <c r="I31" s="11">
        <v>10.6</v>
      </c>
      <c r="J31" s="11"/>
      <c r="K31" s="11">
        <f ca="1">$J$31 * INDIRECT(ADDRESS(31,(8 + Условия!$A$26)))</f>
        <v>0</v>
      </c>
      <c r="L31">
        <v>159</v>
      </c>
      <c r="M31">
        <v>29</v>
      </c>
    </row>
    <row r="32" spans="1:13" ht="69.900000000000006" customHeight="1">
      <c r="A32">
        <v>20503</v>
      </c>
      <c r="B32" s="9" t="s">
        <v>104</v>
      </c>
      <c r="C32" s="10" t="s">
        <v>105</v>
      </c>
      <c r="D32" s="10" t="s">
        <v>35</v>
      </c>
      <c r="E32" s="10"/>
      <c r="F32" s="57"/>
      <c r="G32" s="10">
        <v>1</v>
      </c>
      <c r="H32" s="10" t="s">
        <v>40</v>
      </c>
      <c r="I32" s="11">
        <v>47</v>
      </c>
      <c r="J32" s="11"/>
      <c r="K32" s="11">
        <f ca="1">$J$32 * INDIRECT(ADDRESS(32,(8 + Условия!$A$26)))</f>
        <v>0</v>
      </c>
      <c r="L32">
        <v>159</v>
      </c>
      <c r="M32">
        <v>29</v>
      </c>
    </row>
    <row r="33" spans="1:13" ht="69.900000000000006" customHeight="1">
      <c r="A33">
        <v>20838</v>
      </c>
      <c r="B33" s="9" t="s">
        <v>106</v>
      </c>
      <c r="C33" s="10" t="s">
        <v>107</v>
      </c>
      <c r="D33" s="10" t="s">
        <v>35</v>
      </c>
      <c r="E33" s="10"/>
      <c r="F33" s="57"/>
      <c r="G33" s="10">
        <v>1</v>
      </c>
      <c r="H33" s="10" t="s">
        <v>40</v>
      </c>
      <c r="I33" s="11">
        <v>90</v>
      </c>
      <c r="J33" s="11"/>
      <c r="K33" s="11">
        <f ca="1">$J$33 * INDIRECT(ADDRESS(33,(8 + Условия!$A$26)))</f>
        <v>0</v>
      </c>
      <c r="L33">
        <v>159</v>
      </c>
      <c r="M33">
        <v>29</v>
      </c>
    </row>
    <row r="34" spans="1:13" ht="69.900000000000006" customHeight="1">
      <c r="A34">
        <v>26738</v>
      </c>
      <c r="B34" s="9" t="s">
        <v>108</v>
      </c>
      <c r="C34" s="10" t="s">
        <v>109</v>
      </c>
      <c r="D34" s="10" t="s">
        <v>35</v>
      </c>
      <c r="E34" s="10"/>
      <c r="F34" s="57"/>
      <c r="G34" s="10">
        <v>1</v>
      </c>
      <c r="H34" s="10" t="s">
        <v>40</v>
      </c>
      <c r="I34" s="11">
        <v>289</v>
      </c>
      <c r="J34" s="11"/>
      <c r="K34" s="11">
        <f ca="1">$J$34 * INDIRECT(ADDRESS(34,(8 + Условия!$A$26)))</f>
        <v>0</v>
      </c>
      <c r="L34">
        <v>159</v>
      </c>
      <c r="M34">
        <v>29</v>
      </c>
    </row>
    <row r="35" spans="1:13" ht="69.900000000000006" customHeight="1">
      <c r="A35">
        <v>20370</v>
      </c>
      <c r="B35" s="9" t="s">
        <v>110</v>
      </c>
      <c r="C35" s="10" t="s">
        <v>111</v>
      </c>
      <c r="D35" s="10" t="s">
        <v>35</v>
      </c>
      <c r="E35" s="10"/>
      <c r="F35" s="57"/>
      <c r="G35" s="10">
        <v>1</v>
      </c>
      <c r="H35" s="10" t="s">
        <v>40</v>
      </c>
      <c r="I35" s="11">
        <v>365</v>
      </c>
      <c r="J35" s="11"/>
      <c r="K35" s="11">
        <f ca="1">$J$35 * INDIRECT(ADDRESS(35,(8 + Условия!$A$26)))</f>
        <v>0</v>
      </c>
      <c r="L35">
        <v>159</v>
      </c>
      <c r="M35">
        <v>29</v>
      </c>
    </row>
    <row r="36" spans="1:13" ht="69.900000000000006" customHeight="1">
      <c r="A36">
        <v>20502</v>
      </c>
      <c r="B36" s="9" t="s">
        <v>112</v>
      </c>
      <c r="C36" s="10" t="s">
        <v>113</v>
      </c>
      <c r="D36" s="10" t="s">
        <v>35</v>
      </c>
      <c r="E36" s="10"/>
      <c r="F36" s="57" t="s">
        <v>114</v>
      </c>
      <c r="G36" s="10">
        <v>1</v>
      </c>
      <c r="H36" s="10" t="s">
        <v>40</v>
      </c>
      <c r="I36" s="11">
        <v>10.6</v>
      </c>
      <c r="J36" s="11"/>
      <c r="K36" s="11">
        <f ca="1">$J$36 * INDIRECT(ADDRESS(36,(8 + Условия!$A$26)))</f>
        <v>0</v>
      </c>
      <c r="L36">
        <v>159</v>
      </c>
      <c r="M36">
        <v>29</v>
      </c>
    </row>
    <row r="37" spans="1:13" ht="69.900000000000006" customHeight="1">
      <c r="A37">
        <v>21146</v>
      </c>
      <c r="B37" s="9" t="s">
        <v>115</v>
      </c>
      <c r="C37" s="10" t="s">
        <v>116</v>
      </c>
      <c r="D37" s="10" t="s">
        <v>35</v>
      </c>
      <c r="E37" s="10"/>
      <c r="F37" s="57"/>
      <c r="G37" s="10">
        <v>1</v>
      </c>
      <c r="H37" s="10" t="s">
        <v>40</v>
      </c>
      <c r="I37" s="11">
        <v>47</v>
      </c>
      <c r="J37" s="11"/>
      <c r="K37" s="11">
        <f ca="1">$J$37 * INDIRECT(ADDRESS(37,(8 + Условия!$A$26)))</f>
        <v>0</v>
      </c>
      <c r="L37">
        <v>159</v>
      </c>
      <c r="M37">
        <v>29</v>
      </c>
    </row>
    <row r="38" spans="1:13" ht="69.900000000000006" customHeight="1">
      <c r="A38">
        <v>20493</v>
      </c>
      <c r="B38" s="9" t="s">
        <v>117</v>
      </c>
      <c r="C38" s="10" t="s">
        <v>118</v>
      </c>
      <c r="D38" s="10" t="s">
        <v>35</v>
      </c>
      <c r="E38" s="10"/>
      <c r="F38" s="57"/>
      <c r="G38" s="10">
        <v>1</v>
      </c>
      <c r="H38" s="10" t="s">
        <v>40</v>
      </c>
      <c r="I38" s="11">
        <v>90</v>
      </c>
      <c r="J38" s="11"/>
      <c r="K38" s="11">
        <f ca="1">$J$38 * INDIRECT(ADDRESS(38,(8 + Условия!$A$26)))</f>
        <v>0</v>
      </c>
      <c r="L38">
        <v>159</v>
      </c>
      <c r="M38">
        <v>29</v>
      </c>
    </row>
    <row r="39" spans="1:13" ht="69.900000000000006" customHeight="1">
      <c r="A39">
        <v>20923</v>
      </c>
      <c r="B39" s="9" t="s">
        <v>119</v>
      </c>
      <c r="C39" s="10" t="s">
        <v>120</v>
      </c>
      <c r="D39" s="10" t="s">
        <v>35</v>
      </c>
      <c r="E39" s="10"/>
      <c r="F39" s="57"/>
      <c r="G39" s="10">
        <v>1</v>
      </c>
      <c r="H39" s="10"/>
      <c r="I39" s="11" t="s">
        <v>36</v>
      </c>
      <c r="J39" s="11"/>
      <c r="K39" s="11"/>
      <c r="L39">
        <v>159</v>
      </c>
      <c r="M39">
        <v>29</v>
      </c>
    </row>
    <row r="40" spans="1:13" ht="69.900000000000006" customHeight="1">
      <c r="A40">
        <v>20842</v>
      </c>
      <c r="B40" s="9" t="s">
        <v>121</v>
      </c>
      <c r="C40" s="10" t="s">
        <v>122</v>
      </c>
      <c r="D40" s="10" t="s">
        <v>35</v>
      </c>
      <c r="E40" s="10"/>
      <c r="F40" s="57" t="s">
        <v>123</v>
      </c>
      <c r="G40" s="10">
        <v>1</v>
      </c>
      <c r="H40" s="10" t="s">
        <v>40</v>
      </c>
      <c r="I40" s="11">
        <v>10.6</v>
      </c>
      <c r="J40" s="11"/>
      <c r="K40" s="11">
        <f ca="1">$J$40 * INDIRECT(ADDRESS(40,(8 + Условия!$A$26)))</f>
        <v>0</v>
      </c>
      <c r="L40">
        <v>159</v>
      </c>
      <c r="M40">
        <v>29</v>
      </c>
    </row>
    <row r="41" spans="1:13" ht="69.900000000000006" customHeight="1">
      <c r="A41">
        <v>20843</v>
      </c>
      <c r="B41" s="9" t="s">
        <v>124</v>
      </c>
      <c r="C41" s="10" t="s">
        <v>125</v>
      </c>
      <c r="D41" s="10" t="s">
        <v>35</v>
      </c>
      <c r="E41" s="10"/>
      <c r="F41" s="57"/>
      <c r="G41" s="10">
        <v>1</v>
      </c>
      <c r="H41" s="10" t="s">
        <v>40</v>
      </c>
      <c r="I41" s="11">
        <v>47</v>
      </c>
      <c r="J41" s="11"/>
      <c r="K41" s="11">
        <f ca="1">$J$41 * INDIRECT(ADDRESS(41,(8 + Условия!$A$26)))</f>
        <v>0</v>
      </c>
      <c r="L41">
        <v>159</v>
      </c>
      <c r="M41">
        <v>29</v>
      </c>
    </row>
    <row r="42" spans="1:13" ht="69.900000000000006" customHeight="1">
      <c r="A42">
        <v>21818</v>
      </c>
      <c r="B42" s="9" t="s">
        <v>126</v>
      </c>
      <c r="C42" s="10" t="s">
        <v>127</v>
      </c>
      <c r="D42" s="10" t="s">
        <v>35</v>
      </c>
      <c r="E42" s="10"/>
      <c r="F42" s="57"/>
      <c r="G42" s="10">
        <v>1</v>
      </c>
      <c r="H42" s="10" t="s">
        <v>40</v>
      </c>
      <c r="I42" s="11">
        <v>90</v>
      </c>
      <c r="J42" s="11"/>
      <c r="K42" s="11">
        <f ca="1">$J$42 * INDIRECT(ADDRESS(42,(8 + Условия!$A$26)))</f>
        <v>0</v>
      </c>
      <c r="L42">
        <v>159</v>
      </c>
      <c r="M42">
        <v>29</v>
      </c>
    </row>
    <row r="43" spans="1:13" ht="69.900000000000006" customHeight="1">
      <c r="A43">
        <v>20844</v>
      </c>
      <c r="B43" s="9" t="s">
        <v>128</v>
      </c>
      <c r="C43" s="10" t="s">
        <v>129</v>
      </c>
      <c r="D43" s="10" t="s">
        <v>35</v>
      </c>
      <c r="E43" s="10"/>
      <c r="F43" s="57"/>
      <c r="G43" s="10">
        <v>1</v>
      </c>
      <c r="H43" s="10"/>
      <c r="I43" s="11" t="s">
        <v>36</v>
      </c>
      <c r="J43" s="11"/>
      <c r="K43" s="11"/>
      <c r="L43">
        <v>159</v>
      </c>
      <c r="M43">
        <v>29</v>
      </c>
    </row>
    <row r="44" spans="1:13" ht="69.900000000000006" customHeight="1">
      <c r="A44">
        <v>20766</v>
      </c>
      <c r="B44" s="9" t="s">
        <v>130</v>
      </c>
      <c r="C44" s="10" t="s">
        <v>131</v>
      </c>
      <c r="D44" s="10" t="s">
        <v>35</v>
      </c>
      <c r="E44" s="10"/>
      <c r="F44" s="57" t="s">
        <v>132</v>
      </c>
      <c r="G44" s="10">
        <v>1</v>
      </c>
      <c r="H44" s="10" t="s">
        <v>40</v>
      </c>
      <c r="I44" s="11">
        <v>10.6</v>
      </c>
      <c r="J44" s="11"/>
      <c r="K44" s="11">
        <f ca="1">$J$44 * INDIRECT(ADDRESS(44,(8 + Условия!$A$26)))</f>
        <v>0</v>
      </c>
      <c r="L44">
        <v>159</v>
      </c>
      <c r="M44">
        <v>29</v>
      </c>
    </row>
    <row r="45" spans="1:13" ht="69.900000000000006" customHeight="1">
      <c r="A45">
        <v>20504</v>
      </c>
      <c r="B45" s="9" t="s">
        <v>133</v>
      </c>
      <c r="C45" s="10" t="s">
        <v>134</v>
      </c>
      <c r="D45" s="10" t="s">
        <v>35</v>
      </c>
      <c r="E45" s="10"/>
      <c r="F45" s="57"/>
      <c r="G45" s="10">
        <v>1</v>
      </c>
      <c r="H45" s="10" t="s">
        <v>40</v>
      </c>
      <c r="I45" s="11">
        <v>47</v>
      </c>
      <c r="J45" s="11"/>
      <c r="K45" s="11">
        <f ca="1">$J$45 * INDIRECT(ADDRESS(45,(8 + Условия!$A$26)))</f>
        <v>0</v>
      </c>
      <c r="L45">
        <v>159</v>
      </c>
      <c r="M45">
        <v>29</v>
      </c>
    </row>
    <row r="46" spans="1:13" ht="69.900000000000006" customHeight="1">
      <c r="A46">
        <v>21817</v>
      </c>
      <c r="B46" s="9" t="s">
        <v>135</v>
      </c>
      <c r="C46" s="10" t="s">
        <v>136</v>
      </c>
      <c r="D46" s="10" t="s">
        <v>35</v>
      </c>
      <c r="E46" s="10"/>
      <c r="F46" s="57"/>
      <c r="G46" s="10">
        <v>1</v>
      </c>
      <c r="H46" s="10" t="s">
        <v>40</v>
      </c>
      <c r="I46" s="11">
        <v>90</v>
      </c>
      <c r="J46" s="11"/>
      <c r="K46" s="11">
        <f ca="1">$J$46 * INDIRECT(ADDRESS(46,(8 + Условия!$A$26)))</f>
        <v>0</v>
      </c>
      <c r="L46">
        <v>159</v>
      </c>
      <c r="M46">
        <v>29</v>
      </c>
    </row>
    <row r="47" spans="1:13" ht="69.900000000000006" customHeight="1">
      <c r="A47">
        <v>20423</v>
      </c>
      <c r="B47" s="9" t="s">
        <v>137</v>
      </c>
      <c r="C47" s="10" t="s">
        <v>138</v>
      </c>
      <c r="D47" s="10" t="s">
        <v>35</v>
      </c>
      <c r="E47" s="10"/>
      <c r="F47" s="57"/>
      <c r="G47" s="10">
        <v>1</v>
      </c>
      <c r="H47" s="10" t="s">
        <v>40</v>
      </c>
      <c r="I47" s="11">
        <v>289</v>
      </c>
      <c r="J47" s="11"/>
      <c r="K47" s="11">
        <f ca="1">$J$47 * INDIRECT(ADDRESS(47,(8 + Условия!$A$26)))</f>
        <v>0</v>
      </c>
      <c r="L47">
        <v>159</v>
      </c>
      <c r="M47">
        <v>29</v>
      </c>
    </row>
    <row r="48" spans="1:13" ht="69.900000000000006" customHeight="1">
      <c r="A48">
        <v>26472</v>
      </c>
      <c r="B48" s="9" t="s">
        <v>139</v>
      </c>
      <c r="C48" s="10" t="s">
        <v>140</v>
      </c>
      <c r="D48" s="10" t="s">
        <v>35</v>
      </c>
      <c r="E48" s="10"/>
      <c r="F48" s="10" t="s">
        <v>141</v>
      </c>
      <c r="G48" s="10">
        <v>1</v>
      </c>
      <c r="H48" s="10"/>
      <c r="I48" s="11" t="s">
        <v>36</v>
      </c>
      <c r="J48" s="11"/>
      <c r="K48" s="11"/>
      <c r="L48">
        <v>135</v>
      </c>
      <c r="M48" t="s">
        <v>822</v>
      </c>
    </row>
    <row r="49" spans="1:13" ht="69.900000000000006" customHeight="1">
      <c r="A49">
        <v>26473</v>
      </c>
      <c r="B49" s="9" t="s">
        <v>142</v>
      </c>
      <c r="C49" s="10" t="s">
        <v>143</v>
      </c>
      <c r="D49" s="10" t="s">
        <v>35</v>
      </c>
      <c r="E49" s="10"/>
      <c r="F49" s="10" t="s">
        <v>144</v>
      </c>
      <c r="G49" s="10">
        <v>1</v>
      </c>
      <c r="H49" s="10"/>
      <c r="I49" s="11" t="s">
        <v>36</v>
      </c>
      <c r="J49" s="11"/>
      <c r="K49" s="11"/>
      <c r="L49">
        <v>135</v>
      </c>
      <c r="M49" t="s">
        <v>822</v>
      </c>
    </row>
    <row r="50" spans="1:13" ht="69.900000000000006" customHeight="1">
      <c r="A50">
        <v>26474</v>
      </c>
      <c r="B50" s="9" t="s">
        <v>145</v>
      </c>
      <c r="C50" s="10" t="s">
        <v>146</v>
      </c>
      <c r="D50" s="10" t="s">
        <v>35</v>
      </c>
      <c r="E50" s="10"/>
      <c r="F50" s="10" t="s">
        <v>147</v>
      </c>
      <c r="G50" s="10">
        <v>1</v>
      </c>
      <c r="H50" s="10" t="s">
        <v>40</v>
      </c>
      <c r="I50" s="11">
        <v>10.1</v>
      </c>
      <c r="J50" s="11"/>
      <c r="K50" s="11">
        <f ca="1">$J$50 * INDIRECT(ADDRESS(50,(8 + Условия!$A$26)))</f>
        <v>0</v>
      </c>
      <c r="L50">
        <v>135</v>
      </c>
      <c r="M50" t="s">
        <v>822</v>
      </c>
    </row>
    <row r="51" spans="1:13" ht="69.900000000000006" customHeight="1">
      <c r="A51">
        <v>20638</v>
      </c>
      <c r="B51" s="9" t="s">
        <v>148</v>
      </c>
      <c r="C51" s="10" t="s">
        <v>149</v>
      </c>
      <c r="D51" s="10" t="s">
        <v>35</v>
      </c>
      <c r="E51" s="10"/>
      <c r="F51" s="57" t="s">
        <v>150</v>
      </c>
      <c r="G51" s="10">
        <v>1</v>
      </c>
      <c r="H51" s="10" t="s">
        <v>40</v>
      </c>
      <c r="I51" s="11">
        <v>59</v>
      </c>
      <c r="J51" s="11"/>
      <c r="K51" s="11">
        <f ca="1">$J$51 * INDIRECT(ADDRESS(51,(8 + Условия!$A$26)))</f>
        <v>0</v>
      </c>
      <c r="L51">
        <v>134</v>
      </c>
      <c r="M51">
        <v>48</v>
      </c>
    </row>
    <row r="52" spans="1:13" ht="69.900000000000006" customHeight="1">
      <c r="A52">
        <v>20773</v>
      </c>
      <c r="B52" s="9" t="s">
        <v>151</v>
      </c>
      <c r="C52" s="10" t="s">
        <v>152</v>
      </c>
      <c r="D52" s="10" t="s">
        <v>35</v>
      </c>
      <c r="E52" s="10"/>
      <c r="F52" s="57"/>
      <c r="G52" s="10">
        <v>1</v>
      </c>
      <c r="H52" s="10" t="s">
        <v>40</v>
      </c>
      <c r="I52" s="11">
        <v>212.97</v>
      </c>
      <c r="J52" s="11"/>
      <c r="K52" s="11">
        <f ca="1">$J$52 * INDIRECT(ADDRESS(52,(8 + Условия!$A$26)))</f>
        <v>0</v>
      </c>
      <c r="L52">
        <v>134</v>
      </c>
      <c r="M52">
        <v>48</v>
      </c>
    </row>
    <row r="53" spans="1:13" ht="69.900000000000006" customHeight="1">
      <c r="A53">
        <v>21014</v>
      </c>
      <c r="B53" s="9" t="s">
        <v>153</v>
      </c>
      <c r="C53" s="10" t="s">
        <v>154</v>
      </c>
      <c r="D53" s="10" t="s">
        <v>35</v>
      </c>
      <c r="E53" s="10"/>
      <c r="F53" s="57" t="s">
        <v>155</v>
      </c>
      <c r="G53" s="10">
        <v>1</v>
      </c>
      <c r="H53" s="10" t="s">
        <v>40</v>
      </c>
      <c r="I53" s="11">
        <v>58.39</v>
      </c>
      <c r="J53" s="11"/>
      <c r="K53" s="11">
        <f ca="1">$J$53 * INDIRECT(ADDRESS(53,(8 + Условия!$A$26)))</f>
        <v>0</v>
      </c>
      <c r="L53">
        <v>134</v>
      </c>
      <c r="M53">
        <v>48</v>
      </c>
    </row>
    <row r="54" spans="1:13" ht="69.900000000000006" customHeight="1">
      <c r="A54">
        <v>20868</v>
      </c>
      <c r="B54" s="9" t="s">
        <v>156</v>
      </c>
      <c r="C54" s="10" t="s">
        <v>157</v>
      </c>
      <c r="D54" s="10" t="s">
        <v>35</v>
      </c>
      <c r="E54" s="10"/>
      <c r="F54" s="57"/>
      <c r="G54" s="10">
        <v>1</v>
      </c>
      <c r="H54" s="10" t="s">
        <v>40</v>
      </c>
      <c r="I54" s="11">
        <v>249.69</v>
      </c>
      <c r="J54" s="11"/>
      <c r="K54" s="11">
        <f ca="1">$J$54 * INDIRECT(ADDRESS(54,(8 + Условия!$A$26)))</f>
        <v>0</v>
      </c>
      <c r="L54">
        <v>134</v>
      </c>
      <c r="M54">
        <v>48</v>
      </c>
    </row>
    <row r="55" spans="1:13" ht="69.900000000000006" customHeight="1">
      <c r="A55">
        <v>20803</v>
      </c>
      <c r="B55" s="9" t="s">
        <v>158</v>
      </c>
      <c r="C55" s="10" t="s">
        <v>159</v>
      </c>
      <c r="D55" s="10" t="s">
        <v>35</v>
      </c>
      <c r="E55" s="10"/>
      <c r="F55" s="57" t="s">
        <v>160</v>
      </c>
      <c r="G55" s="10">
        <v>1</v>
      </c>
      <c r="H55" s="10" t="s">
        <v>40</v>
      </c>
      <c r="I55" s="11">
        <v>65.98</v>
      </c>
      <c r="J55" s="11"/>
      <c r="K55" s="11">
        <f ca="1">$J$55 * INDIRECT(ADDRESS(55,(8 + Условия!$A$26)))</f>
        <v>0</v>
      </c>
      <c r="L55">
        <v>134</v>
      </c>
      <c r="M55">
        <v>48</v>
      </c>
    </row>
    <row r="56" spans="1:13" ht="69.900000000000006" customHeight="1">
      <c r="A56">
        <v>20532</v>
      </c>
      <c r="B56" s="9" t="s">
        <v>161</v>
      </c>
      <c r="C56" s="10" t="s">
        <v>162</v>
      </c>
      <c r="D56" s="10" t="s">
        <v>35</v>
      </c>
      <c r="E56" s="10"/>
      <c r="F56" s="57"/>
      <c r="G56" s="10">
        <v>1</v>
      </c>
      <c r="H56" s="10" t="s">
        <v>40</v>
      </c>
      <c r="I56" s="11">
        <v>265</v>
      </c>
      <c r="J56" s="11"/>
      <c r="K56" s="11">
        <f ca="1">$J$56 * INDIRECT(ADDRESS(56,(8 + Условия!$A$26)))</f>
        <v>0</v>
      </c>
      <c r="L56">
        <v>134</v>
      </c>
      <c r="M56">
        <v>48</v>
      </c>
    </row>
    <row r="57" spans="1:13" ht="69.900000000000006" customHeight="1">
      <c r="A57">
        <v>21015</v>
      </c>
      <c r="B57" s="9" t="s">
        <v>163</v>
      </c>
      <c r="C57" s="10" t="s">
        <v>164</v>
      </c>
      <c r="D57" s="10" t="s">
        <v>35</v>
      </c>
      <c r="E57" s="10"/>
      <c r="F57" s="57" t="s">
        <v>165</v>
      </c>
      <c r="G57" s="10">
        <v>1</v>
      </c>
      <c r="H57" s="10" t="s">
        <v>40</v>
      </c>
      <c r="I57" s="11">
        <v>61</v>
      </c>
      <c r="J57" s="11"/>
      <c r="K57" s="11">
        <f ca="1">$J$57 * INDIRECT(ADDRESS(57,(8 + Условия!$A$26)))</f>
        <v>0</v>
      </c>
      <c r="L57">
        <v>134</v>
      </c>
      <c r="M57">
        <v>49</v>
      </c>
    </row>
    <row r="58" spans="1:13" ht="69.900000000000006" customHeight="1">
      <c r="A58">
        <v>20534</v>
      </c>
      <c r="B58" s="9" t="s">
        <v>166</v>
      </c>
      <c r="C58" s="10" t="s">
        <v>167</v>
      </c>
      <c r="D58" s="10" t="s">
        <v>35</v>
      </c>
      <c r="E58" s="10"/>
      <c r="F58" s="57"/>
      <c r="G58" s="10">
        <v>1</v>
      </c>
      <c r="H58" s="10" t="s">
        <v>40</v>
      </c>
      <c r="I58" s="11">
        <v>212.97</v>
      </c>
      <c r="J58" s="11"/>
      <c r="K58" s="11">
        <f ca="1">$J$58 * INDIRECT(ADDRESS(58,(8 + Условия!$A$26)))</f>
        <v>0</v>
      </c>
      <c r="L58">
        <v>134</v>
      </c>
      <c r="M58">
        <v>49</v>
      </c>
    </row>
    <row r="59" spans="1:13" ht="69.900000000000006" customHeight="1">
      <c r="A59">
        <v>20566</v>
      </c>
      <c r="B59" s="9" t="s">
        <v>168</v>
      </c>
      <c r="C59" s="10" t="s">
        <v>169</v>
      </c>
      <c r="D59" s="10" t="s">
        <v>35</v>
      </c>
      <c r="E59" s="10"/>
      <c r="F59" s="10" t="s">
        <v>170</v>
      </c>
      <c r="G59" s="10">
        <v>1</v>
      </c>
      <c r="H59" s="10" t="s">
        <v>40</v>
      </c>
      <c r="I59" s="11">
        <v>270</v>
      </c>
      <c r="J59" s="11"/>
      <c r="K59" s="11">
        <f ca="1">$J$59 * INDIRECT(ADDRESS(59,(8 + Условия!$A$26)))</f>
        <v>0</v>
      </c>
      <c r="L59">
        <v>134</v>
      </c>
      <c r="M59">
        <v>49</v>
      </c>
    </row>
    <row r="60" spans="1:13" ht="69.900000000000006" customHeight="1">
      <c r="A60">
        <v>20488</v>
      </c>
      <c r="B60" s="9" t="s">
        <v>171</v>
      </c>
      <c r="C60" s="10" t="s">
        <v>172</v>
      </c>
      <c r="D60" s="10" t="s">
        <v>35</v>
      </c>
      <c r="E60" s="10"/>
      <c r="F60" s="10" t="s">
        <v>173</v>
      </c>
      <c r="G60" s="10">
        <v>1</v>
      </c>
      <c r="H60" s="10"/>
      <c r="I60" s="11" t="s">
        <v>36</v>
      </c>
      <c r="J60" s="11"/>
      <c r="K60" s="11"/>
      <c r="L60">
        <v>160</v>
      </c>
      <c r="M60">
        <v>42</v>
      </c>
    </row>
    <row r="61" spans="1:13" ht="69.900000000000006" customHeight="1">
      <c r="A61">
        <v>32609</v>
      </c>
      <c r="B61" s="9" t="s">
        <v>174</v>
      </c>
      <c r="C61" s="10" t="s">
        <v>175</v>
      </c>
      <c r="D61" s="10" t="s">
        <v>35</v>
      </c>
      <c r="E61" s="10"/>
      <c r="F61" s="57" t="s">
        <v>176</v>
      </c>
      <c r="G61" s="10">
        <v>1</v>
      </c>
      <c r="H61" s="10"/>
      <c r="I61" s="11" t="s">
        <v>36</v>
      </c>
      <c r="J61" s="11"/>
      <c r="K61" s="11"/>
      <c r="L61">
        <v>159</v>
      </c>
      <c r="M61">
        <v>29</v>
      </c>
    </row>
    <row r="62" spans="1:13" ht="69.900000000000006" customHeight="1">
      <c r="A62">
        <v>32610</v>
      </c>
      <c r="B62" s="9" t="s">
        <v>177</v>
      </c>
      <c r="C62" s="10" t="s">
        <v>178</v>
      </c>
      <c r="D62" s="10" t="s">
        <v>35</v>
      </c>
      <c r="E62" s="10"/>
      <c r="F62" s="57"/>
      <c r="G62" s="10">
        <v>1</v>
      </c>
      <c r="H62" s="10" t="s">
        <v>40</v>
      </c>
      <c r="I62" s="11">
        <v>275.86</v>
      </c>
      <c r="J62" s="11"/>
      <c r="K62" s="11">
        <f ca="1">$J$62 * INDIRECT(ADDRESS(62,(8 + Условия!$A$26)))</f>
        <v>0</v>
      </c>
      <c r="L62">
        <v>159</v>
      </c>
      <c r="M62">
        <v>29</v>
      </c>
    </row>
    <row r="63" spans="1:13" ht="69.900000000000006" customHeight="1">
      <c r="A63">
        <v>32607</v>
      </c>
      <c r="B63" s="9" t="s">
        <v>179</v>
      </c>
      <c r="C63" s="10" t="s">
        <v>180</v>
      </c>
      <c r="D63" s="10" t="s">
        <v>35</v>
      </c>
      <c r="E63" s="10"/>
      <c r="F63" s="57" t="s">
        <v>181</v>
      </c>
      <c r="G63" s="10">
        <v>1</v>
      </c>
      <c r="H63" s="10"/>
      <c r="I63" s="11" t="s">
        <v>36</v>
      </c>
      <c r="J63" s="11"/>
      <c r="K63" s="11"/>
      <c r="L63">
        <v>134</v>
      </c>
      <c r="M63">
        <v>49</v>
      </c>
    </row>
    <row r="64" spans="1:13" ht="69.900000000000006" customHeight="1">
      <c r="A64">
        <v>32608</v>
      </c>
      <c r="B64" s="9" t="s">
        <v>182</v>
      </c>
      <c r="C64" s="10" t="s">
        <v>183</v>
      </c>
      <c r="D64" s="10" t="s">
        <v>35</v>
      </c>
      <c r="E64" s="10"/>
      <c r="F64" s="57"/>
      <c r="G64" s="10">
        <v>1</v>
      </c>
      <c r="H64" s="10" t="s">
        <v>40</v>
      </c>
      <c r="I64" s="11">
        <v>203.29</v>
      </c>
      <c r="J64" s="11"/>
      <c r="K64" s="11">
        <f ca="1">$J$64 * INDIRECT(ADDRESS(64,(8 + Условия!$A$26)))</f>
        <v>0</v>
      </c>
      <c r="L64">
        <v>134</v>
      </c>
      <c r="M64">
        <v>49</v>
      </c>
    </row>
    <row r="65" spans="1:13">
      <c r="B65" s="58" t="s">
        <v>184</v>
      </c>
      <c r="C65" s="58"/>
      <c r="D65" s="58"/>
      <c r="E65" s="58"/>
      <c r="F65" s="58"/>
      <c r="G65" s="58"/>
      <c r="H65" s="58"/>
      <c r="I65" s="58"/>
      <c r="J65" s="58"/>
      <c r="K65" s="58"/>
    </row>
    <row r="66" spans="1:13" ht="69.900000000000006" customHeight="1">
      <c r="A66">
        <v>20489</v>
      </c>
      <c r="B66" s="9" t="s">
        <v>185</v>
      </c>
      <c r="C66" s="10" t="s">
        <v>186</v>
      </c>
      <c r="D66" s="10" t="s">
        <v>35</v>
      </c>
      <c r="E66" s="10"/>
      <c r="F66" s="10" t="s">
        <v>187</v>
      </c>
      <c r="G66" s="10">
        <v>12</v>
      </c>
      <c r="H66" s="10" t="s">
        <v>40</v>
      </c>
      <c r="I66" s="11">
        <v>3.13</v>
      </c>
      <c r="J66" s="11"/>
      <c r="K66" s="11">
        <f ca="1">$J$66 * INDIRECT(ADDRESS(66,(8 + Условия!$A$26)))</f>
        <v>0</v>
      </c>
      <c r="L66">
        <v>160</v>
      </c>
      <c r="M66">
        <v>38</v>
      </c>
    </row>
    <row r="67" spans="1:13" ht="69.900000000000006" customHeight="1">
      <c r="A67">
        <v>20865</v>
      </c>
      <c r="B67" s="9" t="s">
        <v>188</v>
      </c>
      <c r="C67" s="10" t="s">
        <v>189</v>
      </c>
      <c r="D67" s="10" t="s">
        <v>35</v>
      </c>
      <c r="E67" s="10"/>
      <c r="F67" s="10" t="s">
        <v>190</v>
      </c>
      <c r="G67" s="10">
        <v>12</v>
      </c>
      <c r="H67" s="10" t="s">
        <v>40</v>
      </c>
      <c r="I67" s="11">
        <v>3.13</v>
      </c>
      <c r="J67" s="11"/>
      <c r="K67" s="11">
        <f ca="1">$J$67 * INDIRECT(ADDRESS(67,(8 + Условия!$A$26)))</f>
        <v>0</v>
      </c>
      <c r="L67">
        <v>160</v>
      </c>
      <c r="M67">
        <v>38</v>
      </c>
    </row>
    <row r="68" spans="1:13" ht="69.900000000000006" customHeight="1">
      <c r="A68">
        <v>20559</v>
      </c>
      <c r="B68" s="9" t="s">
        <v>191</v>
      </c>
      <c r="C68" s="10" t="s">
        <v>192</v>
      </c>
      <c r="D68" s="10" t="s">
        <v>35</v>
      </c>
      <c r="E68" s="10"/>
      <c r="F68" s="10" t="s">
        <v>193</v>
      </c>
      <c r="G68" s="10">
        <v>12</v>
      </c>
      <c r="H68" s="10" t="s">
        <v>40</v>
      </c>
      <c r="I68" s="11">
        <v>3.13</v>
      </c>
      <c r="J68" s="11"/>
      <c r="K68" s="11">
        <f ca="1">$J$68 * INDIRECT(ADDRESS(68,(8 + Условия!$A$26)))</f>
        <v>0</v>
      </c>
      <c r="L68">
        <v>160</v>
      </c>
      <c r="M68">
        <v>38</v>
      </c>
    </row>
    <row r="69" spans="1:13" ht="69.900000000000006" customHeight="1">
      <c r="A69">
        <v>20351</v>
      </c>
      <c r="B69" s="9" t="s">
        <v>194</v>
      </c>
      <c r="C69" s="10" t="s">
        <v>195</v>
      </c>
      <c r="D69" s="10" t="s">
        <v>35</v>
      </c>
      <c r="E69" s="10"/>
      <c r="F69" s="10" t="s">
        <v>196</v>
      </c>
      <c r="G69" s="10">
        <v>12</v>
      </c>
      <c r="H69" s="10" t="s">
        <v>40</v>
      </c>
      <c r="I69" s="11">
        <v>3.13</v>
      </c>
      <c r="J69" s="11"/>
      <c r="K69" s="11">
        <f ca="1">$J$69 * INDIRECT(ADDRESS(69,(8 + Условия!$A$26)))</f>
        <v>0</v>
      </c>
      <c r="L69">
        <v>160</v>
      </c>
      <c r="M69">
        <v>38</v>
      </c>
    </row>
    <row r="70" spans="1:13" ht="69.900000000000006" customHeight="1">
      <c r="A70">
        <v>31700</v>
      </c>
      <c r="B70" s="9" t="s">
        <v>197</v>
      </c>
      <c r="C70" s="10" t="s">
        <v>198</v>
      </c>
      <c r="D70" s="10" t="s">
        <v>35</v>
      </c>
      <c r="E70" s="10"/>
      <c r="F70" s="57" t="s">
        <v>199</v>
      </c>
      <c r="G70" s="10">
        <v>1</v>
      </c>
      <c r="H70" s="10" t="s">
        <v>40</v>
      </c>
      <c r="I70" s="11">
        <v>9.32</v>
      </c>
      <c r="J70" s="11"/>
      <c r="K70" s="11">
        <f ca="1">$J$70 * INDIRECT(ADDRESS(70,(8 + Условия!$A$26)))</f>
        <v>0</v>
      </c>
      <c r="L70">
        <v>159</v>
      </c>
      <c r="M70">
        <v>31</v>
      </c>
    </row>
    <row r="71" spans="1:13" ht="69.900000000000006" customHeight="1">
      <c r="A71">
        <v>31334</v>
      </c>
      <c r="B71" s="9" t="s">
        <v>200</v>
      </c>
      <c r="C71" s="10" t="s">
        <v>201</v>
      </c>
      <c r="D71" s="10" t="s">
        <v>35</v>
      </c>
      <c r="E71" s="10"/>
      <c r="F71" s="57"/>
      <c r="G71" s="10">
        <v>1</v>
      </c>
      <c r="H71" s="10" t="s">
        <v>40</v>
      </c>
      <c r="I71" s="11">
        <v>42</v>
      </c>
      <c r="J71" s="11"/>
      <c r="K71" s="11">
        <f ca="1">$J$71 * INDIRECT(ADDRESS(71,(8 + Условия!$A$26)))</f>
        <v>0</v>
      </c>
      <c r="L71">
        <v>159</v>
      </c>
      <c r="M71">
        <v>31</v>
      </c>
    </row>
    <row r="72" spans="1:13" ht="69.900000000000006" customHeight="1">
      <c r="A72">
        <v>31434</v>
      </c>
      <c r="B72" s="9" t="s">
        <v>202</v>
      </c>
      <c r="C72" s="10" t="s">
        <v>203</v>
      </c>
      <c r="D72" s="10" t="s">
        <v>35</v>
      </c>
      <c r="E72" s="10"/>
      <c r="F72" s="57"/>
      <c r="G72" s="10">
        <v>1</v>
      </c>
      <c r="H72" s="10" t="s">
        <v>40</v>
      </c>
      <c r="I72" s="11">
        <v>67.3</v>
      </c>
      <c r="J72" s="11"/>
      <c r="K72" s="11">
        <f ca="1">$J$72 * INDIRECT(ADDRESS(72,(8 + Условия!$A$26)))</f>
        <v>0</v>
      </c>
      <c r="L72">
        <v>159</v>
      </c>
      <c r="M72">
        <v>31</v>
      </c>
    </row>
    <row r="73" spans="1:13" ht="69.900000000000006" customHeight="1">
      <c r="A73">
        <v>31435</v>
      </c>
      <c r="B73" s="9" t="s">
        <v>204</v>
      </c>
      <c r="C73" s="10" t="s">
        <v>205</v>
      </c>
      <c r="D73" s="10" t="s">
        <v>35</v>
      </c>
      <c r="E73" s="10"/>
      <c r="F73" s="57"/>
      <c r="G73" s="10">
        <v>1</v>
      </c>
      <c r="H73" s="10" t="s">
        <v>40</v>
      </c>
      <c r="I73" s="11">
        <v>177.41</v>
      </c>
      <c r="J73" s="11"/>
      <c r="K73" s="11">
        <f ca="1">$J$73 * INDIRECT(ADDRESS(73,(8 + Условия!$A$26)))</f>
        <v>0</v>
      </c>
      <c r="L73">
        <v>159</v>
      </c>
      <c r="M73">
        <v>31</v>
      </c>
    </row>
    <row r="74" spans="1:13" ht="69.900000000000006" customHeight="1">
      <c r="A74">
        <v>20735</v>
      </c>
      <c r="B74" s="9" t="s">
        <v>206</v>
      </c>
      <c r="C74" s="10" t="s">
        <v>207</v>
      </c>
      <c r="D74" s="10" t="s">
        <v>35</v>
      </c>
      <c r="E74" s="10"/>
      <c r="F74" s="57" t="s">
        <v>208</v>
      </c>
      <c r="G74" s="10">
        <v>1</v>
      </c>
      <c r="H74" s="10" t="s">
        <v>40</v>
      </c>
      <c r="I74" s="11">
        <v>10.6</v>
      </c>
      <c r="J74" s="11"/>
      <c r="K74" s="11">
        <f ca="1">$J$74 * INDIRECT(ADDRESS(74,(8 + Условия!$A$26)))</f>
        <v>0</v>
      </c>
      <c r="L74">
        <v>160</v>
      </c>
      <c r="M74">
        <v>30</v>
      </c>
    </row>
    <row r="75" spans="1:13" ht="69.900000000000006" customHeight="1">
      <c r="A75">
        <v>20570</v>
      </c>
      <c r="B75" s="9" t="s">
        <v>209</v>
      </c>
      <c r="C75" s="10" t="s">
        <v>210</v>
      </c>
      <c r="D75" s="10" t="s">
        <v>35</v>
      </c>
      <c r="E75" s="10"/>
      <c r="F75" s="57"/>
      <c r="G75" s="10">
        <v>1</v>
      </c>
      <c r="H75" s="10" t="s">
        <v>40</v>
      </c>
      <c r="I75" s="11">
        <v>51</v>
      </c>
      <c r="J75" s="11"/>
      <c r="K75" s="11">
        <f ca="1">$J$75 * INDIRECT(ADDRESS(75,(8 + Условия!$A$26)))</f>
        <v>0</v>
      </c>
      <c r="L75">
        <v>160</v>
      </c>
      <c r="M75">
        <v>30</v>
      </c>
    </row>
    <row r="76" spans="1:13" ht="69.900000000000006" customHeight="1">
      <c r="A76">
        <v>20805</v>
      </c>
      <c r="B76" s="9" t="s">
        <v>211</v>
      </c>
      <c r="C76" s="10" t="s">
        <v>212</v>
      </c>
      <c r="D76" s="10" t="s">
        <v>35</v>
      </c>
      <c r="E76" s="10"/>
      <c r="F76" s="57"/>
      <c r="G76" s="10">
        <v>1</v>
      </c>
      <c r="H76" s="10" t="s">
        <v>40</v>
      </c>
      <c r="I76" s="11">
        <v>90</v>
      </c>
      <c r="J76" s="11"/>
      <c r="K76" s="11">
        <f ca="1">$J$76 * INDIRECT(ADDRESS(76,(8 + Условия!$A$26)))</f>
        <v>0</v>
      </c>
      <c r="L76">
        <v>160</v>
      </c>
      <c r="M76">
        <v>30</v>
      </c>
    </row>
    <row r="77" spans="1:13" ht="69.900000000000006" customHeight="1">
      <c r="A77">
        <v>20497</v>
      </c>
      <c r="B77" s="9" t="s">
        <v>213</v>
      </c>
      <c r="C77" s="10" t="s">
        <v>214</v>
      </c>
      <c r="D77" s="10" t="s">
        <v>35</v>
      </c>
      <c r="E77" s="10"/>
      <c r="F77" s="57"/>
      <c r="G77" s="10">
        <v>1</v>
      </c>
      <c r="H77" s="10" t="s">
        <v>40</v>
      </c>
      <c r="I77" s="11">
        <v>280.83</v>
      </c>
      <c r="J77" s="11"/>
      <c r="K77" s="11">
        <f ca="1">$J$77 * INDIRECT(ADDRESS(77,(8 + Условия!$A$26)))</f>
        <v>0</v>
      </c>
      <c r="L77">
        <v>160</v>
      </c>
      <c r="M77">
        <v>30</v>
      </c>
    </row>
    <row r="78" spans="1:13" ht="69.900000000000006" customHeight="1">
      <c r="A78">
        <v>20779</v>
      </c>
      <c r="B78" s="9" t="s">
        <v>215</v>
      </c>
      <c r="C78" s="10" t="s">
        <v>216</v>
      </c>
      <c r="D78" s="10" t="s">
        <v>35</v>
      </c>
      <c r="E78" s="10"/>
      <c r="F78" s="57" t="s">
        <v>217</v>
      </c>
      <c r="G78" s="10">
        <v>1</v>
      </c>
      <c r="H78" s="10" t="s">
        <v>40</v>
      </c>
      <c r="I78" s="11">
        <v>10.6</v>
      </c>
      <c r="J78" s="11"/>
      <c r="K78" s="11">
        <f ca="1">$J$78 * INDIRECT(ADDRESS(78,(8 + Условия!$A$26)))</f>
        <v>0</v>
      </c>
      <c r="L78">
        <v>160</v>
      </c>
      <c r="M78">
        <v>30</v>
      </c>
    </row>
    <row r="79" spans="1:13" ht="69.900000000000006" customHeight="1">
      <c r="A79">
        <v>20505</v>
      </c>
      <c r="B79" s="9" t="s">
        <v>218</v>
      </c>
      <c r="C79" s="10" t="s">
        <v>219</v>
      </c>
      <c r="D79" s="10" t="s">
        <v>35</v>
      </c>
      <c r="E79" s="10"/>
      <c r="F79" s="57"/>
      <c r="G79" s="10">
        <v>1</v>
      </c>
      <c r="H79" s="10" t="s">
        <v>40</v>
      </c>
      <c r="I79" s="11">
        <v>51</v>
      </c>
      <c r="J79" s="11"/>
      <c r="K79" s="11">
        <f ca="1">$J$79 * INDIRECT(ADDRESS(79,(8 + Условия!$A$26)))</f>
        <v>0</v>
      </c>
      <c r="L79">
        <v>160</v>
      </c>
      <c r="M79">
        <v>30</v>
      </c>
    </row>
    <row r="80" spans="1:13" ht="69.900000000000006" customHeight="1">
      <c r="A80">
        <v>20768</v>
      </c>
      <c r="B80" s="9" t="s">
        <v>220</v>
      </c>
      <c r="C80" s="10" t="s">
        <v>221</v>
      </c>
      <c r="D80" s="10" t="s">
        <v>35</v>
      </c>
      <c r="E80" s="10"/>
      <c r="F80" s="57"/>
      <c r="G80" s="10">
        <v>1</v>
      </c>
      <c r="H80" s="10" t="s">
        <v>40</v>
      </c>
      <c r="I80" s="11">
        <v>90</v>
      </c>
      <c r="J80" s="11"/>
      <c r="K80" s="11">
        <f ca="1">$J$80 * INDIRECT(ADDRESS(80,(8 + Условия!$A$26)))</f>
        <v>0</v>
      </c>
      <c r="L80">
        <v>160</v>
      </c>
      <c r="M80">
        <v>30</v>
      </c>
    </row>
    <row r="81" spans="1:13" ht="69.900000000000006" customHeight="1">
      <c r="A81">
        <v>20498</v>
      </c>
      <c r="B81" s="9" t="s">
        <v>222</v>
      </c>
      <c r="C81" s="10" t="s">
        <v>223</v>
      </c>
      <c r="D81" s="10" t="s">
        <v>35</v>
      </c>
      <c r="E81" s="10"/>
      <c r="F81" s="10" t="s">
        <v>224</v>
      </c>
      <c r="G81" s="10">
        <v>1</v>
      </c>
      <c r="H81" s="10"/>
      <c r="I81" s="11" t="s">
        <v>36</v>
      </c>
      <c r="J81" s="11"/>
      <c r="K81" s="11"/>
      <c r="L81">
        <v>160</v>
      </c>
      <c r="M81">
        <v>30</v>
      </c>
    </row>
    <row r="82" spans="1:13" ht="69.900000000000006" customHeight="1">
      <c r="A82">
        <v>21901</v>
      </c>
      <c r="B82" s="9" t="s">
        <v>225</v>
      </c>
      <c r="C82" s="10" t="s">
        <v>226</v>
      </c>
      <c r="D82" s="10" t="s">
        <v>35</v>
      </c>
      <c r="E82" s="10"/>
      <c r="F82" s="57" t="s">
        <v>227</v>
      </c>
      <c r="G82" s="10">
        <v>1</v>
      </c>
      <c r="H82" s="10" t="s">
        <v>40</v>
      </c>
      <c r="I82" s="11">
        <v>10.6</v>
      </c>
      <c r="J82" s="11"/>
      <c r="K82" s="11">
        <f ca="1">$J$82 * INDIRECT(ADDRESS(82,(8 + Условия!$A$26)))</f>
        <v>0</v>
      </c>
      <c r="L82">
        <v>160</v>
      </c>
      <c r="M82">
        <v>30</v>
      </c>
    </row>
    <row r="83" spans="1:13" ht="69.900000000000006" customHeight="1">
      <c r="A83">
        <v>32299</v>
      </c>
      <c r="B83" s="9" t="s">
        <v>228</v>
      </c>
      <c r="C83" s="10" t="s">
        <v>229</v>
      </c>
      <c r="D83" s="10" t="s">
        <v>35</v>
      </c>
      <c r="E83" s="10"/>
      <c r="F83" s="57"/>
      <c r="G83" s="10"/>
      <c r="H83" s="10" t="s">
        <v>40</v>
      </c>
      <c r="I83" s="11">
        <v>51.95</v>
      </c>
      <c r="J83" s="11"/>
      <c r="K83" s="11">
        <f ca="1">$J$83 * INDIRECT(ADDRESS(83,(8 + Условия!$A$26)))</f>
        <v>0</v>
      </c>
      <c r="L83">
        <v>160</v>
      </c>
      <c r="M83">
        <v>30</v>
      </c>
    </row>
    <row r="84" spans="1:13" ht="69.900000000000006" customHeight="1">
      <c r="A84">
        <v>32750</v>
      </c>
      <c r="B84" s="9" t="s">
        <v>230</v>
      </c>
      <c r="C84" s="10" t="s">
        <v>231</v>
      </c>
      <c r="D84" s="10" t="s">
        <v>35</v>
      </c>
      <c r="E84" s="10"/>
      <c r="F84" s="10" t="s">
        <v>232</v>
      </c>
      <c r="G84" s="10">
        <v>1</v>
      </c>
      <c r="H84" s="10" t="s">
        <v>40</v>
      </c>
      <c r="I84" s="11">
        <v>92.58</v>
      </c>
      <c r="J84" s="11"/>
      <c r="K84" s="11">
        <f ca="1">$J$84 * INDIRECT(ADDRESS(84,(8 + Условия!$A$26)))</f>
        <v>0</v>
      </c>
      <c r="L84">
        <v>160</v>
      </c>
      <c r="M84">
        <v>31</v>
      </c>
    </row>
    <row r="85" spans="1:13" ht="69.900000000000006" customHeight="1">
      <c r="A85">
        <v>21902</v>
      </c>
      <c r="B85" s="12"/>
      <c r="C85" s="10" t="s">
        <v>233</v>
      </c>
      <c r="D85" s="10" t="s">
        <v>35</v>
      </c>
      <c r="E85" s="10"/>
      <c r="F85" s="57" t="s">
        <v>227</v>
      </c>
      <c r="G85" s="10">
        <v>1</v>
      </c>
      <c r="H85" s="10"/>
      <c r="I85" s="11" t="s">
        <v>36</v>
      </c>
      <c r="J85" s="11"/>
      <c r="K85" s="11"/>
      <c r="L85">
        <v>160</v>
      </c>
      <c r="M85">
        <v>30</v>
      </c>
    </row>
    <row r="86" spans="1:13" ht="69.900000000000006" customHeight="1">
      <c r="A86">
        <v>21903</v>
      </c>
      <c r="B86" s="12"/>
      <c r="C86" s="10" t="s">
        <v>234</v>
      </c>
      <c r="D86" s="10" t="s">
        <v>35</v>
      </c>
      <c r="E86" s="10"/>
      <c r="F86" s="57"/>
      <c r="G86" s="10">
        <v>1</v>
      </c>
      <c r="H86" s="10"/>
      <c r="I86" s="11" t="s">
        <v>36</v>
      </c>
      <c r="J86" s="11"/>
      <c r="K86" s="11"/>
      <c r="L86">
        <v>160</v>
      </c>
      <c r="M86">
        <v>30</v>
      </c>
    </row>
    <row r="87" spans="1:13" ht="69.900000000000006" customHeight="1">
      <c r="A87">
        <v>22581</v>
      </c>
      <c r="B87" s="9" t="s">
        <v>235</v>
      </c>
      <c r="C87" s="10" t="s">
        <v>236</v>
      </c>
      <c r="D87" s="10" t="s">
        <v>35</v>
      </c>
      <c r="E87" s="10"/>
      <c r="F87" s="57"/>
      <c r="G87" s="10">
        <v>1</v>
      </c>
      <c r="H87" s="10"/>
      <c r="I87" s="11" t="s">
        <v>36</v>
      </c>
      <c r="J87" s="11"/>
      <c r="K87" s="11"/>
      <c r="L87">
        <v>160</v>
      </c>
      <c r="M87">
        <v>30</v>
      </c>
    </row>
    <row r="88" spans="1:13" ht="69.900000000000006" customHeight="1">
      <c r="A88">
        <v>20494</v>
      </c>
      <c r="B88" s="9" t="s">
        <v>237</v>
      </c>
      <c r="C88" s="10" t="s">
        <v>238</v>
      </c>
      <c r="D88" s="10" t="s">
        <v>35</v>
      </c>
      <c r="E88" s="10"/>
      <c r="F88" s="57" t="s">
        <v>239</v>
      </c>
      <c r="G88" s="10">
        <v>1</v>
      </c>
      <c r="H88" s="10" t="s">
        <v>40</v>
      </c>
      <c r="I88" s="11">
        <v>10.6</v>
      </c>
      <c r="J88" s="11"/>
      <c r="K88" s="11">
        <f ca="1">$J$88 * INDIRECT(ADDRESS(88,(8 + Условия!$A$26)))</f>
        <v>0</v>
      </c>
      <c r="L88">
        <v>160</v>
      </c>
      <c r="M88">
        <v>30</v>
      </c>
    </row>
    <row r="89" spans="1:13" ht="69.900000000000006" customHeight="1">
      <c r="A89">
        <v>20780</v>
      </c>
      <c r="B89" s="9" t="s">
        <v>240</v>
      </c>
      <c r="C89" s="10" t="s">
        <v>241</v>
      </c>
      <c r="D89" s="10" t="s">
        <v>35</v>
      </c>
      <c r="E89" s="10"/>
      <c r="F89" s="57"/>
      <c r="G89" s="10">
        <v>1</v>
      </c>
      <c r="H89" s="10" t="s">
        <v>40</v>
      </c>
      <c r="I89" s="11">
        <v>51</v>
      </c>
      <c r="J89" s="11"/>
      <c r="K89" s="11">
        <f ca="1">$J$89 * INDIRECT(ADDRESS(89,(8 + Условия!$A$26)))</f>
        <v>0</v>
      </c>
      <c r="L89">
        <v>160</v>
      </c>
      <c r="M89">
        <v>30</v>
      </c>
    </row>
    <row r="90" spans="1:13" ht="69.900000000000006" customHeight="1">
      <c r="A90">
        <v>20636</v>
      </c>
      <c r="B90" s="9" t="s">
        <v>242</v>
      </c>
      <c r="C90" s="10" t="s">
        <v>243</v>
      </c>
      <c r="D90" s="10" t="s">
        <v>35</v>
      </c>
      <c r="E90" s="10"/>
      <c r="F90" s="57"/>
      <c r="G90" s="10">
        <v>1</v>
      </c>
      <c r="H90" s="10" t="s">
        <v>40</v>
      </c>
      <c r="I90" s="11">
        <v>90</v>
      </c>
      <c r="J90" s="11"/>
      <c r="K90" s="11">
        <f ca="1">$J$90 * INDIRECT(ADDRESS(90,(8 + Условия!$A$26)))</f>
        <v>0</v>
      </c>
      <c r="L90">
        <v>160</v>
      </c>
      <c r="M90">
        <v>30</v>
      </c>
    </row>
    <row r="91" spans="1:13">
      <c r="B91" s="58" t="s">
        <v>244</v>
      </c>
      <c r="C91" s="58"/>
      <c r="D91" s="58"/>
      <c r="E91" s="58"/>
      <c r="F91" s="58"/>
      <c r="G91" s="58"/>
      <c r="H91" s="58"/>
      <c r="I91" s="58"/>
      <c r="J91" s="58"/>
      <c r="K91" s="58"/>
    </row>
    <row r="92" spans="1:13" ht="69.900000000000006" customHeight="1">
      <c r="A92">
        <v>31332</v>
      </c>
      <c r="B92" s="9" t="s">
        <v>245</v>
      </c>
      <c r="C92" s="10" t="s">
        <v>246</v>
      </c>
      <c r="D92" s="10" t="s">
        <v>35</v>
      </c>
      <c r="E92" s="10"/>
      <c r="F92" s="10" t="s">
        <v>247</v>
      </c>
      <c r="G92" s="10">
        <v>1</v>
      </c>
      <c r="H92" s="10" t="s">
        <v>40</v>
      </c>
      <c r="I92" s="11">
        <v>164.83</v>
      </c>
      <c r="J92" s="11"/>
      <c r="K92" s="11">
        <f ca="1">$J$92 * INDIRECT(ADDRESS(92,(8 + Условия!$A$26)))</f>
        <v>0</v>
      </c>
      <c r="L92">
        <v>134</v>
      </c>
      <c r="M92">
        <v>92</v>
      </c>
    </row>
    <row r="93" spans="1:13" ht="69.900000000000006" customHeight="1">
      <c r="A93">
        <v>20770</v>
      </c>
      <c r="B93" s="9" t="s">
        <v>248</v>
      </c>
      <c r="C93" s="10" t="s">
        <v>249</v>
      </c>
      <c r="D93" s="10" t="s">
        <v>35</v>
      </c>
      <c r="E93" s="10"/>
      <c r="F93" s="57" t="s">
        <v>250</v>
      </c>
      <c r="G93" s="10">
        <v>1</v>
      </c>
      <c r="H93" s="10" t="s">
        <v>40</v>
      </c>
      <c r="I93" s="11">
        <v>9.7799999999999994</v>
      </c>
      <c r="J93" s="11"/>
      <c r="K93" s="11">
        <f ca="1">$J$93 * INDIRECT(ADDRESS(93,(8 + Условия!$A$26)))</f>
        <v>0</v>
      </c>
      <c r="L93">
        <v>134</v>
      </c>
      <c r="M93">
        <v>129</v>
      </c>
    </row>
    <row r="94" spans="1:13" ht="69.900000000000006" customHeight="1">
      <c r="A94">
        <v>20806</v>
      </c>
      <c r="B94" s="9" t="s">
        <v>251</v>
      </c>
      <c r="C94" s="10" t="s">
        <v>252</v>
      </c>
      <c r="D94" s="10" t="s">
        <v>35</v>
      </c>
      <c r="E94" s="10"/>
      <c r="F94" s="57"/>
      <c r="G94" s="10">
        <v>1</v>
      </c>
      <c r="H94" s="10" t="s">
        <v>40</v>
      </c>
      <c r="I94" s="11">
        <v>39.909999999999997</v>
      </c>
      <c r="J94" s="11"/>
      <c r="K94" s="11">
        <f ca="1">$J$94 * INDIRECT(ADDRESS(94,(8 + Условия!$A$26)))</f>
        <v>0</v>
      </c>
      <c r="L94">
        <v>134</v>
      </c>
      <c r="M94">
        <v>129</v>
      </c>
    </row>
    <row r="95" spans="1:13" ht="69.900000000000006" customHeight="1">
      <c r="A95">
        <v>20925</v>
      </c>
      <c r="B95" s="9" t="s">
        <v>253</v>
      </c>
      <c r="C95" s="10" t="s">
        <v>254</v>
      </c>
      <c r="D95" s="10" t="s">
        <v>35</v>
      </c>
      <c r="E95" s="10"/>
      <c r="F95" s="57"/>
      <c r="G95" s="10">
        <v>1</v>
      </c>
      <c r="H95" s="10" t="s">
        <v>40</v>
      </c>
      <c r="I95" s="11">
        <v>72.400000000000006</v>
      </c>
      <c r="J95" s="11"/>
      <c r="K95" s="11">
        <f ca="1">$J$95 * INDIRECT(ADDRESS(95,(8 + Условия!$A$26)))</f>
        <v>0</v>
      </c>
      <c r="L95">
        <v>134</v>
      </c>
      <c r="M95">
        <v>129</v>
      </c>
    </row>
    <row r="96" spans="1:13" ht="69.900000000000006" customHeight="1">
      <c r="A96">
        <v>30017</v>
      </c>
      <c r="B96" s="9" t="s">
        <v>255</v>
      </c>
      <c r="C96" s="10" t="s">
        <v>256</v>
      </c>
      <c r="D96" s="10" t="s">
        <v>35</v>
      </c>
      <c r="E96" s="10"/>
      <c r="F96" s="57" t="s">
        <v>257</v>
      </c>
      <c r="G96" s="10">
        <v>1</v>
      </c>
      <c r="H96" s="10"/>
      <c r="I96" s="11" t="s">
        <v>36</v>
      </c>
      <c r="J96" s="11"/>
      <c r="K96" s="11"/>
      <c r="L96">
        <v>134</v>
      </c>
      <c r="M96">
        <v>129</v>
      </c>
    </row>
    <row r="97" spans="1:13" ht="69.900000000000006" customHeight="1">
      <c r="A97">
        <v>30015</v>
      </c>
      <c r="B97" s="9" t="s">
        <v>258</v>
      </c>
      <c r="C97" s="10" t="s">
        <v>259</v>
      </c>
      <c r="D97" s="10" t="s">
        <v>35</v>
      </c>
      <c r="E97" s="10"/>
      <c r="F97" s="57"/>
      <c r="G97" s="10">
        <v>1</v>
      </c>
      <c r="H97" s="10"/>
      <c r="I97" s="11" t="s">
        <v>36</v>
      </c>
      <c r="J97" s="11"/>
      <c r="K97" s="11"/>
      <c r="L97">
        <v>134</v>
      </c>
      <c r="M97">
        <v>129</v>
      </c>
    </row>
    <row r="98" spans="1:13" ht="69.900000000000006" customHeight="1">
      <c r="A98">
        <v>30016</v>
      </c>
      <c r="B98" s="9" t="s">
        <v>260</v>
      </c>
      <c r="C98" s="10" t="s">
        <v>261</v>
      </c>
      <c r="D98" s="10" t="s">
        <v>35</v>
      </c>
      <c r="E98" s="10"/>
      <c r="F98" s="57"/>
      <c r="G98" s="10">
        <v>1</v>
      </c>
      <c r="H98" s="10"/>
      <c r="I98" s="11" t="s">
        <v>36</v>
      </c>
      <c r="J98" s="11"/>
      <c r="K98" s="11"/>
      <c r="L98">
        <v>134</v>
      </c>
      <c r="M98">
        <v>129</v>
      </c>
    </row>
    <row r="99" spans="1:13" ht="69.900000000000006" customHeight="1">
      <c r="A99">
        <v>20771</v>
      </c>
      <c r="B99" s="9" t="s">
        <v>262</v>
      </c>
      <c r="C99" s="10" t="s">
        <v>263</v>
      </c>
      <c r="D99" s="10" t="s">
        <v>35</v>
      </c>
      <c r="E99" s="10"/>
      <c r="F99" s="57" t="s">
        <v>264</v>
      </c>
      <c r="G99" s="10">
        <v>1</v>
      </c>
      <c r="H99" s="10" t="s">
        <v>40</v>
      </c>
      <c r="I99" s="11">
        <v>10.3</v>
      </c>
      <c r="J99" s="11"/>
      <c r="K99" s="11">
        <f ca="1">$J$99 * INDIRECT(ADDRESS(99,(8 + Условия!$A$26)))</f>
        <v>0</v>
      </c>
      <c r="L99">
        <v>134</v>
      </c>
      <c r="M99" t="s">
        <v>823</v>
      </c>
    </row>
    <row r="100" spans="1:13" ht="69.900000000000006" customHeight="1">
      <c r="A100">
        <v>20807</v>
      </c>
      <c r="B100" s="9" t="s">
        <v>265</v>
      </c>
      <c r="C100" s="10" t="s">
        <v>266</v>
      </c>
      <c r="D100" s="10" t="s">
        <v>35</v>
      </c>
      <c r="E100" s="10"/>
      <c r="F100" s="57"/>
      <c r="G100" s="10">
        <v>1</v>
      </c>
      <c r="H100" s="10" t="s">
        <v>40</v>
      </c>
      <c r="I100" s="11">
        <v>42</v>
      </c>
      <c r="J100" s="11"/>
      <c r="K100" s="11">
        <f ca="1">$J$100 * INDIRECT(ADDRESS(100,(8 + Условия!$A$26)))</f>
        <v>0</v>
      </c>
      <c r="L100">
        <v>134</v>
      </c>
      <c r="M100" t="s">
        <v>823</v>
      </c>
    </row>
    <row r="101" spans="1:13" ht="69.900000000000006" customHeight="1">
      <c r="A101">
        <v>20993</v>
      </c>
      <c r="B101" s="9" t="s">
        <v>267</v>
      </c>
      <c r="C101" s="10" t="s">
        <v>268</v>
      </c>
      <c r="D101" s="10" t="s">
        <v>35</v>
      </c>
      <c r="E101" s="10"/>
      <c r="F101" s="10" t="s">
        <v>269</v>
      </c>
      <c r="G101" s="10">
        <v>1</v>
      </c>
      <c r="H101" s="10"/>
      <c r="I101" s="11" t="s">
        <v>36</v>
      </c>
      <c r="J101" s="11"/>
      <c r="K101" s="11"/>
      <c r="L101">
        <v>134</v>
      </c>
      <c r="M101">
        <v>92</v>
      </c>
    </row>
    <row r="102" spans="1:13" ht="69.900000000000006" customHeight="1">
      <c r="A102">
        <v>20733</v>
      </c>
      <c r="B102" s="9" t="s">
        <v>270</v>
      </c>
      <c r="C102" s="10" t="s">
        <v>271</v>
      </c>
      <c r="D102" s="10" t="s">
        <v>35</v>
      </c>
      <c r="E102" s="10"/>
      <c r="F102" s="10" t="s">
        <v>264</v>
      </c>
      <c r="G102" s="10">
        <v>1</v>
      </c>
      <c r="H102" s="10" t="s">
        <v>40</v>
      </c>
      <c r="I102" s="11">
        <v>149</v>
      </c>
      <c r="J102" s="11"/>
      <c r="K102" s="11">
        <f ca="1">$J$102 * INDIRECT(ADDRESS(102,(8 + Условия!$A$26)))</f>
        <v>0</v>
      </c>
      <c r="L102">
        <v>134</v>
      </c>
      <c r="M102">
        <v>92</v>
      </c>
    </row>
    <row r="103" spans="1:13" ht="69.900000000000006" customHeight="1">
      <c r="A103">
        <v>20772</v>
      </c>
      <c r="B103" s="9" t="s">
        <v>272</v>
      </c>
      <c r="C103" s="10" t="s">
        <v>273</v>
      </c>
      <c r="D103" s="10" t="s">
        <v>35</v>
      </c>
      <c r="E103" s="10"/>
      <c r="F103" s="57" t="s">
        <v>274</v>
      </c>
      <c r="G103" s="10">
        <v>1</v>
      </c>
      <c r="H103" s="10"/>
      <c r="I103" s="11" t="s">
        <v>36</v>
      </c>
      <c r="J103" s="11"/>
      <c r="K103" s="11"/>
      <c r="L103">
        <v>134</v>
      </c>
      <c r="M103">
        <v>92</v>
      </c>
    </row>
    <row r="104" spans="1:13" ht="69.900000000000006" customHeight="1">
      <c r="A104">
        <v>20781</v>
      </c>
      <c r="B104" s="9" t="s">
        <v>275</v>
      </c>
      <c r="C104" s="10" t="s">
        <v>276</v>
      </c>
      <c r="D104" s="10" t="s">
        <v>35</v>
      </c>
      <c r="E104" s="10"/>
      <c r="F104" s="57"/>
      <c r="G104" s="10">
        <v>1</v>
      </c>
      <c r="H104" s="10"/>
      <c r="I104" s="11" t="s">
        <v>36</v>
      </c>
      <c r="J104" s="11"/>
      <c r="K104" s="11"/>
      <c r="L104">
        <v>134</v>
      </c>
      <c r="M104">
        <v>92</v>
      </c>
    </row>
    <row r="105" spans="1:13" ht="69.900000000000006" customHeight="1">
      <c r="A105">
        <v>20776</v>
      </c>
      <c r="B105" s="9" t="s">
        <v>277</v>
      </c>
      <c r="C105" s="10" t="s">
        <v>278</v>
      </c>
      <c r="D105" s="10" t="s">
        <v>35</v>
      </c>
      <c r="E105" s="10"/>
      <c r="F105" s="57"/>
      <c r="G105" s="10">
        <v>1</v>
      </c>
      <c r="H105" s="10"/>
      <c r="I105" s="11" t="s">
        <v>36</v>
      </c>
      <c r="J105" s="11"/>
      <c r="K105" s="11"/>
      <c r="L105">
        <v>134</v>
      </c>
      <c r="M105">
        <v>92</v>
      </c>
    </row>
    <row r="106" spans="1:13" ht="69.900000000000006" customHeight="1">
      <c r="A106">
        <v>20564</v>
      </c>
      <c r="B106" s="9" t="s">
        <v>279</v>
      </c>
      <c r="C106" s="10" t="s">
        <v>280</v>
      </c>
      <c r="D106" s="10" t="s">
        <v>35</v>
      </c>
      <c r="E106" s="10"/>
      <c r="F106" s="57" t="s">
        <v>281</v>
      </c>
      <c r="G106" s="10">
        <v>1</v>
      </c>
      <c r="H106" s="10" t="s">
        <v>40</v>
      </c>
      <c r="I106" s="11">
        <v>43</v>
      </c>
      <c r="J106" s="11"/>
      <c r="K106" s="11">
        <f ca="1">$J$106 * INDIRECT(ADDRESS(106,(8 + Условия!$A$26)))</f>
        <v>0</v>
      </c>
      <c r="L106">
        <v>134</v>
      </c>
      <c r="M106">
        <v>92</v>
      </c>
    </row>
    <row r="107" spans="1:13" ht="69.900000000000006" customHeight="1">
      <c r="A107">
        <v>20499</v>
      </c>
      <c r="B107" s="9" t="s">
        <v>282</v>
      </c>
      <c r="C107" s="10" t="s">
        <v>283</v>
      </c>
      <c r="D107" s="10" t="s">
        <v>35</v>
      </c>
      <c r="E107" s="10"/>
      <c r="F107" s="57"/>
      <c r="G107" s="10">
        <v>1</v>
      </c>
      <c r="H107" s="10" t="s">
        <v>40</v>
      </c>
      <c r="I107" s="11">
        <v>10.3</v>
      </c>
      <c r="J107" s="11"/>
      <c r="K107" s="11">
        <f ca="1">$J$107 * INDIRECT(ADDRESS(107,(8 + Условия!$A$26)))</f>
        <v>0</v>
      </c>
      <c r="L107">
        <v>134</v>
      </c>
      <c r="M107">
        <v>92</v>
      </c>
    </row>
    <row r="108" spans="1:13" ht="69.900000000000006" customHeight="1">
      <c r="A108">
        <v>20799</v>
      </c>
      <c r="B108" s="9" t="s">
        <v>284</v>
      </c>
      <c r="C108" s="10" t="s">
        <v>285</v>
      </c>
      <c r="D108" s="10" t="s">
        <v>35</v>
      </c>
      <c r="E108" s="10"/>
      <c r="F108" s="10" t="s">
        <v>286</v>
      </c>
      <c r="G108" s="10">
        <v>1</v>
      </c>
      <c r="H108" s="10" t="s">
        <v>40</v>
      </c>
      <c r="I108" s="11">
        <v>44.5</v>
      </c>
      <c r="J108" s="11"/>
      <c r="K108" s="11">
        <f ca="1">$J$108 * INDIRECT(ADDRESS(108,(8 + Условия!$A$26)))</f>
        <v>0</v>
      </c>
      <c r="L108">
        <v>134</v>
      </c>
      <c r="M108">
        <v>92</v>
      </c>
    </row>
    <row r="109" spans="1:13" ht="69.900000000000006" customHeight="1">
      <c r="A109">
        <v>20802</v>
      </c>
      <c r="B109" s="9" t="s">
        <v>287</v>
      </c>
      <c r="C109" s="10" t="s">
        <v>288</v>
      </c>
      <c r="D109" s="10" t="s">
        <v>35</v>
      </c>
      <c r="E109" s="10"/>
      <c r="F109" s="57" t="s">
        <v>289</v>
      </c>
      <c r="G109" s="10">
        <v>1</v>
      </c>
      <c r="H109" s="10" t="s">
        <v>40</v>
      </c>
      <c r="I109" s="11">
        <v>85.16</v>
      </c>
      <c r="J109" s="11"/>
      <c r="K109" s="11">
        <f ca="1">$J$109 * INDIRECT(ADDRESS(109,(8 + Условия!$A$26)))</f>
        <v>0</v>
      </c>
      <c r="L109">
        <v>134</v>
      </c>
      <c r="M109">
        <v>92</v>
      </c>
    </row>
    <row r="110" spans="1:13" ht="69.900000000000006" customHeight="1">
      <c r="A110">
        <v>20926</v>
      </c>
      <c r="B110" s="9" t="s">
        <v>290</v>
      </c>
      <c r="C110" s="10" t="s">
        <v>291</v>
      </c>
      <c r="D110" s="10" t="s">
        <v>35</v>
      </c>
      <c r="E110" s="10"/>
      <c r="F110" s="57"/>
      <c r="G110" s="10">
        <v>1</v>
      </c>
      <c r="H110" s="10" t="s">
        <v>40</v>
      </c>
      <c r="I110" s="11">
        <v>46</v>
      </c>
      <c r="J110" s="11"/>
      <c r="K110" s="11">
        <f ca="1">$J$110 * INDIRECT(ADDRESS(110,(8 + Условия!$A$26)))</f>
        <v>0</v>
      </c>
      <c r="L110">
        <v>134</v>
      </c>
      <c r="M110">
        <v>92</v>
      </c>
    </row>
    <row r="111" spans="1:13">
      <c r="B111" s="58" t="s">
        <v>292</v>
      </c>
      <c r="C111" s="58"/>
      <c r="D111" s="58"/>
      <c r="E111" s="58"/>
      <c r="F111" s="58"/>
      <c r="G111" s="58"/>
      <c r="H111" s="58"/>
      <c r="I111" s="58"/>
      <c r="J111" s="58"/>
      <c r="K111" s="58"/>
    </row>
    <row r="112" spans="1:13" ht="69.900000000000006" customHeight="1">
      <c r="A112">
        <v>20416</v>
      </c>
      <c r="B112" s="9" t="s">
        <v>293</v>
      </c>
      <c r="C112" s="10" t="s">
        <v>294</v>
      </c>
      <c r="D112" s="10" t="s">
        <v>35</v>
      </c>
      <c r="E112" s="10"/>
      <c r="F112" s="10" t="s">
        <v>295</v>
      </c>
      <c r="G112" s="10">
        <v>1</v>
      </c>
      <c r="H112" s="10"/>
      <c r="I112" s="11" t="s">
        <v>36</v>
      </c>
      <c r="J112" s="11"/>
      <c r="K112" s="11"/>
      <c r="L112">
        <v>160</v>
      </c>
      <c r="M112">
        <v>42</v>
      </c>
    </row>
    <row r="113" spans="1:13" ht="69.900000000000006" customHeight="1">
      <c r="A113">
        <v>20732</v>
      </c>
      <c r="B113" s="9" t="s">
        <v>296</v>
      </c>
      <c r="C113" s="10" t="s">
        <v>297</v>
      </c>
      <c r="D113" s="10" t="s">
        <v>35</v>
      </c>
      <c r="E113" s="10"/>
      <c r="F113" s="57" t="s">
        <v>298</v>
      </c>
      <c r="G113" s="10">
        <v>1</v>
      </c>
      <c r="H113" s="10" t="s">
        <v>40</v>
      </c>
      <c r="I113" s="11">
        <v>11.5</v>
      </c>
      <c r="J113" s="11"/>
      <c r="K113" s="11">
        <f ca="1">$J$113 * INDIRECT(ADDRESS(113,(8 + Условия!$A$26)))</f>
        <v>0</v>
      </c>
      <c r="L113">
        <v>159</v>
      </c>
      <c r="M113">
        <v>29</v>
      </c>
    </row>
    <row r="114" spans="1:13" ht="69.900000000000006" customHeight="1">
      <c r="A114">
        <v>20767</v>
      </c>
      <c r="B114" s="9" t="s">
        <v>299</v>
      </c>
      <c r="C114" s="10" t="s">
        <v>300</v>
      </c>
      <c r="D114" s="10" t="s">
        <v>35</v>
      </c>
      <c r="E114" s="10"/>
      <c r="F114" s="57"/>
      <c r="G114" s="10">
        <v>1</v>
      </c>
      <c r="H114" s="10" t="s">
        <v>40</v>
      </c>
      <c r="I114" s="11">
        <v>50</v>
      </c>
      <c r="J114" s="11"/>
      <c r="K114" s="11">
        <f ca="1">$J$114 * INDIRECT(ADDRESS(114,(8 + Условия!$A$26)))</f>
        <v>0</v>
      </c>
      <c r="L114">
        <v>159</v>
      </c>
      <c r="M114">
        <v>29</v>
      </c>
    </row>
    <row r="115" spans="1:13" ht="69.900000000000006" customHeight="1">
      <c r="A115">
        <v>20798</v>
      </c>
      <c r="B115" s="9" t="s">
        <v>301</v>
      </c>
      <c r="C115" s="10" t="s">
        <v>302</v>
      </c>
      <c r="D115" s="10" t="s">
        <v>35</v>
      </c>
      <c r="E115" s="10"/>
      <c r="F115" s="10" t="s">
        <v>303</v>
      </c>
      <c r="G115" s="10">
        <v>1</v>
      </c>
      <c r="H115" s="10"/>
      <c r="I115" s="11" t="s">
        <v>36</v>
      </c>
      <c r="J115" s="11"/>
      <c r="K115" s="11"/>
      <c r="L115">
        <v>159</v>
      </c>
      <c r="M115">
        <v>29</v>
      </c>
    </row>
    <row r="116" spans="1:13" ht="69.900000000000006" customHeight="1">
      <c r="A116">
        <v>26471</v>
      </c>
      <c r="B116" s="9" t="s">
        <v>304</v>
      </c>
      <c r="C116" s="10" t="s">
        <v>305</v>
      </c>
      <c r="D116" s="10" t="s">
        <v>35</v>
      </c>
      <c r="E116" s="10"/>
      <c r="F116" s="10" t="s">
        <v>306</v>
      </c>
      <c r="G116" s="10">
        <v>1</v>
      </c>
      <c r="H116" s="10" t="s">
        <v>40</v>
      </c>
      <c r="I116" s="11">
        <v>10.1</v>
      </c>
      <c r="J116" s="11"/>
      <c r="K116" s="11">
        <f ca="1">$J$116 * INDIRECT(ADDRESS(116,(8 + Условия!$A$26)))</f>
        <v>0</v>
      </c>
      <c r="L116">
        <v>160</v>
      </c>
      <c r="M116" t="s">
        <v>824</v>
      </c>
    </row>
    <row r="117" spans="1:13" ht="69.900000000000006" customHeight="1">
      <c r="A117">
        <v>20639</v>
      </c>
      <c r="B117" s="9" t="s">
        <v>307</v>
      </c>
      <c r="C117" s="10" t="s">
        <v>308</v>
      </c>
      <c r="D117" s="10" t="s">
        <v>35</v>
      </c>
      <c r="E117" s="10"/>
      <c r="F117" s="10" t="s">
        <v>309</v>
      </c>
      <c r="G117" s="10">
        <v>1</v>
      </c>
      <c r="H117" s="10"/>
      <c r="I117" s="11" t="s">
        <v>36</v>
      </c>
      <c r="J117" s="11"/>
      <c r="K117" s="11"/>
      <c r="L117">
        <v>134</v>
      </c>
      <c r="M117">
        <v>48</v>
      </c>
    </row>
    <row r="118" spans="1:13" ht="69.900000000000006" customHeight="1">
      <c r="A118">
        <v>20774</v>
      </c>
      <c r="B118" s="9" t="s">
        <v>310</v>
      </c>
      <c r="C118" s="10" t="s">
        <v>311</v>
      </c>
      <c r="D118" s="10" t="s">
        <v>35</v>
      </c>
      <c r="E118" s="10"/>
      <c r="F118" s="57" t="s">
        <v>312</v>
      </c>
      <c r="G118" s="10">
        <v>1</v>
      </c>
      <c r="H118" s="10"/>
      <c r="I118" s="11" t="s">
        <v>36</v>
      </c>
      <c r="J118" s="11"/>
      <c r="K118" s="11"/>
      <c r="L118">
        <v>134</v>
      </c>
      <c r="M118">
        <v>48</v>
      </c>
    </row>
    <row r="119" spans="1:13" ht="69.900000000000006" customHeight="1">
      <c r="A119">
        <v>20801</v>
      </c>
      <c r="B119" s="9" t="s">
        <v>313</v>
      </c>
      <c r="C119" s="10" t="s">
        <v>314</v>
      </c>
      <c r="D119" s="10" t="s">
        <v>35</v>
      </c>
      <c r="E119" s="10"/>
      <c r="F119" s="57"/>
      <c r="G119" s="10">
        <v>1</v>
      </c>
      <c r="H119" s="10"/>
      <c r="I119" s="11" t="s">
        <v>36</v>
      </c>
      <c r="J119" s="11"/>
      <c r="K119" s="11"/>
      <c r="L119">
        <v>134</v>
      </c>
      <c r="M119">
        <v>48</v>
      </c>
    </row>
    <row r="120" spans="1:13" ht="69.900000000000006" customHeight="1">
      <c r="A120">
        <v>20775</v>
      </c>
      <c r="B120" s="9" t="s">
        <v>315</v>
      </c>
      <c r="C120" s="10" t="s">
        <v>316</v>
      </c>
      <c r="D120" s="10" t="s">
        <v>35</v>
      </c>
      <c r="E120" s="10"/>
      <c r="F120" s="10" t="s">
        <v>317</v>
      </c>
      <c r="G120" s="10">
        <v>1</v>
      </c>
      <c r="H120" s="10" t="s">
        <v>40</v>
      </c>
      <c r="I120" s="11">
        <v>231.86</v>
      </c>
      <c r="J120" s="11"/>
      <c r="K120" s="11">
        <f ca="1">$J$120 * INDIRECT(ADDRESS(120,(8 + Условия!$A$26)))</f>
        <v>0</v>
      </c>
      <c r="L120">
        <v>134</v>
      </c>
      <c r="M120">
        <v>48</v>
      </c>
    </row>
    <row r="121" spans="1:13" ht="69.900000000000006" customHeight="1">
      <c r="A121">
        <v>24113</v>
      </c>
      <c r="B121" s="9" t="s">
        <v>318</v>
      </c>
      <c r="C121" s="10" t="s">
        <v>319</v>
      </c>
      <c r="D121" s="10" t="s">
        <v>35</v>
      </c>
      <c r="E121" s="10"/>
      <c r="F121" s="10" t="s">
        <v>320</v>
      </c>
      <c r="G121" s="10">
        <v>12</v>
      </c>
      <c r="H121" s="10"/>
      <c r="I121" s="11" t="s">
        <v>36</v>
      </c>
      <c r="J121" s="11"/>
      <c r="K121" s="11"/>
      <c r="L121">
        <v>160</v>
      </c>
      <c r="M121">
        <v>37</v>
      </c>
    </row>
    <row r="122" spans="1:13" ht="69.900000000000006" customHeight="1">
      <c r="A122">
        <v>24114</v>
      </c>
      <c r="B122" s="9" t="s">
        <v>321</v>
      </c>
      <c r="C122" s="10" t="s">
        <v>322</v>
      </c>
      <c r="D122" s="10" t="s">
        <v>35</v>
      </c>
      <c r="E122" s="10"/>
      <c r="F122" s="10" t="s">
        <v>323</v>
      </c>
      <c r="G122" s="10">
        <v>12</v>
      </c>
      <c r="H122" s="10" t="s">
        <v>40</v>
      </c>
      <c r="I122" s="11">
        <v>3.13</v>
      </c>
      <c r="J122" s="11"/>
      <c r="K122" s="11">
        <f ca="1">$J$122 * INDIRECT(ADDRESS(122,(8 + Условия!$A$26)))</f>
        <v>0</v>
      </c>
      <c r="L122">
        <v>160</v>
      </c>
      <c r="M122">
        <v>37</v>
      </c>
    </row>
    <row r="123" spans="1:13" ht="69.900000000000006" customHeight="1">
      <c r="A123">
        <v>25311</v>
      </c>
      <c r="B123" s="9" t="s">
        <v>324</v>
      </c>
      <c r="C123" s="10" t="s">
        <v>325</v>
      </c>
      <c r="D123" s="10" t="s">
        <v>35</v>
      </c>
      <c r="E123" s="10"/>
      <c r="F123" s="57" t="s">
        <v>326</v>
      </c>
      <c r="G123" s="10">
        <v>1</v>
      </c>
      <c r="H123" s="10"/>
      <c r="I123" s="11" t="s">
        <v>36</v>
      </c>
      <c r="J123" s="11"/>
      <c r="K123" s="11"/>
      <c r="L123">
        <v>159</v>
      </c>
      <c r="M123">
        <v>37</v>
      </c>
    </row>
    <row r="124" spans="1:13" ht="69.900000000000006" customHeight="1">
      <c r="A124">
        <v>22108</v>
      </c>
      <c r="B124" s="9" t="s">
        <v>327</v>
      </c>
      <c r="C124" s="10" t="s">
        <v>328</v>
      </c>
      <c r="D124" s="10" t="s">
        <v>35</v>
      </c>
      <c r="E124" s="10"/>
      <c r="F124" s="57"/>
      <c r="G124" s="10">
        <v>1</v>
      </c>
      <c r="H124" s="10"/>
      <c r="I124" s="11" t="s">
        <v>36</v>
      </c>
      <c r="J124" s="11"/>
      <c r="K124" s="11"/>
      <c r="L124">
        <v>159</v>
      </c>
      <c r="M124">
        <v>37</v>
      </c>
    </row>
    <row r="125" spans="1:13" ht="69.900000000000006" customHeight="1">
      <c r="A125">
        <v>21304</v>
      </c>
      <c r="B125" s="9" t="s">
        <v>329</v>
      </c>
      <c r="C125" s="10" t="s">
        <v>330</v>
      </c>
      <c r="D125" s="10" t="s">
        <v>35</v>
      </c>
      <c r="E125" s="10"/>
      <c r="F125" s="57" t="s">
        <v>331</v>
      </c>
      <c r="G125" s="10">
        <v>1</v>
      </c>
      <c r="H125" s="10"/>
      <c r="I125" s="11" t="s">
        <v>36</v>
      </c>
      <c r="J125" s="11"/>
      <c r="K125" s="11"/>
      <c r="L125">
        <v>134</v>
      </c>
      <c r="M125">
        <v>48</v>
      </c>
    </row>
    <row r="126" spans="1:13" ht="69.900000000000006" customHeight="1">
      <c r="A126">
        <v>21303</v>
      </c>
      <c r="B126" s="9" t="s">
        <v>332</v>
      </c>
      <c r="C126" s="10" t="s">
        <v>333</v>
      </c>
      <c r="D126" s="10" t="s">
        <v>35</v>
      </c>
      <c r="E126" s="10"/>
      <c r="F126" s="57"/>
      <c r="G126" s="10"/>
      <c r="H126" s="10"/>
      <c r="I126" s="11" t="s">
        <v>36</v>
      </c>
      <c r="J126" s="11"/>
      <c r="K126" s="11"/>
      <c r="L126">
        <v>134</v>
      </c>
      <c r="M126">
        <v>48</v>
      </c>
    </row>
    <row r="127" spans="1:13" ht="69.900000000000006" customHeight="1">
      <c r="A127">
        <v>21013</v>
      </c>
      <c r="B127" s="12"/>
      <c r="C127" s="10" t="s">
        <v>334</v>
      </c>
      <c r="D127" s="10" t="s">
        <v>35</v>
      </c>
      <c r="E127" s="10"/>
      <c r="F127" s="10" t="s">
        <v>335</v>
      </c>
      <c r="G127" s="10">
        <v>1</v>
      </c>
      <c r="H127" s="10"/>
      <c r="I127" s="11" t="s">
        <v>36</v>
      </c>
      <c r="J127" s="11"/>
      <c r="K127" s="11"/>
      <c r="L127">
        <v>134</v>
      </c>
      <c r="M127">
        <v>92</v>
      </c>
    </row>
    <row r="128" spans="1:13" ht="69.900000000000006" customHeight="1">
      <c r="A128">
        <v>24115</v>
      </c>
      <c r="B128" s="9" t="s">
        <v>336</v>
      </c>
      <c r="C128" s="10" t="s">
        <v>337</v>
      </c>
      <c r="D128" s="10" t="s">
        <v>35</v>
      </c>
      <c r="E128" s="10"/>
      <c r="F128" s="57" t="s">
        <v>338</v>
      </c>
      <c r="G128" s="10">
        <v>1</v>
      </c>
      <c r="H128" s="10"/>
      <c r="I128" s="11" t="s">
        <v>36</v>
      </c>
      <c r="J128" s="11"/>
      <c r="K128" s="11"/>
      <c r="L128">
        <v>134</v>
      </c>
      <c r="M128">
        <v>92</v>
      </c>
    </row>
    <row r="129" spans="1:13" ht="69.900000000000006" customHeight="1">
      <c r="A129">
        <v>24116</v>
      </c>
      <c r="B129" s="9" t="s">
        <v>339</v>
      </c>
      <c r="C129" s="10" t="s">
        <v>340</v>
      </c>
      <c r="D129" s="10" t="s">
        <v>35</v>
      </c>
      <c r="E129" s="10"/>
      <c r="F129" s="57"/>
      <c r="G129" s="10">
        <v>1</v>
      </c>
      <c r="H129" s="10"/>
      <c r="I129" s="11" t="s">
        <v>36</v>
      </c>
      <c r="J129" s="11"/>
      <c r="K129" s="11"/>
      <c r="L129">
        <v>134</v>
      </c>
      <c r="M129">
        <v>92</v>
      </c>
    </row>
    <row r="130" spans="1:13">
      <c r="B130" s="58" t="s">
        <v>341</v>
      </c>
      <c r="C130" s="58"/>
      <c r="D130" s="58"/>
      <c r="E130" s="58"/>
      <c r="F130" s="58"/>
      <c r="G130" s="58"/>
      <c r="H130" s="58"/>
      <c r="I130" s="58"/>
      <c r="J130" s="58"/>
      <c r="K130" s="58"/>
    </row>
    <row r="131" spans="1:13" ht="69.900000000000006" customHeight="1">
      <c r="A131">
        <v>30958</v>
      </c>
      <c r="B131" s="9" t="s">
        <v>342</v>
      </c>
      <c r="C131" s="10" t="s">
        <v>343</v>
      </c>
      <c r="D131" s="10" t="s">
        <v>35</v>
      </c>
      <c r="E131" s="10"/>
      <c r="F131" s="10" t="s">
        <v>344</v>
      </c>
      <c r="G131" s="10">
        <v>1</v>
      </c>
      <c r="H131" s="10" t="s">
        <v>40</v>
      </c>
      <c r="I131" s="11">
        <v>48.95</v>
      </c>
      <c r="J131" s="11"/>
      <c r="K131" s="11">
        <f ca="1">$J$131 * INDIRECT(ADDRESS(131,(8 + Условия!$A$26)))</f>
        <v>0</v>
      </c>
      <c r="L131">
        <v>159</v>
      </c>
      <c r="M131">
        <v>26</v>
      </c>
    </row>
    <row r="132" spans="1:13" ht="69.900000000000006" customHeight="1">
      <c r="A132">
        <v>30011</v>
      </c>
      <c r="B132" s="9" t="s">
        <v>345</v>
      </c>
      <c r="C132" s="10" t="s">
        <v>346</v>
      </c>
      <c r="D132" s="10" t="s">
        <v>35</v>
      </c>
      <c r="E132" s="10"/>
      <c r="F132" s="57" t="s">
        <v>347</v>
      </c>
      <c r="G132" s="10">
        <v>1</v>
      </c>
      <c r="H132" s="10" t="s">
        <v>40</v>
      </c>
      <c r="I132" s="11">
        <v>53.59</v>
      </c>
      <c r="J132" s="11"/>
      <c r="K132" s="11">
        <f ca="1">$J$132 * INDIRECT(ADDRESS(132,(8 + Условия!$A$26)))</f>
        <v>0</v>
      </c>
      <c r="L132">
        <v>134</v>
      </c>
      <c r="M132" t="s">
        <v>825</v>
      </c>
    </row>
    <row r="133" spans="1:13" ht="69.900000000000006" customHeight="1">
      <c r="A133">
        <v>29898</v>
      </c>
      <c r="B133" s="9" t="s">
        <v>348</v>
      </c>
      <c r="C133" s="10" t="s">
        <v>349</v>
      </c>
      <c r="D133" s="10" t="s">
        <v>35</v>
      </c>
      <c r="E133" s="10"/>
      <c r="F133" s="57"/>
      <c r="G133" s="10">
        <v>1</v>
      </c>
      <c r="H133" s="10" t="s">
        <v>40</v>
      </c>
      <c r="I133" s="11">
        <v>226.84</v>
      </c>
      <c r="J133" s="11"/>
      <c r="K133" s="11">
        <f ca="1">$J$133 * INDIRECT(ADDRESS(133,(8 + Условия!$A$26)))</f>
        <v>0</v>
      </c>
      <c r="L133">
        <v>134</v>
      </c>
      <c r="M133" t="s">
        <v>825</v>
      </c>
    </row>
    <row r="134" spans="1:13" ht="69.900000000000006" customHeight="1">
      <c r="A134">
        <v>30959</v>
      </c>
      <c r="B134" s="9" t="s">
        <v>350</v>
      </c>
      <c r="C134" s="10" t="s">
        <v>351</v>
      </c>
      <c r="D134" s="10" t="s">
        <v>35</v>
      </c>
      <c r="E134" s="10"/>
      <c r="F134" s="10" t="s">
        <v>352</v>
      </c>
      <c r="G134" s="10">
        <v>1</v>
      </c>
      <c r="H134" s="10" t="s">
        <v>40</v>
      </c>
      <c r="I134" s="11">
        <v>53</v>
      </c>
      <c r="J134" s="11"/>
      <c r="K134" s="11">
        <f ca="1">$J$134 * INDIRECT(ADDRESS(134,(8 + Условия!$A$26)))</f>
        <v>0</v>
      </c>
      <c r="L134">
        <v>159</v>
      </c>
      <c r="M134">
        <v>29</v>
      </c>
    </row>
    <row r="135" spans="1:13" ht="69.900000000000006" customHeight="1">
      <c r="A135">
        <v>29899</v>
      </c>
      <c r="B135" s="9" t="s">
        <v>353</v>
      </c>
      <c r="C135" s="10" t="s">
        <v>354</v>
      </c>
      <c r="D135" s="10" t="s">
        <v>35</v>
      </c>
      <c r="E135" s="10"/>
      <c r="F135" s="57" t="s">
        <v>355</v>
      </c>
      <c r="G135" s="10">
        <v>1</v>
      </c>
      <c r="H135" s="10" t="s">
        <v>40</v>
      </c>
      <c r="I135" s="11">
        <v>67</v>
      </c>
      <c r="J135" s="11"/>
      <c r="K135" s="11">
        <f ca="1">$J$135 * INDIRECT(ADDRESS(135,(8 + Условия!$A$26)))</f>
        <v>0</v>
      </c>
      <c r="L135">
        <v>134</v>
      </c>
      <c r="M135">
        <v>48</v>
      </c>
    </row>
    <row r="136" spans="1:13" ht="69.900000000000006" customHeight="1">
      <c r="A136">
        <v>29900</v>
      </c>
      <c r="B136" s="9" t="s">
        <v>356</v>
      </c>
      <c r="C136" s="10" t="s">
        <v>357</v>
      </c>
      <c r="D136" s="10" t="s">
        <v>35</v>
      </c>
      <c r="E136" s="10"/>
      <c r="F136" s="57"/>
      <c r="G136" s="10">
        <v>1</v>
      </c>
      <c r="H136" s="10" t="s">
        <v>40</v>
      </c>
      <c r="I136" s="11">
        <v>244</v>
      </c>
      <c r="J136" s="11"/>
      <c r="K136" s="11">
        <f ca="1">$J$136 * INDIRECT(ADDRESS(136,(8 + Условия!$A$26)))</f>
        <v>0</v>
      </c>
      <c r="L136">
        <v>134</v>
      </c>
      <c r="M136">
        <v>48</v>
      </c>
    </row>
    <row r="137" spans="1:13" ht="69.900000000000006" customHeight="1">
      <c r="A137">
        <v>29901</v>
      </c>
      <c r="B137" s="9" t="s">
        <v>358</v>
      </c>
      <c r="C137" s="10" t="s">
        <v>359</v>
      </c>
      <c r="D137" s="10" t="s">
        <v>35</v>
      </c>
      <c r="E137" s="10"/>
      <c r="F137" s="10" t="s">
        <v>360</v>
      </c>
      <c r="G137" s="10">
        <v>1</v>
      </c>
      <c r="H137" s="10"/>
      <c r="I137" s="11" t="s">
        <v>36</v>
      </c>
      <c r="J137" s="11"/>
      <c r="K137" s="11"/>
      <c r="L137">
        <v>134</v>
      </c>
      <c r="M137">
        <v>92</v>
      </c>
    </row>
    <row r="138" spans="1:13">
      <c r="B138" s="58" t="s">
        <v>361</v>
      </c>
      <c r="C138" s="58"/>
      <c r="D138" s="58"/>
      <c r="E138" s="58"/>
      <c r="F138" s="58"/>
      <c r="G138" s="58"/>
      <c r="H138" s="58"/>
      <c r="I138" s="58"/>
      <c r="J138" s="58"/>
      <c r="K138" s="58"/>
    </row>
    <row r="139" spans="1:13" ht="69.900000000000006" customHeight="1">
      <c r="A139">
        <v>25883</v>
      </c>
      <c r="B139" s="9" t="s">
        <v>362</v>
      </c>
      <c r="C139" s="10" t="s">
        <v>363</v>
      </c>
      <c r="D139" s="10" t="s">
        <v>35</v>
      </c>
      <c r="E139" s="10"/>
      <c r="F139" s="10" t="s">
        <v>364</v>
      </c>
      <c r="G139" s="10">
        <v>12</v>
      </c>
      <c r="H139" s="10" t="s">
        <v>40</v>
      </c>
      <c r="I139" s="11">
        <v>3.13</v>
      </c>
      <c r="J139" s="11"/>
      <c r="K139" s="11">
        <f ca="1">$J$139 * INDIRECT(ADDRESS(139,(8 + Условия!$A$26)))</f>
        <v>0</v>
      </c>
      <c r="L139">
        <v>160</v>
      </c>
      <c r="M139">
        <v>37</v>
      </c>
    </row>
    <row r="140" spans="1:13" ht="69.900000000000006" customHeight="1">
      <c r="A140">
        <v>24922</v>
      </c>
      <c r="B140" s="9" t="s">
        <v>365</v>
      </c>
      <c r="C140" s="10" t="s">
        <v>366</v>
      </c>
      <c r="D140" s="10" t="s">
        <v>35</v>
      </c>
      <c r="E140" s="10"/>
      <c r="F140" s="57" t="s">
        <v>367</v>
      </c>
      <c r="G140" s="10">
        <v>1</v>
      </c>
      <c r="H140" s="10" t="s">
        <v>40</v>
      </c>
      <c r="I140" s="11">
        <v>59.5</v>
      </c>
      <c r="J140" s="11"/>
      <c r="K140" s="11">
        <f ca="1">$J$140 * INDIRECT(ADDRESS(140,(8 + Условия!$A$26)))</f>
        <v>0</v>
      </c>
      <c r="L140">
        <v>159</v>
      </c>
      <c r="M140">
        <v>29</v>
      </c>
    </row>
    <row r="141" spans="1:13" ht="69.900000000000006" customHeight="1">
      <c r="A141">
        <v>24923</v>
      </c>
      <c r="B141" s="9" t="s">
        <v>368</v>
      </c>
      <c r="C141" s="10" t="s">
        <v>369</v>
      </c>
      <c r="D141" s="10" t="s">
        <v>35</v>
      </c>
      <c r="E141" s="10"/>
      <c r="F141" s="57"/>
      <c r="G141" s="10">
        <v>1</v>
      </c>
      <c r="H141" s="10"/>
      <c r="I141" s="11" t="s">
        <v>36</v>
      </c>
      <c r="J141" s="11"/>
      <c r="K141" s="11"/>
      <c r="L141">
        <v>159</v>
      </c>
      <c r="M141">
        <v>29</v>
      </c>
    </row>
    <row r="142" spans="1:13" ht="69.900000000000006" customHeight="1">
      <c r="A142">
        <v>24924</v>
      </c>
      <c r="B142" s="9" t="s">
        <v>370</v>
      </c>
      <c r="C142" s="10" t="s">
        <v>371</v>
      </c>
      <c r="D142" s="10" t="s">
        <v>35</v>
      </c>
      <c r="E142" s="10"/>
      <c r="F142" s="57" t="s">
        <v>372</v>
      </c>
      <c r="G142" s="10">
        <v>1</v>
      </c>
      <c r="H142" s="10" t="s">
        <v>40</v>
      </c>
      <c r="I142" s="11">
        <v>44.65</v>
      </c>
      <c r="J142" s="11"/>
      <c r="K142" s="11">
        <f ca="1">$J$142 * INDIRECT(ADDRESS(142,(8 + Условия!$A$26)))</f>
        <v>0</v>
      </c>
      <c r="L142">
        <v>134</v>
      </c>
      <c r="M142">
        <v>129</v>
      </c>
    </row>
    <row r="143" spans="1:13" ht="69.900000000000006" customHeight="1">
      <c r="A143">
        <v>24925</v>
      </c>
      <c r="B143" s="9" t="s">
        <v>373</v>
      </c>
      <c r="C143" s="10" t="s">
        <v>374</v>
      </c>
      <c r="D143" s="10" t="s">
        <v>35</v>
      </c>
      <c r="E143" s="10"/>
      <c r="F143" s="57"/>
      <c r="G143" s="10">
        <v>1</v>
      </c>
      <c r="H143" s="10"/>
      <c r="I143" s="11" t="s">
        <v>36</v>
      </c>
      <c r="J143" s="11"/>
      <c r="K143" s="11"/>
      <c r="L143">
        <v>134</v>
      </c>
      <c r="M143">
        <v>129</v>
      </c>
    </row>
    <row r="144" spans="1:13" ht="69.900000000000006" customHeight="1">
      <c r="A144">
        <v>24926</v>
      </c>
      <c r="B144" s="9" t="s">
        <v>375</v>
      </c>
      <c r="C144" s="10" t="s">
        <v>376</v>
      </c>
      <c r="D144" s="10" t="s">
        <v>35</v>
      </c>
      <c r="E144" s="10"/>
      <c r="F144" s="57" t="s">
        <v>377</v>
      </c>
      <c r="G144" s="10">
        <v>1</v>
      </c>
      <c r="H144" s="10"/>
      <c r="I144" s="11" t="s">
        <v>36</v>
      </c>
      <c r="J144" s="11"/>
      <c r="K144" s="11"/>
      <c r="L144">
        <v>134</v>
      </c>
      <c r="M144">
        <v>48</v>
      </c>
    </row>
    <row r="145" spans="1:13" ht="69.900000000000006" customHeight="1">
      <c r="A145">
        <v>24927</v>
      </c>
      <c r="B145" s="9" t="s">
        <v>378</v>
      </c>
      <c r="C145" s="10" t="s">
        <v>379</v>
      </c>
      <c r="D145" s="10" t="s">
        <v>35</v>
      </c>
      <c r="E145" s="10"/>
      <c r="F145" s="57"/>
      <c r="G145" s="10">
        <v>1</v>
      </c>
      <c r="H145" s="10"/>
      <c r="I145" s="11" t="s">
        <v>36</v>
      </c>
      <c r="J145" s="11"/>
      <c r="K145" s="11"/>
      <c r="L145">
        <v>134</v>
      </c>
      <c r="M145">
        <v>48</v>
      </c>
    </row>
    <row r="146" spans="1:13" ht="69.900000000000006" customHeight="1">
      <c r="A146">
        <v>20562</v>
      </c>
      <c r="B146" s="9" t="s">
        <v>380</v>
      </c>
      <c r="C146" s="10" t="s">
        <v>381</v>
      </c>
      <c r="D146" s="10" t="s">
        <v>35</v>
      </c>
      <c r="E146" s="10"/>
      <c r="F146" s="57" t="s">
        <v>382</v>
      </c>
      <c r="G146" s="10">
        <v>1</v>
      </c>
      <c r="H146" s="10" t="s">
        <v>40</v>
      </c>
      <c r="I146" s="11">
        <v>13.8</v>
      </c>
      <c r="J146" s="11"/>
      <c r="K146" s="11">
        <f ca="1">$J$146 * INDIRECT(ADDRESS(146,(8 + Условия!$A$26)))</f>
        <v>0</v>
      </c>
      <c r="L146">
        <v>159</v>
      </c>
      <c r="M146">
        <v>29</v>
      </c>
    </row>
    <row r="147" spans="1:13" ht="69.900000000000006" customHeight="1">
      <c r="A147">
        <v>20778</v>
      </c>
      <c r="B147" s="9" t="s">
        <v>383</v>
      </c>
      <c r="C147" s="10" t="s">
        <v>384</v>
      </c>
      <c r="D147" s="10" t="s">
        <v>35</v>
      </c>
      <c r="E147" s="10"/>
      <c r="F147" s="57"/>
      <c r="G147" s="10">
        <v>1</v>
      </c>
      <c r="H147" s="10" t="s">
        <v>40</v>
      </c>
      <c r="I147" s="11">
        <v>59.5</v>
      </c>
      <c r="J147" s="11"/>
      <c r="K147" s="11">
        <f ca="1">$J$147 * INDIRECT(ADDRESS(147,(8 + Условия!$A$26)))</f>
        <v>0</v>
      </c>
      <c r="L147">
        <v>159</v>
      </c>
      <c r="M147">
        <v>29</v>
      </c>
    </row>
    <row r="148" spans="1:13" ht="69.900000000000006" customHeight="1">
      <c r="A148">
        <v>20769</v>
      </c>
      <c r="B148" s="9" t="s">
        <v>385</v>
      </c>
      <c r="C148" s="10" t="s">
        <v>386</v>
      </c>
      <c r="D148" s="10" t="s">
        <v>35</v>
      </c>
      <c r="E148" s="10"/>
      <c r="F148" s="57"/>
      <c r="G148" s="10">
        <v>1</v>
      </c>
      <c r="H148" s="10" t="s">
        <v>40</v>
      </c>
      <c r="I148" s="11">
        <v>373.55</v>
      </c>
      <c r="J148" s="11"/>
      <c r="K148" s="11">
        <f ca="1">$J$148 * INDIRECT(ADDRESS(148,(8 + Условия!$A$26)))</f>
        <v>0</v>
      </c>
      <c r="L148">
        <v>159</v>
      </c>
      <c r="M148">
        <v>29</v>
      </c>
    </row>
    <row r="149" spans="1:13" ht="69.900000000000006" customHeight="1">
      <c r="A149">
        <v>20869</v>
      </c>
      <c r="B149" s="9" t="s">
        <v>387</v>
      </c>
      <c r="C149" s="10" t="s">
        <v>388</v>
      </c>
      <c r="D149" s="10" t="s">
        <v>35</v>
      </c>
      <c r="E149" s="10"/>
      <c r="F149" s="57"/>
      <c r="G149" s="10">
        <v>1</v>
      </c>
      <c r="H149" s="10" t="s">
        <v>40</v>
      </c>
      <c r="I149" s="11">
        <v>60.98</v>
      </c>
      <c r="J149" s="11"/>
      <c r="K149" s="11">
        <f ca="1">$J$149 * INDIRECT(ADDRESS(149,(8 + Условия!$A$26)))</f>
        <v>0</v>
      </c>
      <c r="L149">
        <v>159</v>
      </c>
      <c r="M149">
        <v>29</v>
      </c>
    </row>
    <row r="150" spans="1:13" ht="69.900000000000006" customHeight="1">
      <c r="A150">
        <v>20797</v>
      </c>
      <c r="B150" s="9" t="s">
        <v>389</v>
      </c>
      <c r="C150" s="10" t="s">
        <v>390</v>
      </c>
      <c r="D150" s="10" t="s">
        <v>35</v>
      </c>
      <c r="E150" s="10"/>
      <c r="F150" s="57" t="s">
        <v>391</v>
      </c>
      <c r="G150" s="10">
        <v>1</v>
      </c>
      <c r="H150" s="10" t="s">
        <v>40</v>
      </c>
      <c r="I150" s="11">
        <v>13.8</v>
      </c>
      <c r="J150" s="11"/>
      <c r="K150" s="11">
        <f ca="1">$J$150 * INDIRECT(ADDRESS(150,(8 + Условия!$A$26)))</f>
        <v>0</v>
      </c>
      <c r="L150">
        <v>159</v>
      </c>
      <c r="M150">
        <v>29</v>
      </c>
    </row>
    <row r="151" spans="1:13" ht="69.900000000000006" customHeight="1">
      <c r="A151">
        <v>20571</v>
      </c>
      <c r="B151" s="9" t="s">
        <v>392</v>
      </c>
      <c r="C151" s="10" t="s">
        <v>393</v>
      </c>
      <c r="D151" s="10" t="s">
        <v>35</v>
      </c>
      <c r="E151" s="10"/>
      <c r="F151" s="57"/>
      <c r="G151" s="10">
        <v>1</v>
      </c>
      <c r="H151" s="10" t="s">
        <v>40</v>
      </c>
      <c r="I151" s="11">
        <v>59.5</v>
      </c>
      <c r="J151" s="11"/>
      <c r="K151" s="11">
        <f ca="1">$J$151 * INDIRECT(ADDRESS(151,(8 + Условия!$A$26)))</f>
        <v>0</v>
      </c>
      <c r="L151">
        <v>159</v>
      </c>
      <c r="M151">
        <v>29</v>
      </c>
    </row>
    <row r="152" spans="1:13" ht="69.900000000000006" customHeight="1">
      <c r="A152">
        <v>32200</v>
      </c>
      <c r="B152" s="9" t="s">
        <v>394</v>
      </c>
      <c r="C152" s="10" t="s">
        <v>395</v>
      </c>
      <c r="D152" s="10" t="s">
        <v>35</v>
      </c>
      <c r="E152" s="10"/>
      <c r="F152" s="10" t="s">
        <v>396</v>
      </c>
      <c r="G152" s="10">
        <v>1</v>
      </c>
      <c r="H152" s="10" t="s">
        <v>40</v>
      </c>
      <c r="I152" s="11">
        <v>255</v>
      </c>
      <c r="J152" s="11"/>
      <c r="K152" s="11">
        <f ca="1">$J$152 * INDIRECT(ADDRESS(152,(8 + Условия!$A$26)))</f>
        <v>0</v>
      </c>
      <c r="L152">
        <v>159</v>
      </c>
      <c r="M152">
        <v>29</v>
      </c>
    </row>
    <row r="153" spans="1:13" ht="69.900000000000006" customHeight="1">
      <c r="A153">
        <v>20561</v>
      </c>
      <c r="B153" s="12"/>
      <c r="C153" s="10" t="s">
        <v>397</v>
      </c>
      <c r="D153" s="10" t="s">
        <v>35</v>
      </c>
      <c r="E153" s="10"/>
      <c r="F153" s="10" t="s">
        <v>391</v>
      </c>
      <c r="G153" s="10">
        <v>1</v>
      </c>
      <c r="H153" s="10"/>
      <c r="I153" s="11" t="s">
        <v>36</v>
      </c>
      <c r="J153" s="11"/>
      <c r="K153" s="11"/>
      <c r="L153">
        <v>159</v>
      </c>
      <c r="M153">
        <v>29</v>
      </c>
    </row>
    <row r="154" spans="1:13" ht="69.900000000000006" customHeight="1">
      <c r="A154">
        <v>20841</v>
      </c>
      <c r="B154" s="9" t="s">
        <v>398</v>
      </c>
      <c r="C154" s="10" t="s">
        <v>399</v>
      </c>
      <c r="D154" s="10" t="s">
        <v>35</v>
      </c>
      <c r="E154" s="10"/>
      <c r="F154" s="10" t="s">
        <v>400</v>
      </c>
      <c r="G154" s="10">
        <v>1</v>
      </c>
      <c r="H154" s="10" t="s">
        <v>40</v>
      </c>
      <c r="I154" s="11">
        <v>305.83</v>
      </c>
      <c r="J154" s="11"/>
      <c r="K154" s="11">
        <f ca="1">$J$154 * INDIRECT(ADDRESS(154,(8 + Условия!$A$26)))</f>
        <v>0</v>
      </c>
      <c r="L154">
        <v>134</v>
      </c>
      <c r="M154">
        <v>48</v>
      </c>
    </row>
    <row r="155" spans="1:13" ht="69.900000000000006" customHeight="1">
      <c r="A155">
        <v>20420</v>
      </c>
      <c r="B155" s="9" t="s">
        <v>401</v>
      </c>
      <c r="C155" s="10" t="s">
        <v>402</v>
      </c>
      <c r="D155" s="10" t="s">
        <v>35</v>
      </c>
      <c r="E155" s="10"/>
      <c r="F155" s="57" t="s">
        <v>403</v>
      </c>
      <c r="G155" s="10">
        <v>1</v>
      </c>
      <c r="H155" s="10" t="s">
        <v>40</v>
      </c>
      <c r="I155" s="11">
        <v>12.3</v>
      </c>
      <c r="J155" s="11"/>
      <c r="K155" s="11">
        <f ca="1">$J$155 * INDIRECT(ADDRESS(155,(8 + Условия!$A$26)))</f>
        <v>0</v>
      </c>
      <c r="L155">
        <v>159</v>
      </c>
      <c r="M155">
        <v>29</v>
      </c>
    </row>
    <row r="156" spans="1:13" ht="69.900000000000006" customHeight="1">
      <c r="A156">
        <v>20421</v>
      </c>
      <c r="B156" s="9" t="s">
        <v>404</v>
      </c>
      <c r="C156" s="10" t="s">
        <v>405</v>
      </c>
      <c r="D156" s="10" t="s">
        <v>35</v>
      </c>
      <c r="E156" s="10"/>
      <c r="F156" s="57"/>
      <c r="G156" s="10">
        <v>1</v>
      </c>
      <c r="H156" s="10" t="s">
        <v>40</v>
      </c>
      <c r="I156" s="11">
        <v>57</v>
      </c>
      <c r="J156" s="11"/>
      <c r="K156" s="11">
        <f ca="1">$J$156 * INDIRECT(ADDRESS(156,(8 + Условия!$A$26)))</f>
        <v>0</v>
      </c>
      <c r="L156">
        <v>159</v>
      </c>
      <c r="M156">
        <v>29</v>
      </c>
    </row>
    <row r="157" spans="1:13" ht="69.900000000000006" customHeight="1">
      <c r="A157">
        <v>20495</v>
      </c>
      <c r="B157" s="9" t="s">
        <v>406</v>
      </c>
      <c r="C157" s="10" t="s">
        <v>407</v>
      </c>
      <c r="D157" s="10" t="s">
        <v>35</v>
      </c>
      <c r="E157" s="10"/>
      <c r="F157" s="57"/>
      <c r="G157" s="10">
        <v>1</v>
      </c>
      <c r="H157" s="10" t="s">
        <v>40</v>
      </c>
      <c r="I157" s="11">
        <v>202</v>
      </c>
      <c r="J157" s="11"/>
      <c r="K157" s="11">
        <f ca="1">$J$157 * INDIRECT(ADDRESS(157,(8 + Условия!$A$26)))</f>
        <v>0</v>
      </c>
      <c r="L157">
        <v>159</v>
      </c>
      <c r="M157">
        <v>29</v>
      </c>
    </row>
    <row r="158" spans="1:13" ht="69.900000000000006" customHeight="1">
      <c r="A158">
        <v>20992</v>
      </c>
      <c r="B158" s="9" t="s">
        <v>408</v>
      </c>
      <c r="C158" s="10" t="s">
        <v>409</v>
      </c>
      <c r="D158" s="10" t="s">
        <v>35</v>
      </c>
      <c r="E158" s="10"/>
      <c r="F158" s="10" t="s">
        <v>410</v>
      </c>
      <c r="G158" s="10">
        <v>1</v>
      </c>
      <c r="H158" s="10" t="s">
        <v>40</v>
      </c>
      <c r="I158" s="11">
        <v>58</v>
      </c>
      <c r="J158" s="11"/>
      <c r="K158" s="11">
        <f ca="1">$J$158 * INDIRECT(ADDRESS(158,(8 + Условия!$A$26)))</f>
        <v>0</v>
      </c>
      <c r="L158">
        <v>159</v>
      </c>
      <c r="M158">
        <v>29</v>
      </c>
    </row>
    <row r="159" spans="1:13" ht="69.900000000000006" customHeight="1">
      <c r="A159">
        <v>20973</v>
      </c>
      <c r="B159" s="9" t="s">
        <v>411</v>
      </c>
      <c r="C159" s="10" t="s">
        <v>412</v>
      </c>
      <c r="D159" s="10" t="s">
        <v>35</v>
      </c>
      <c r="E159" s="10"/>
      <c r="F159" s="10" t="s">
        <v>413</v>
      </c>
      <c r="G159" s="10">
        <v>1</v>
      </c>
      <c r="H159" s="10" t="s">
        <v>40</v>
      </c>
      <c r="I159" s="11">
        <v>299.62</v>
      </c>
      <c r="J159" s="11"/>
      <c r="K159" s="11">
        <f ca="1">$J$159 * INDIRECT(ADDRESS(159,(8 + Условия!$A$26)))</f>
        <v>0</v>
      </c>
      <c r="L159">
        <v>134</v>
      </c>
      <c r="M159">
        <v>48</v>
      </c>
    </row>
    <row r="160" spans="1:13" ht="69.900000000000006" customHeight="1">
      <c r="A160">
        <v>31926</v>
      </c>
      <c r="B160" s="9" t="s">
        <v>414</v>
      </c>
      <c r="C160" s="10" t="s">
        <v>415</v>
      </c>
      <c r="D160" s="10" t="s">
        <v>35</v>
      </c>
      <c r="E160" s="10"/>
      <c r="F160" s="57" t="s">
        <v>416</v>
      </c>
      <c r="G160" s="10">
        <v>1</v>
      </c>
      <c r="H160" s="10" t="s">
        <v>40</v>
      </c>
      <c r="I160" s="11">
        <v>83.04</v>
      </c>
      <c r="J160" s="11"/>
      <c r="K160" s="11">
        <f ca="1">$J$160 * INDIRECT(ADDRESS(160,(8 + Условия!$A$26)))</f>
        <v>0</v>
      </c>
      <c r="L160">
        <v>134</v>
      </c>
      <c r="M160">
        <v>48</v>
      </c>
    </row>
    <row r="161" spans="1:13" ht="69.900000000000006" customHeight="1">
      <c r="A161">
        <v>31333</v>
      </c>
      <c r="B161" s="9" t="s">
        <v>417</v>
      </c>
      <c r="C161" s="10" t="s">
        <v>418</v>
      </c>
      <c r="D161" s="10" t="s">
        <v>35</v>
      </c>
      <c r="E161" s="10"/>
      <c r="F161" s="57"/>
      <c r="G161" s="10">
        <v>1</v>
      </c>
      <c r="H161" s="10" t="s">
        <v>40</v>
      </c>
      <c r="I161" s="11">
        <v>245.45</v>
      </c>
      <c r="J161" s="11"/>
      <c r="K161" s="11">
        <f ca="1">$J$161 * INDIRECT(ADDRESS(161,(8 + Условия!$A$26)))</f>
        <v>0</v>
      </c>
      <c r="L161">
        <v>134</v>
      </c>
      <c r="M161">
        <v>48</v>
      </c>
    </row>
    <row r="162" spans="1:13" ht="69.900000000000006" customHeight="1">
      <c r="A162">
        <v>31446</v>
      </c>
      <c r="B162" s="9" t="s">
        <v>419</v>
      </c>
      <c r="C162" s="10" t="s">
        <v>420</v>
      </c>
      <c r="D162" s="10" t="s">
        <v>35</v>
      </c>
      <c r="E162" s="10"/>
      <c r="F162" s="10" t="s">
        <v>421</v>
      </c>
      <c r="G162" s="10">
        <v>1</v>
      </c>
      <c r="H162" s="10" t="s">
        <v>40</v>
      </c>
      <c r="I162" s="11">
        <v>244.12</v>
      </c>
      <c r="J162" s="11"/>
      <c r="K162" s="11">
        <f ca="1">$J$162 * INDIRECT(ADDRESS(162,(8 + Условия!$A$26)))</f>
        <v>0</v>
      </c>
      <c r="L162">
        <v>134</v>
      </c>
      <c r="M162">
        <v>49</v>
      </c>
    </row>
    <row r="163" spans="1:13" ht="69.900000000000006" customHeight="1">
      <c r="A163">
        <v>20840</v>
      </c>
      <c r="B163" s="9" t="s">
        <v>422</v>
      </c>
      <c r="C163" s="10" t="s">
        <v>423</v>
      </c>
      <c r="D163" s="10" t="s">
        <v>35</v>
      </c>
      <c r="E163" s="10"/>
      <c r="F163" s="10" t="s">
        <v>424</v>
      </c>
      <c r="G163" s="10">
        <v>1</v>
      </c>
      <c r="H163" s="10" t="s">
        <v>40</v>
      </c>
      <c r="I163" s="11">
        <v>255</v>
      </c>
      <c r="J163" s="11"/>
      <c r="K163" s="11">
        <f ca="1">$J$163 * INDIRECT(ADDRESS(163,(8 + Условия!$A$26)))</f>
        <v>0</v>
      </c>
      <c r="L163">
        <v>134</v>
      </c>
      <c r="M163">
        <v>48</v>
      </c>
    </row>
    <row r="164" spans="1:13" ht="69.900000000000006" customHeight="1">
      <c r="A164">
        <v>20422</v>
      </c>
      <c r="B164" s="9" t="s">
        <v>425</v>
      </c>
      <c r="C164" s="10" t="s">
        <v>426</v>
      </c>
      <c r="D164" s="10" t="s">
        <v>35</v>
      </c>
      <c r="E164" s="10"/>
      <c r="F164" s="10" t="s">
        <v>427</v>
      </c>
      <c r="G164" s="10">
        <v>1</v>
      </c>
      <c r="H164" s="10" t="s">
        <v>40</v>
      </c>
      <c r="I164" s="11">
        <v>58</v>
      </c>
      <c r="J164" s="11"/>
      <c r="K164" s="11">
        <f ca="1">$J$164 * INDIRECT(ADDRESS(164,(8 + Условия!$A$26)))</f>
        <v>0</v>
      </c>
      <c r="L164">
        <v>159</v>
      </c>
      <c r="M164">
        <v>29</v>
      </c>
    </row>
    <row r="168" spans="1:13">
      <c r="K168" s="7" t="s">
        <v>14</v>
      </c>
    </row>
  </sheetData>
  <mergeCells count="59">
    <mergeCell ref="B4:K4"/>
    <mergeCell ref="A1:A3"/>
    <mergeCell ref="B1:B3"/>
    <mergeCell ref="C1:C3"/>
    <mergeCell ref="D1:D3"/>
    <mergeCell ref="E1:E3"/>
    <mergeCell ref="F1:F3"/>
    <mergeCell ref="G1:G3"/>
    <mergeCell ref="H1:H3"/>
    <mergeCell ref="J1:K1"/>
    <mergeCell ref="I2:I3"/>
    <mergeCell ref="J2:K2"/>
    <mergeCell ref="F19:F22"/>
    <mergeCell ref="F23:F24"/>
    <mergeCell ref="B25:K25"/>
    <mergeCell ref="F31:F35"/>
    <mergeCell ref="F9:F12"/>
    <mergeCell ref="F13:F15"/>
    <mergeCell ref="F17:F18"/>
    <mergeCell ref="F44:F47"/>
    <mergeCell ref="F51:F52"/>
    <mergeCell ref="F53:F54"/>
    <mergeCell ref="F55:F56"/>
    <mergeCell ref="F36:F39"/>
    <mergeCell ref="F40:F43"/>
    <mergeCell ref="F74:F77"/>
    <mergeCell ref="F78:F80"/>
    <mergeCell ref="F82:F83"/>
    <mergeCell ref="F57:F58"/>
    <mergeCell ref="F61:F62"/>
    <mergeCell ref="F63:F64"/>
    <mergeCell ref="B65:K65"/>
    <mergeCell ref="F70:F73"/>
    <mergeCell ref="F96:F98"/>
    <mergeCell ref="F99:F100"/>
    <mergeCell ref="F103:F105"/>
    <mergeCell ref="F106:F107"/>
    <mergeCell ref="F85:F87"/>
    <mergeCell ref="F88:F90"/>
    <mergeCell ref="B91:K91"/>
    <mergeCell ref="F93:F95"/>
    <mergeCell ref="F140:F141"/>
    <mergeCell ref="F109:F110"/>
    <mergeCell ref="B111:K111"/>
    <mergeCell ref="F113:F114"/>
    <mergeCell ref="F118:F119"/>
    <mergeCell ref="F123:F124"/>
    <mergeCell ref="F125:F126"/>
    <mergeCell ref="F128:F129"/>
    <mergeCell ref="B130:K130"/>
    <mergeCell ref="F132:F133"/>
    <mergeCell ref="F135:F136"/>
    <mergeCell ref="B138:K138"/>
    <mergeCell ref="F155:F157"/>
    <mergeCell ref="F160:F161"/>
    <mergeCell ref="F142:F143"/>
    <mergeCell ref="F144:F145"/>
    <mergeCell ref="F146:F149"/>
    <mergeCell ref="F150:F151"/>
  </mergeCells>
  <dataValidations count="1">
    <dataValidation type="whole" allowBlank="1" showInputMessage="1" showErrorMessage="1" sqref="J5:J24 J26:J64 J66:J90 J92:J110 J112:J129 J131:J137 J139:J164">
      <formula1>1</formula1>
      <formula2>10000</formula2>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160"/>
  <sheetViews>
    <sheetView topLeftCell="B1" zoomScale="80" zoomScaleNormal="80" workbookViewId="0">
      <pane ySplit="3" topLeftCell="A4" activePane="bottomLeft" state="frozenSplit"/>
      <selection activeCell="B1" sqref="B1"/>
      <selection pane="bottomLeft" activeCell="B4" sqref="B4:K160"/>
    </sheetView>
  </sheetViews>
  <sheetFormatPr defaultRowHeight="14.4"/>
  <cols>
    <col min="1" max="1" width="3" hidden="1" customWidth="1"/>
    <col min="2" max="2" width="15.6640625" style="6" customWidth="1"/>
    <col min="3" max="3" width="52" customWidth="1"/>
    <col min="4" max="4" width="20.6640625" customWidth="1"/>
    <col min="5" max="5" width="11.33203125" customWidth="1"/>
    <col min="6" max="6" width="69.6640625" customWidth="1"/>
    <col min="8" max="8" width="10.5546875" customWidth="1"/>
    <col min="9" max="9" width="12.5546875" style="7" customWidth="1"/>
    <col min="10" max="10" width="13.88671875" style="7" customWidth="1"/>
    <col min="11" max="11" width="19" style="7" customWidth="1"/>
    <col min="257" max="257" width="0" hidden="1" customWidth="1"/>
    <col min="258" max="258" width="15.6640625" customWidth="1"/>
    <col min="259" max="259" width="52" customWidth="1"/>
    <col min="260" max="260" width="20.6640625" customWidth="1"/>
    <col min="261" max="261" width="11.33203125" customWidth="1"/>
    <col min="262" max="262" width="69.6640625" customWidth="1"/>
    <col min="264" max="264" width="10.5546875" customWidth="1"/>
    <col min="265" max="265" width="12.5546875" customWidth="1"/>
    <col min="266" max="266" width="13.88671875" customWidth="1"/>
    <col min="267" max="267" width="19" customWidth="1"/>
    <col min="513" max="513" width="0" hidden="1" customWidth="1"/>
    <col min="514" max="514" width="15.6640625" customWidth="1"/>
    <col min="515" max="515" width="52" customWidth="1"/>
    <col min="516" max="516" width="20.6640625" customWidth="1"/>
    <col min="517" max="517" width="11.33203125" customWidth="1"/>
    <col min="518" max="518" width="69.6640625" customWidth="1"/>
    <col min="520" max="520" width="10.5546875" customWidth="1"/>
    <col min="521" max="521" width="12.5546875" customWidth="1"/>
    <col min="522" max="522" width="13.88671875" customWidth="1"/>
    <col min="523" max="523" width="19" customWidth="1"/>
    <col min="769" max="769" width="0" hidden="1" customWidth="1"/>
    <col min="770" max="770" width="15.6640625" customWidth="1"/>
    <col min="771" max="771" width="52" customWidth="1"/>
    <col min="772" max="772" width="20.6640625" customWidth="1"/>
    <col min="773" max="773" width="11.33203125" customWidth="1"/>
    <col min="774" max="774" width="69.6640625" customWidth="1"/>
    <col min="776" max="776" width="10.5546875" customWidth="1"/>
    <col min="777" max="777" width="12.5546875" customWidth="1"/>
    <col min="778" max="778" width="13.88671875" customWidth="1"/>
    <col min="779" max="779" width="19" customWidth="1"/>
    <col min="1025" max="1025" width="0" hidden="1" customWidth="1"/>
    <col min="1026" max="1026" width="15.6640625" customWidth="1"/>
    <col min="1027" max="1027" width="52" customWidth="1"/>
    <col min="1028" max="1028" width="20.6640625" customWidth="1"/>
    <col min="1029" max="1029" width="11.33203125" customWidth="1"/>
    <col min="1030" max="1030" width="69.6640625" customWidth="1"/>
    <col min="1032" max="1032" width="10.5546875" customWidth="1"/>
    <col min="1033" max="1033" width="12.5546875" customWidth="1"/>
    <col min="1034" max="1034" width="13.88671875" customWidth="1"/>
    <col min="1035" max="1035" width="19" customWidth="1"/>
    <col min="1281" max="1281" width="0" hidden="1" customWidth="1"/>
    <col min="1282" max="1282" width="15.6640625" customWidth="1"/>
    <col min="1283" max="1283" width="52" customWidth="1"/>
    <col min="1284" max="1284" width="20.6640625" customWidth="1"/>
    <col min="1285" max="1285" width="11.33203125" customWidth="1"/>
    <col min="1286" max="1286" width="69.6640625" customWidth="1"/>
    <col min="1288" max="1288" width="10.5546875" customWidth="1"/>
    <col min="1289" max="1289" width="12.5546875" customWidth="1"/>
    <col min="1290" max="1290" width="13.88671875" customWidth="1"/>
    <col min="1291" max="1291" width="19" customWidth="1"/>
    <col min="1537" max="1537" width="0" hidden="1" customWidth="1"/>
    <col min="1538" max="1538" width="15.6640625" customWidth="1"/>
    <col min="1539" max="1539" width="52" customWidth="1"/>
    <col min="1540" max="1540" width="20.6640625" customWidth="1"/>
    <col min="1541" max="1541" width="11.33203125" customWidth="1"/>
    <col min="1542" max="1542" width="69.6640625" customWidth="1"/>
    <col min="1544" max="1544" width="10.5546875" customWidth="1"/>
    <col min="1545" max="1545" width="12.5546875" customWidth="1"/>
    <col min="1546" max="1546" width="13.88671875" customWidth="1"/>
    <col min="1547" max="1547" width="19" customWidth="1"/>
    <col min="1793" max="1793" width="0" hidden="1" customWidth="1"/>
    <col min="1794" max="1794" width="15.6640625" customWidth="1"/>
    <col min="1795" max="1795" width="52" customWidth="1"/>
    <col min="1796" max="1796" width="20.6640625" customWidth="1"/>
    <col min="1797" max="1797" width="11.33203125" customWidth="1"/>
    <col min="1798" max="1798" width="69.6640625" customWidth="1"/>
    <col min="1800" max="1800" width="10.5546875" customWidth="1"/>
    <col min="1801" max="1801" width="12.5546875" customWidth="1"/>
    <col min="1802" max="1802" width="13.88671875" customWidth="1"/>
    <col min="1803" max="1803" width="19" customWidth="1"/>
    <col min="2049" max="2049" width="0" hidden="1" customWidth="1"/>
    <col min="2050" max="2050" width="15.6640625" customWidth="1"/>
    <col min="2051" max="2051" width="52" customWidth="1"/>
    <col min="2052" max="2052" width="20.6640625" customWidth="1"/>
    <col min="2053" max="2053" width="11.33203125" customWidth="1"/>
    <col min="2054" max="2054" width="69.6640625" customWidth="1"/>
    <col min="2056" max="2056" width="10.5546875" customWidth="1"/>
    <col min="2057" max="2057" width="12.5546875" customWidth="1"/>
    <col min="2058" max="2058" width="13.88671875" customWidth="1"/>
    <col min="2059" max="2059" width="19" customWidth="1"/>
    <col min="2305" max="2305" width="0" hidden="1" customWidth="1"/>
    <col min="2306" max="2306" width="15.6640625" customWidth="1"/>
    <col min="2307" max="2307" width="52" customWidth="1"/>
    <col min="2308" max="2308" width="20.6640625" customWidth="1"/>
    <col min="2309" max="2309" width="11.33203125" customWidth="1"/>
    <col min="2310" max="2310" width="69.6640625" customWidth="1"/>
    <col min="2312" max="2312" width="10.5546875" customWidth="1"/>
    <col min="2313" max="2313" width="12.5546875" customWidth="1"/>
    <col min="2314" max="2314" width="13.88671875" customWidth="1"/>
    <col min="2315" max="2315" width="19" customWidth="1"/>
    <col min="2561" max="2561" width="0" hidden="1" customWidth="1"/>
    <col min="2562" max="2562" width="15.6640625" customWidth="1"/>
    <col min="2563" max="2563" width="52" customWidth="1"/>
    <col min="2564" max="2564" width="20.6640625" customWidth="1"/>
    <col min="2565" max="2565" width="11.33203125" customWidth="1"/>
    <col min="2566" max="2566" width="69.6640625" customWidth="1"/>
    <col min="2568" max="2568" width="10.5546875" customWidth="1"/>
    <col min="2569" max="2569" width="12.5546875" customWidth="1"/>
    <col min="2570" max="2570" width="13.88671875" customWidth="1"/>
    <col min="2571" max="2571" width="19" customWidth="1"/>
    <col min="2817" max="2817" width="0" hidden="1" customWidth="1"/>
    <col min="2818" max="2818" width="15.6640625" customWidth="1"/>
    <col min="2819" max="2819" width="52" customWidth="1"/>
    <col min="2820" max="2820" width="20.6640625" customWidth="1"/>
    <col min="2821" max="2821" width="11.33203125" customWidth="1"/>
    <col min="2822" max="2822" width="69.6640625" customWidth="1"/>
    <col min="2824" max="2824" width="10.5546875" customWidth="1"/>
    <col min="2825" max="2825" width="12.5546875" customWidth="1"/>
    <col min="2826" max="2826" width="13.88671875" customWidth="1"/>
    <col min="2827" max="2827" width="19" customWidth="1"/>
    <col min="3073" max="3073" width="0" hidden="1" customWidth="1"/>
    <col min="3074" max="3074" width="15.6640625" customWidth="1"/>
    <col min="3075" max="3075" width="52" customWidth="1"/>
    <col min="3076" max="3076" width="20.6640625" customWidth="1"/>
    <col min="3077" max="3077" width="11.33203125" customWidth="1"/>
    <col min="3078" max="3078" width="69.6640625" customWidth="1"/>
    <col min="3080" max="3080" width="10.5546875" customWidth="1"/>
    <col min="3081" max="3081" width="12.5546875" customWidth="1"/>
    <col min="3082" max="3082" width="13.88671875" customWidth="1"/>
    <col min="3083" max="3083" width="19" customWidth="1"/>
    <col min="3329" max="3329" width="0" hidden="1" customWidth="1"/>
    <col min="3330" max="3330" width="15.6640625" customWidth="1"/>
    <col min="3331" max="3331" width="52" customWidth="1"/>
    <col min="3332" max="3332" width="20.6640625" customWidth="1"/>
    <col min="3333" max="3333" width="11.33203125" customWidth="1"/>
    <col min="3334" max="3334" width="69.6640625" customWidth="1"/>
    <col min="3336" max="3336" width="10.5546875" customWidth="1"/>
    <col min="3337" max="3337" width="12.5546875" customWidth="1"/>
    <col min="3338" max="3338" width="13.88671875" customWidth="1"/>
    <col min="3339" max="3339" width="19" customWidth="1"/>
    <col min="3585" max="3585" width="0" hidden="1" customWidth="1"/>
    <col min="3586" max="3586" width="15.6640625" customWidth="1"/>
    <col min="3587" max="3587" width="52" customWidth="1"/>
    <col min="3588" max="3588" width="20.6640625" customWidth="1"/>
    <col min="3589" max="3589" width="11.33203125" customWidth="1"/>
    <col min="3590" max="3590" width="69.6640625" customWidth="1"/>
    <col min="3592" max="3592" width="10.5546875" customWidth="1"/>
    <col min="3593" max="3593" width="12.5546875" customWidth="1"/>
    <col min="3594" max="3594" width="13.88671875" customWidth="1"/>
    <col min="3595" max="3595" width="19" customWidth="1"/>
    <col min="3841" max="3841" width="0" hidden="1" customWidth="1"/>
    <col min="3842" max="3842" width="15.6640625" customWidth="1"/>
    <col min="3843" max="3843" width="52" customWidth="1"/>
    <col min="3844" max="3844" width="20.6640625" customWidth="1"/>
    <col min="3845" max="3845" width="11.33203125" customWidth="1"/>
    <col min="3846" max="3846" width="69.6640625" customWidth="1"/>
    <col min="3848" max="3848" width="10.5546875" customWidth="1"/>
    <col min="3849" max="3849" width="12.5546875" customWidth="1"/>
    <col min="3850" max="3850" width="13.88671875" customWidth="1"/>
    <col min="3851" max="3851" width="19" customWidth="1"/>
    <col min="4097" max="4097" width="0" hidden="1" customWidth="1"/>
    <col min="4098" max="4098" width="15.6640625" customWidth="1"/>
    <col min="4099" max="4099" width="52" customWidth="1"/>
    <col min="4100" max="4100" width="20.6640625" customWidth="1"/>
    <col min="4101" max="4101" width="11.33203125" customWidth="1"/>
    <col min="4102" max="4102" width="69.6640625" customWidth="1"/>
    <col min="4104" max="4104" width="10.5546875" customWidth="1"/>
    <col min="4105" max="4105" width="12.5546875" customWidth="1"/>
    <col min="4106" max="4106" width="13.88671875" customWidth="1"/>
    <col min="4107" max="4107" width="19" customWidth="1"/>
    <col min="4353" max="4353" width="0" hidden="1" customWidth="1"/>
    <col min="4354" max="4354" width="15.6640625" customWidth="1"/>
    <col min="4355" max="4355" width="52" customWidth="1"/>
    <col min="4356" max="4356" width="20.6640625" customWidth="1"/>
    <col min="4357" max="4357" width="11.33203125" customWidth="1"/>
    <col min="4358" max="4358" width="69.6640625" customWidth="1"/>
    <col min="4360" max="4360" width="10.5546875" customWidth="1"/>
    <col min="4361" max="4361" width="12.5546875" customWidth="1"/>
    <col min="4362" max="4362" width="13.88671875" customWidth="1"/>
    <col min="4363" max="4363" width="19" customWidth="1"/>
    <col min="4609" max="4609" width="0" hidden="1" customWidth="1"/>
    <col min="4610" max="4610" width="15.6640625" customWidth="1"/>
    <col min="4611" max="4611" width="52" customWidth="1"/>
    <col min="4612" max="4612" width="20.6640625" customWidth="1"/>
    <col min="4613" max="4613" width="11.33203125" customWidth="1"/>
    <col min="4614" max="4614" width="69.6640625" customWidth="1"/>
    <col min="4616" max="4616" width="10.5546875" customWidth="1"/>
    <col min="4617" max="4617" width="12.5546875" customWidth="1"/>
    <col min="4618" max="4618" width="13.88671875" customWidth="1"/>
    <col min="4619" max="4619" width="19" customWidth="1"/>
    <col min="4865" max="4865" width="0" hidden="1" customWidth="1"/>
    <col min="4866" max="4866" width="15.6640625" customWidth="1"/>
    <col min="4867" max="4867" width="52" customWidth="1"/>
    <col min="4868" max="4868" width="20.6640625" customWidth="1"/>
    <col min="4869" max="4869" width="11.33203125" customWidth="1"/>
    <col min="4870" max="4870" width="69.6640625" customWidth="1"/>
    <col min="4872" max="4872" width="10.5546875" customWidth="1"/>
    <col min="4873" max="4873" width="12.5546875" customWidth="1"/>
    <col min="4874" max="4874" width="13.88671875" customWidth="1"/>
    <col min="4875" max="4875" width="19" customWidth="1"/>
    <col min="5121" max="5121" width="0" hidden="1" customWidth="1"/>
    <col min="5122" max="5122" width="15.6640625" customWidth="1"/>
    <col min="5123" max="5123" width="52" customWidth="1"/>
    <col min="5124" max="5124" width="20.6640625" customWidth="1"/>
    <col min="5125" max="5125" width="11.33203125" customWidth="1"/>
    <col min="5126" max="5126" width="69.6640625" customWidth="1"/>
    <col min="5128" max="5128" width="10.5546875" customWidth="1"/>
    <col min="5129" max="5129" width="12.5546875" customWidth="1"/>
    <col min="5130" max="5130" width="13.88671875" customWidth="1"/>
    <col min="5131" max="5131" width="19" customWidth="1"/>
    <col min="5377" max="5377" width="0" hidden="1" customWidth="1"/>
    <col min="5378" max="5378" width="15.6640625" customWidth="1"/>
    <col min="5379" max="5379" width="52" customWidth="1"/>
    <col min="5380" max="5380" width="20.6640625" customWidth="1"/>
    <col min="5381" max="5381" width="11.33203125" customWidth="1"/>
    <col min="5382" max="5382" width="69.6640625" customWidth="1"/>
    <col min="5384" max="5384" width="10.5546875" customWidth="1"/>
    <col min="5385" max="5385" width="12.5546875" customWidth="1"/>
    <col min="5386" max="5386" width="13.88671875" customWidth="1"/>
    <col min="5387" max="5387" width="19" customWidth="1"/>
    <col min="5633" max="5633" width="0" hidden="1" customWidth="1"/>
    <col min="5634" max="5634" width="15.6640625" customWidth="1"/>
    <col min="5635" max="5635" width="52" customWidth="1"/>
    <col min="5636" max="5636" width="20.6640625" customWidth="1"/>
    <col min="5637" max="5637" width="11.33203125" customWidth="1"/>
    <col min="5638" max="5638" width="69.6640625" customWidth="1"/>
    <col min="5640" max="5640" width="10.5546875" customWidth="1"/>
    <col min="5641" max="5641" width="12.5546875" customWidth="1"/>
    <col min="5642" max="5642" width="13.88671875" customWidth="1"/>
    <col min="5643" max="5643" width="19" customWidth="1"/>
    <col min="5889" max="5889" width="0" hidden="1" customWidth="1"/>
    <col min="5890" max="5890" width="15.6640625" customWidth="1"/>
    <col min="5891" max="5891" width="52" customWidth="1"/>
    <col min="5892" max="5892" width="20.6640625" customWidth="1"/>
    <col min="5893" max="5893" width="11.33203125" customWidth="1"/>
    <col min="5894" max="5894" width="69.6640625" customWidth="1"/>
    <col min="5896" max="5896" width="10.5546875" customWidth="1"/>
    <col min="5897" max="5897" width="12.5546875" customWidth="1"/>
    <col min="5898" max="5898" width="13.88671875" customWidth="1"/>
    <col min="5899" max="5899" width="19" customWidth="1"/>
    <col min="6145" max="6145" width="0" hidden="1" customWidth="1"/>
    <col min="6146" max="6146" width="15.6640625" customWidth="1"/>
    <col min="6147" max="6147" width="52" customWidth="1"/>
    <col min="6148" max="6148" width="20.6640625" customWidth="1"/>
    <col min="6149" max="6149" width="11.33203125" customWidth="1"/>
    <col min="6150" max="6150" width="69.6640625" customWidth="1"/>
    <col min="6152" max="6152" width="10.5546875" customWidth="1"/>
    <col min="6153" max="6153" width="12.5546875" customWidth="1"/>
    <col min="6154" max="6154" width="13.88671875" customWidth="1"/>
    <col min="6155" max="6155" width="19" customWidth="1"/>
    <col min="6401" max="6401" width="0" hidden="1" customWidth="1"/>
    <col min="6402" max="6402" width="15.6640625" customWidth="1"/>
    <col min="6403" max="6403" width="52" customWidth="1"/>
    <col min="6404" max="6404" width="20.6640625" customWidth="1"/>
    <col min="6405" max="6405" width="11.33203125" customWidth="1"/>
    <col min="6406" max="6406" width="69.6640625" customWidth="1"/>
    <col min="6408" max="6408" width="10.5546875" customWidth="1"/>
    <col min="6409" max="6409" width="12.5546875" customWidth="1"/>
    <col min="6410" max="6410" width="13.88671875" customWidth="1"/>
    <col min="6411" max="6411" width="19" customWidth="1"/>
    <col min="6657" max="6657" width="0" hidden="1" customWidth="1"/>
    <col min="6658" max="6658" width="15.6640625" customWidth="1"/>
    <col min="6659" max="6659" width="52" customWidth="1"/>
    <col min="6660" max="6660" width="20.6640625" customWidth="1"/>
    <col min="6661" max="6661" width="11.33203125" customWidth="1"/>
    <col min="6662" max="6662" width="69.6640625" customWidth="1"/>
    <col min="6664" max="6664" width="10.5546875" customWidth="1"/>
    <col min="6665" max="6665" width="12.5546875" customWidth="1"/>
    <col min="6666" max="6666" width="13.88671875" customWidth="1"/>
    <col min="6667" max="6667" width="19" customWidth="1"/>
    <col min="6913" max="6913" width="0" hidden="1" customWidth="1"/>
    <col min="6914" max="6914" width="15.6640625" customWidth="1"/>
    <col min="6915" max="6915" width="52" customWidth="1"/>
    <col min="6916" max="6916" width="20.6640625" customWidth="1"/>
    <col min="6917" max="6917" width="11.33203125" customWidth="1"/>
    <col min="6918" max="6918" width="69.6640625" customWidth="1"/>
    <col min="6920" max="6920" width="10.5546875" customWidth="1"/>
    <col min="6921" max="6921" width="12.5546875" customWidth="1"/>
    <col min="6922" max="6922" width="13.88671875" customWidth="1"/>
    <col min="6923" max="6923" width="19" customWidth="1"/>
    <col min="7169" max="7169" width="0" hidden="1" customWidth="1"/>
    <col min="7170" max="7170" width="15.6640625" customWidth="1"/>
    <col min="7171" max="7171" width="52" customWidth="1"/>
    <col min="7172" max="7172" width="20.6640625" customWidth="1"/>
    <col min="7173" max="7173" width="11.33203125" customWidth="1"/>
    <col min="7174" max="7174" width="69.6640625" customWidth="1"/>
    <col min="7176" max="7176" width="10.5546875" customWidth="1"/>
    <col min="7177" max="7177" width="12.5546875" customWidth="1"/>
    <col min="7178" max="7178" width="13.88671875" customWidth="1"/>
    <col min="7179" max="7179" width="19" customWidth="1"/>
    <col min="7425" max="7425" width="0" hidden="1" customWidth="1"/>
    <col min="7426" max="7426" width="15.6640625" customWidth="1"/>
    <col min="7427" max="7427" width="52" customWidth="1"/>
    <col min="7428" max="7428" width="20.6640625" customWidth="1"/>
    <col min="7429" max="7429" width="11.33203125" customWidth="1"/>
    <col min="7430" max="7430" width="69.6640625" customWidth="1"/>
    <col min="7432" max="7432" width="10.5546875" customWidth="1"/>
    <col min="7433" max="7433" width="12.5546875" customWidth="1"/>
    <col min="7434" max="7434" width="13.88671875" customWidth="1"/>
    <col min="7435" max="7435" width="19" customWidth="1"/>
    <col min="7681" max="7681" width="0" hidden="1" customWidth="1"/>
    <col min="7682" max="7682" width="15.6640625" customWidth="1"/>
    <col min="7683" max="7683" width="52" customWidth="1"/>
    <col min="7684" max="7684" width="20.6640625" customWidth="1"/>
    <col min="7685" max="7685" width="11.33203125" customWidth="1"/>
    <col min="7686" max="7686" width="69.6640625" customWidth="1"/>
    <col min="7688" max="7688" width="10.5546875" customWidth="1"/>
    <col min="7689" max="7689" width="12.5546875" customWidth="1"/>
    <col min="7690" max="7690" width="13.88671875" customWidth="1"/>
    <col min="7691" max="7691" width="19" customWidth="1"/>
    <col min="7937" max="7937" width="0" hidden="1" customWidth="1"/>
    <col min="7938" max="7938" width="15.6640625" customWidth="1"/>
    <col min="7939" max="7939" width="52" customWidth="1"/>
    <col min="7940" max="7940" width="20.6640625" customWidth="1"/>
    <col min="7941" max="7941" width="11.33203125" customWidth="1"/>
    <col min="7942" max="7942" width="69.6640625" customWidth="1"/>
    <col min="7944" max="7944" width="10.5546875" customWidth="1"/>
    <col min="7945" max="7945" width="12.5546875" customWidth="1"/>
    <col min="7946" max="7946" width="13.88671875" customWidth="1"/>
    <col min="7947" max="7947" width="19" customWidth="1"/>
    <col min="8193" max="8193" width="0" hidden="1" customWidth="1"/>
    <col min="8194" max="8194" width="15.6640625" customWidth="1"/>
    <col min="8195" max="8195" width="52" customWidth="1"/>
    <col min="8196" max="8196" width="20.6640625" customWidth="1"/>
    <col min="8197" max="8197" width="11.33203125" customWidth="1"/>
    <col min="8198" max="8198" width="69.6640625" customWidth="1"/>
    <col min="8200" max="8200" width="10.5546875" customWidth="1"/>
    <col min="8201" max="8201" width="12.5546875" customWidth="1"/>
    <col min="8202" max="8202" width="13.88671875" customWidth="1"/>
    <col min="8203" max="8203" width="19" customWidth="1"/>
    <col min="8449" max="8449" width="0" hidden="1" customWidth="1"/>
    <col min="8450" max="8450" width="15.6640625" customWidth="1"/>
    <col min="8451" max="8451" width="52" customWidth="1"/>
    <col min="8452" max="8452" width="20.6640625" customWidth="1"/>
    <col min="8453" max="8453" width="11.33203125" customWidth="1"/>
    <col min="8454" max="8454" width="69.6640625" customWidth="1"/>
    <col min="8456" max="8456" width="10.5546875" customWidth="1"/>
    <col min="8457" max="8457" width="12.5546875" customWidth="1"/>
    <col min="8458" max="8458" width="13.88671875" customWidth="1"/>
    <col min="8459" max="8459" width="19" customWidth="1"/>
    <col min="8705" max="8705" width="0" hidden="1" customWidth="1"/>
    <col min="8706" max="8706" width="15.6640625" customWidth="1"/>
    <col min="8707" max="8707" width="52" customWidth="1"/>
    <col min="8708" max="8708" width="20.6640625" customWidth="1"/>
    <col min="8709" max="8709" width="11.33203125" customWidth="1"/>
    <col min="8710" max="8710" width="69.6640625" customWidth="1"/>
    <col min="8712" max="8712" width="10.5546875" customWidth="1"/>
    <col min="8713" max="8713" width="12.5546875" customWidth="1"/>
    <col min="8714" max="8714" width="13.88671875" customWidth="1"/>
    <col min="8715" max="8715" width="19" customWidth="1"/>
    <col min="8961" max="8961" width="0" hidden="1" customWidth="1"/>
    <col min="8962" max="8962" width="15.6640625" customWidth="1"/>
    <col min="8963" max="8963" width="52" customWidth="1"/>
    <col min="8964" max="8964" width="20.6640625" customWidth="1"/>
    <col min="8965" max="8965" width="11.33203125" customWidth="1"/>
    <col min="8966" max="8966" width="69.6640625" customWidth="1"/>
    <col min="8968" max="8968" width="10.5546875" customWidth="1"/>
    <col min="8969" max="8969" width="12.5546875" customWidth="1"/>
    <col min="8970" max="8970" width="13.88671875" customWidth="1"/>
    <col min="8971" max="8971" width="19" customWidth="1"/>
    <col min="9217" max="9217" width="0" hidden="1" customWidth="1"/>
    <col min="9218" max="9218" width="15.6640625" customWidth="1"/>
    <col min="9219" max="9219" width="52" customWidth="1"/>
    <col min="9220" max="9220" width="20.6640625" customWidth="1"/>
    <col min="9221" max="9221" width="11.33203125" customWidth="1"/>
    <col min="9222" max="9222" width="69.6640625" customWidth="1"/>
    <col min="9224" max="9224" width="10.5546875" customWidth="1"/>
    <col min="9225" max="9225" width="12.5546875" customWidth="1"/>
    <col min="9226" max="9226" width="13.88671875" customWidth="1"/>
    <col min="9227" max="9227" width="19" customWidth="1"/>
    <col min="9473" max="9473" width="0" hidden="1" customWidth="1"/>
    <col min="9474" max="9474" width="15.6640625" customWidth="1"/>
    <col min="9475" max="9475" width="52" customWidth="1"/>
    <col min="9476" max="9476" width="20.6640625" customWidth="1"/>
    <col min="9477" max="9477" width="11.33203125" customWidth="1"/>
    <col min="9478" max="9478" width="69.6640625" customWidth="1"/>
    <col min="9480" max="9480" width="10.5546875" customWidth="1"/>
    <col min="9481" max="9481" width="12.5546875" customWidth="1"/>
    <col min="9482" max="9482" width="13.88671875" customWidth="1"/>
    <col min="9483" max="9483" width="19" customWidth="1"/>
    <col min="9729" max="9729" width="0" hidden="1" customWidth="1"/>
    <col min="9730" max="9730" width="15.6640625" customWidth="1"/>
    <col min="9731" max="9731" width="52" customWidth="1"/>
    <col min="9732" max="9732" width="20.6640625" customWidth="1"/>
    <col min="9733" max="9733" width="11.33203125" customWidth="1"/>
    <col min="9734" max="9734" width="69.6640625" customWidth="1"/>
    <col min="9736" max="9736" width="10.5546875" customWidth="1"/>
    <col min="9737" max="9737" width="12.5546875" customWidth="1"/>
    <col min="9738" max="9738" width="13.88671875" customWidth="1"/>
    <col min="9739" max="9739" width="19" customWidth="1"/>
    <col min="9985" max="9985" width="0" hidden="1" customWidth="1"/>
    <col min="9986" max="9986" width="15.6640625" customWidth="1"/>
    <col min="9987" max="9987" width="52" customWidth="1"/>
    <col min="9988" max="9988" width="20.6640625" customWidth="1"/>
    <col min="9989" max="9989" width="11.33203125" customWidth="1"/>
    <col min="9990" max="9990" width="69.6640625" customWidth="1"/>
    <col min="9992" max="9992" width="10.5546875" customWidth="1"/>
    <col min="9993" max="9993" width="12.5546875" customWidth="1"/>
    <col min="9994" max="9994" width="13.88671875" customWidth="1"/>
    <col min="9995" max="9995" width="19" customWidth="1"/>
    <col min="10241" max="10241" width="0" hidden="1" customWidth="1"/>
    <col min="10242" max="10242" width="15.6640625" customWidth="1"/>
    <col min="10243" max="10243" width="52" customWidth="1"/>
    <col min="10244" max="10244" width="20.6640625" customWidth="1"/>
    <col min="10245" max="10245" width="11.33203125" customWidth="1"/>
    <col min="10246" max="10246" width="69.6640625" customWidth="1"/>
    <col min="10248" max="10248" width="10.5546875" customWidth="1"/>
    <col min="10249" max="10249" width="12.5546875" customWidth="1"/>
    <col min="10250" max="10250" width="13.88671875" customWidth="1"/>
    <col min="10251" max="10251" width="19" customWidth="1"/>
    <col min="10497" max="10497" width="0" hidden="1" customWidth="1"/>
    <col min="10498" max="10498" width="15.6640625" customWidth="1"/>
    <col min="10499" max="10499" width="52" customWidth="1"/>
    <col min="10500" max="10500" width="20.6640625" customWidth="1"/>
    <col min="10501" max="10501" width="11.33203125" customWidth="1"/>
    <col min="10502" max="10502" width="69.6640625" customWidth="1"/>
    <col min="10504" max="10504" width="10.5546875" customWidth="1"/>
    <col min="10505" max="10505" width="12.5546875" customWidth="1"/>
    <col min="10506" max="10506" width="13.88671875" customWidth="1"/>
    <col min="10507" max="10507" width="19" customWidth="1"/>
    <col min="10753" max="10753" width="0" hidden="1" customWidth="1"/>
    <col min="10754" max="10754" width="15.6640625" customWidth="1"/>
    <col min="10755" max="10755" width="52" customWidth="1"/>
    <col min="10756" max="10756" width="20.6640625" customWidth="1"/>
    <col min="10757" max="10757" width="11.33203125" customWidth="1"/>
    <col min="10758" max="10758" width="69.6640625" customWidth="1"/>
    <col min="10760" max="10760" width="10.5546875" customWidth="1"/>
    <col min="10761" max="10761" width="12.5546875" customWidth="1"/>
    <col min="10762" max="10762" width="13.88671875" customWidth="1"/>
    <col min="10763" max="10763" width="19" customWidth="1"/>
    <col min="11009" max="11009" width="0" hidden="1" customWidth="1"/>
    <col min="11010" max="11010" width="15.6640625" customWidth="1"/>
    <col min="11011" max="11011" width="52" customWidth="1"/>
    <col min="11012" max="11012" width="20.6640625" customWidth="1"/>
    <col min="11013" max="11013" width="11.33203125" customWidth="1"/>
    <col min="11014" max="11014" width="69.6640625" customWidth="1"/>
    <col min="11016" max="11016" width="10.5546875" customWidth="1"/>
    <col min="11017" max="11017" width="12.5546875" customWidth="1"/>
    <col min="11018" max="11018" width="13.88671875" customWidth="1"/>
    <col min="11019" max="11019" width="19" customWidth="1"/>
    <col min="11265" max="11265" width="0" hidden="1" customWidth="1"/>
    <col min="11266" max="11266" width="15.6640625" customWidth="1"/>
    <col min="11267" max="11267" width="52" customWidth="1"/>
    <col min="11268" max="11268" width="20.6640625" customWidth="1"/>
    <col min="11269" max="11269" width="11.33203125" customWidth="1"/>
    <col min="11270" max="11270" width="69.6640625" customWidth="1"/>
    <col min="11272" max="11272" width="10.5546875" customWidth="1"/>
    <col min="11273" max="11273" width="12.5546875" customWidth="1"/>
    <col min="11274" max="11274" width="13.88671875" customWidth="1"/>
    <col min="11275" max="11275" width="19" customWidth="1"/>
    <col min="11521" max="11521" width="0" hidden="1" customWidth="1"/>
    <col min="11522" max="11522" width="15.6640625" customWidth="1"/>
    <col min="11523" max="11523" width="52" customWidth="1"/>
    <col min="11524" max="11524" width="20.6640625" customWidth="1"/>
    <col min="11525" max="11525" width="11.33203125" customWidth="1"/>
    <col min="11526" max="11526" width="69.6640625" customWidth="1"/>
    <col min="11528" max="11528" width="10.5546875" customWidth="1"/>
    <col min="11529" max="11529" width="12.5546875" customWidth="1"/>
    <col min="11530" max="11530" width="13.88671875" customWidth="1"/>
    <col min="11531" max="11531" width="19" customWidth="1"/>
    <col min="11777" max="11777" width="0" hidden="1" customWidth="1"/>
    <col min="11778" max="11778" width="15.6640625" customWidth="1"/>
    <col min="11779" max="11779" width="52" customWidth="1"/>
    <col min="11780" max="11780" width="20.6640625" customWidth="1"/>
    <col min="11781" max="11781" width="11.33203125" customWidth="1"/>
    <col min="11782" max="11782" width="69.6640625" customWidth="1"/>
    <col min="11784" max="11784" width="10.5546875" customWidth="1"/>
    <col min="11785" max="11785" width="12.5546875" customWidth="1"/>
    <col min="11786" max="11786" width="13.88671875" customWidth="1"/>
    <col min="11787" max="11787" width="19" customWidth="1"/>
    <col min="12033" max="12033" width="0" hidden="1" customWidth="1"/>
    <col min="12034" max="12034" width="15.6640625" customWidth="1"/>
    <col min="12035" max="12035" width="52" customWidth="1"/>
    <col min="12036" max="12036" width="20.6640625" customWidth="1"/>
    <col min="12037" max="12037" width="11.33203125" customWidth="1"/>
    <col min="12038" max="12038" width="69.6640625" customWidth="1"/>
    <col min="12040" max="12040" width="10.5546875" customWidth="1"/>
    <col min="12041" max="12041" width="12.5546875" customWidth="1"/>
    <col min="12042" max="12042" width="13.88671875" customWidth="1"/>
    <col min="12043" max="12043" width="19" customWidth="1"/>
    <col min="12289" max="12289" width="0" hidden="1" customWidth="1"/>
    <col min="12290" max="12290" width="15.6640625" customWidth="1"/>
    <col min="12291" max="12291" width="52" customWidth="1"/>
    <col min="12292" max="12292" width="20.6640625" customWidth="1"/>
    <col min="12293" max="12293" width="11.33203125" customWidth="1"/>
    <col min="12294" max="12294" width="69.6640625" customWidth="1"/>
    <col min="12296" max="12296" width="10.5546875" customWidth="1"/>
    <col min="12297" max="12297" width="12.5546875" customWidth="1"/>
    <col min="12298" max="12298" width="13.88671875" customWidth="1"/>
    <col min="12299" max="12299" width="19" customWidth="1"/>
    <col min="12545" max="12545" width="0" hidden="1" customWidth="1"/>
    <col min="12546" max="12546" width="15.6640625" customWidth="1"/>
    <col min="12547" max="12547" width="52" customWidth="1"/>
    <col min="12548" max="12548" width="20.6640625" customWidth="1"/>
    <col min="12549" max="12549" width="11.33203125" customWidth="1"/>
    <col min="12550" max="12550" width="69.6640625" customWidth="1"/>
    <col min="12552" max="12552" width="10.5546875" customWidth="1"/>
    <col min="12553" max="12553" width="12.5546875" customWidth="1"/>
    <col min="12554" max="12554" width="13.88671875" customWidth="1"/>
    <col min="12555" max="12555" width="19" customWidth="1"/>
    <col min="12801" max="12801" width="0" hidden="1" customWidth="1"/>
    <col min="12802" max="12802" width="15.6640625" customWidth="1"/>
    <col min="12803" max="12803" width="52" customWidth="1"/>
    <col min="12804" max="12804" width="20.6640625" customWidth="1"/>
    <col min="12805" max="12805" width="11.33203125" customWidth="1"/>
    <col min="12806" max="12806" width="69.6640625" customWidth="1"/>
    <col min="12808" max="12808" width="10.5546875" customWidth="1"/>
    <col min="12809" max="12809" width="12.5546875" customWidth="1"/>
    <col min="12810" max="12810" width="13.88671875" customWidth="1"/>
    <col min="12811" max="12811" width="19" customWidth="1"/>
    <col min="13057" max="13057" width="0" hidden="1" customWidth="1"/>
    <col min="13058" max="13058" width="15.6640625" customWidth="1"/>
    <col min="13059" max="13059" width="52" customWidth="1"/>
    <col min="13060" max="13060" width="20.6640625" customWidth="1"/>
    <col min="13061" max="13061" width="11.33203125" customWidth="1"/>
    <col min="13062" max="13062" width="69.6640625" customWidth="1"/>
    <col min="13064" max="13064" width="10.5546875" customWidth="1"/>
    <col min="13065" max="13065" width="12.5546875" customWidth="1"/>
    <col min="13066" max="13066" width="13.88671875" customWidth="1"/>
    <col min="13067" max="13067" width="19" customWidth="1"/>
    <col min="13313" max="13313" width="0" hidden="1" customWidth="1"/>
    <col min="13314" max="13314" width="15.6640625" customWidth="1"/>
    <col min="13315" max="13315" width="52" customWidth="1"/>
    <col min="13316" max="13316" width="20.6640625" customWidth="1"/>
    <col min="13317" max="13317" width="11.33203125" customWidth="1"/>
    <col min="13318" max="13318" width="69.6640625" customWidth="1"/>
    <col min="13320" max="13320" width="10.5546875" customWidth="1"/>
    <col min="13321" max="13321" width="12.5546875" customWidth="1"/>
    <col min="13322" max="13322" width="13.88671875" customWidth="1"/>
    <col min="13323" max="13323" width="19" customWidth="1"/>
    <col min="13569" max="13569" width="0" hidden="1" customWidth="1"/>
    <col min="13570" max="13570" width="15.6640625" customWidth="1"/>
    <col min="13571" max="13571" width="52" customWidth="1"/>
    <col min="13572" max="13572" width="20.6640625" customWidth="1"/>
    <col min="13573" max="13573" width="11.33203125" customWidth="1"/>
    <col min="13574" max="13574" width="69.6640625" customWidth="1"/>
    <col min="13576" max="13576" width="10.5546875" customWidth="1"/>
    <col min="13577" max="13577" width="12.5546875" customWidth="1"/>
    <col min="13578" max="13578" width="13.88671875" customWidth="1"/>
    <col min="13579" max="13579" width="19" customWidth="1"/>
    <col min="13825" max="13825" width="0" hidden="1" customWidth="1"/>
    <col min="13826" max="13826" width="15.6640625" customWidth="1"/>
    <col min="13827" max="13827" width="52" customWidth="1"/>
    <col min="13828" max="13828" width="20.6640625" customWidth="1"/>
    <col min="13829" max="13829" width="11.33203125" customWidth="1"/>
    <col min="13830" max="13830" width="69.6640625" customWidth="1"/>
    <col min="13832" max="13832" width="10.5546875" customWidth="1"/>
    <col min="13833" max="13833" width="12.5546875" customWidth="1"/>
    <col min="13834" max="13834" width="13.88671875" customWidth="1"/>
    <col min="13835" max="13835" width="19" customWidth="1"/>
    <col min="14081" max="14081" width="0" hidden="1" customWidth="1"/>
    <col min="14082" max="14082" width="15.6640625" customWidth="1"/>
    <col min="14083" max="14083" width="52" customWidth="1"/>
    <col min="14084" max="14084" width="20.6640625" customWidth="1"/>
    <col min="14085" max="14085" width="11.33203125" customWidth="1"/>
    <col min="14086" max="14086" width="69.6640625" customWidth="1"/>
    <col min="14088" max="14088" width="10.5546875" customWidth="1"/>
    <col min="14089" max="14089" width="12.5546875" customWidth="1"/>
    <col min="14090" max="14090" width="13.88671875" customWidth="1"/>
    <col min="14091" max="14091" width="19" customWidth="1"/>
    <col min="14337" max="14337" width="0" hidden="1" customWidth="1"/>
    <col min="14338" max="14338" width="15.6640625" customWidth="1"/>
    <col min="14339" max="14339" width="52" customWidth="1"/>
    <col min="14340" max="14340" width="20.6640625" customWidth="1"/>
    <col min="14341" max="14341" width="11.33203125" customWidth="1"/>
    <col min="14342" max="14342" width="69.6640625" customWidth="1"/>
    <col min="14344" max="14344" width="10.5546875" customWidth="1"/>
    <col min="14345" max="14345" width="12.5546875" customWidth="1"/>
    <col min="14346" max="14346" width="13.88671875" customWidth="1"/>
    <col min="14347" max="14347" width="19" customWidth="1"/>
    <col min="14593" max="14593" width="0" hidden="1" customWidth="1"/>
    <col min="14594" max="14594" width="15.6640625" customWidth="1"/>
    <col min="14595" max="14595" width="52" customWidth="1"/>
    <col min="14596" max="14596" width="20.6640625" customWidth="1"/>
    <col min="14597" max="14597" width="11.33203125" customWidth="1"/>
    <col min="14598" max="14598" width="69.6640625" customWidth="1"/>
    <col min="14600" max="14600" width="10.5546875" customWidth="1"/>
    <col min="14601" max="14601" width="12.5546875" customWidth="1"/>
    <col min="14602" max="14602" width="13.88671875" customWidth="1"/>
    <col min="14603" max="14603" width="19" customWidth="1"/>
    <col min="14849" max="14849" width="0" hidden="1" customWidth="1"/>
    <col min="14850" max="14850" width="15.6640625" customWidth="1"/>
    <col min="14851" max="14851" width="52" customWidth="1"/>
    <col min="14852" max="14852" width="20.6640625" customWidth="1"/>
    <col min="14853" max="14853" width="11.33203125" customWidth="1"/>
    <col min="14854" max="14854" width="69.6640625" customWidth="1"/>
    <col min="14856" max="14856" width="10.5546875" customWidth="1"/>
    <col min="14857" max="14857" width="12.5546875" customWidth="1"/>
    <col min="14858" max="14858" width="13.88671875" customWidth="1"/>
    <col min="14859" max="14859" width="19" customWidth="1"/>
    <col min="15105" max="15105" width="0" hidden="1" customWidth="1"/>
    <col min="15106" max="15106" width="15.6640625" customWidth="1"/>
    <col min="15107" max="15107" width="52" customWidth="1"/>
    <col min="15108" max="15108" width="20.6640625" customWidth="1"/>
    <col min="15109" max="15109" width="11.33203125" customWidth="1"/>
    <col min="15110" max="15110" width="69.6640625" customWidth="1"/>
    <col min="15112" max="15112" width="10.5546875" customWidth="1"/>
    <col min="15113" max="15113" width="12.5546875" customWidth="1"/>
    <col min="15114" max="15114" width="13.88671875" customWidth="1"/>
    <col min="15115" max="15115" width="19" customWidth="1"/>
    <col min="15361" max="15361" width="0" hidden="1" customWidth="1"/>
    <col min="15362" max="15362" width="15.6640625" customWidth="1"/>
    <col min="15363" max="15363" width="52" customWidth="1"/>
    <col min="15364" max="15364" width="20.6640625" customWidth="1"/>
    <col min="15365" max="15365" width="11.33203125" customWidth="1"/>
    <col min="15366" max="15366" width="69.6640625" customWidth="1"/>
    <col min="15368" max="15368" width="10.5546875" customWidth="1"/>
    <col min="15369" max="15369" width="12.5546875" customWidth="1"/>
    <col min="15370" max="15370" width="13.88671875" customWidth="1"/>
    <col min="15371" max="15371" width="19" customWidth="1"/>
    <col min="15617" max="15617" width="0" hidden="1" customWidth="1"/>
    <col min="15618" max="15618" width="15.6640625" customWidth="1"/>
    <col min="15619" max="15619" width="52" customWidth="1"/>
    <col min="15620" max="15620" width="20.6640625" customWidth="1"/>
    <col min="15621" max="15621" width="11.33203125" customWidth="1"/>
    <col min="15622" max="15622" width="69.6640625" customWidth="1"/>
    <col min="15624" max="15624" width="10.5546875" customWidth="1"/>
    <col min="15625" max="15625" width="12.5546875" customWidth="1"/>
    <col min="15626" max="15626" width="13.88671875" customWidth="1"/>
    <col min="15627" max="15627" width="19" customWidth="1"/>
    <col min="15873" max="15873" width="0" hidden="1" customWidth="1"/>
    <col min="15874" max="15874" width="15.6640625" customWidth="1"/>
    <col min="15875" max="15875" width="52" customWidth="1"/>
    <col min="15876" max="15876" width="20.6640625" customWidth="1"/>
    <col min="15877" max="15877" width="11.33203125" customWidth="1"/>
    <col min="15878" max="15878" width="69.6640625" customWidth="1"/>
    <col min="15880" max="15880" width="10.5546875" customWidth="1"/>
    <col min="15881" max="15881" width="12.5546875" customWidth="1"/>
    <col min="15882" max="15882" width="13.88671875" customWidth="1"/>
    <col min="15883" max="15883" width="19" customWidth="1"/>
    <col min="16129" max="16129" width="0" hidden="1" customWidth="1"/>
    <col min="16130" max="16130" width="15.6640625" customWidth="1"/>
    <col min="16131" max="16131" width="52" customWidth="1"/>
    <col min="16132" max="16132" width="20.6640625" customWidth="1"/>
    <col min="16133" max="16133" width="11.33203125" customWidth="1"/>
    <col min="16134" max="16134" width="69.6640625" customWidth="1"/>
    <col min="16136" max="16136" width="10.5546875" customWidth="1"/>
    <col min="16137" max="16137" width="12.5546875" customWidth="1"/>
    <col min="16138" max="16138" width="13.88671875" customWidth="1"/>
    <col min="16139" max="16139" width="19" customWidth="1"/>
  </cols>
  <sheetData>
    <row r="1" spans="1:12" ht="15" customHeight="1">
      <c r="A1" s="68" t="s">
        <v>20</v>
      </c>
      <c r="B1" s="71" t="s">
        <v>21</v>
      </c>
      <c r="C1" s="59" t="s">
        <v>22</v>
      </c>
      <c r="D1" s="59" t="s">
        <v>23</v>
      </c>
      <c r="E1" s="74" t="s">
        <v>24</v>
      </c>
      <c r="F1" s="74" t="s">
        <v>25</v>
      </c>
      <c r="G1" s="59" t="s">
        <v>26</v>
      </c>
      <c r="H1" s="59" t="s">
        <v>27</v>
      </c>
      <c r="I1" s="3" t="s">
        <v>28</v>
      </c>
      <c r="J1" s="62" t="s">
        <v>428</v>
      </c>
      <c r="K1" s="63"/>
    </row>
    <row r="2" spans="1:12">
      <c r="A2" s="69"/>
      <c r="B2" s="72"/>
      <c r="C2" s="60"/>
      <c r="D2" s="60"/>
      <c r="E2" s="75"/>
      <c r="F2" s="75"/>
      <c r="G2" s="60"/>
      <c r="H2" s="60"/>
      <c r="I2" s="64" t="s">
        <v>19</v>
      </c>
      <c r="J2" s="66">
        <f ca="1">SUMIF($K:$K, "&gt;0")</f>
        <v>0</v>
      </c>
      <c r="K2" s="67"/>
    </row>
    <row r="3" spans="1:12" ht="27" customHeight="1">
      <c r="A3" s="70"/>
      <c r="B3" s="73"/>
      <c r="C3" s="61"/>
      <c r="D3" s="61"/>
      <c r="E3" s="76"/>
      <c r="F3" s="76"/>
      <c r="G3" s="61"/>
      <c r="H3" s="61"/>
      <c r="I3" s="65"/>
      <c r="J3" s="4" t="s">
        <v>29</v>
      </c>
      <c r="K3" s="5" t="s">
        <v>30</v>
      </c>
    </row>
    <row r="4" spans="1:12">
      <c r="B4" s="77" t="s">
        <v>429</v>
      </c>
      <c r="C4" s="77"/>
      <c r="D4" s="77"/>
      <c r="E4" s="77"/>
      <c r="F4" s="77"/>
      <c r="G4" s="77"/>
      <c r="H4" s="77"/>
      <c r="I4" s="77"/>
      <c r="J4" s="77"/>
      <c r="K4" s="77"/>
    </row>
    <row r="5" spans="1:12" ht="69.900000000000006" customHeight="1">
      <c r="A5">
        <v>2078</v>
      </c>
      <c r="B5" s="9" t="s">
        <v>430</v>
      </c>
      <c r="C5" s="10" t="s">
        <v>431</v>
      </c>
      <c r="D5" s="10" t="s">
        <v>35</v>
      </c>
      <c r="E5" s="10"/>
      <c r="F5" s="10" t="s">
        <v>432</v>
      </c>
      <c r="G5" s="10">
        <v>1</v>
      </c>
      <c r="H5" s="10"/>
      <c r="I5" s="11" t="s">
        <v>36</v>
      </c>
      <c r="J5" s="11"/>
      <c r="K5" s="11"/>
    </row>
    <row r="6" spans="1:12">
      <c r="B6" s="77" t="s">
        <v>433</v>
      </c>
      <c r="C6" s="77"/>
      <c r="D6" s="77"/>
      <c r="E6" s="77"/>
      <c r="F6" s="77"/>
      <c r="G6" s="77"/>
      <c r="H6" s="77"/>
      <c r="I6" s="77"/>
      <c r="J6" s="77"/>
      <c r="K6" s="77"/>
    </row>
    <row r="7" spans="1:12" ht="69.900000000000006" customHeight="1">
      <c r="A7">
        <v>23429</v>
      </c>
      <c r="B7" s="12"/>
      <c r="C7" s="10" t="s">
        <v>434</v>
      </c>
      <c r="D7" s="10" t="s">
        <v>35</v>
      </c>
      <c r="E7" s="10"/>
      <c r="F7" s="10" t="s">
        <v>435</v>
      </c>
      <c r="G7" s="10">
        <v>12</v>
      </c>
      <c r="H7" s="10"/>
      <c r="I7" s="11" t="s">
        <v>36</v>
      </c>
      <c r="J7" s="11"/>
      <c r="K7" s="11"/>
      <c r="L7" s="8"/>
    </row>
    <row r="8" spans="1:12" ht="69.900000000000006" customHeight="1">
      <c r="A8">
        <v>15635</v>
      </c>
      <c r="B8" s="9" t="s">
        <v>436</v>
      </c>
      <c r="C8" s="10" t="s">
        <v>437</v>
      </c>
      <c r="D8" s="10" t="s">
        <v>35</v>
      </c>
      <c r="E8" s="10"/>
      <c r="F8" s="10" t="s">
        <v>438</v>
      </c>
      <c r="G8" s="10">
        <v>1</v>
      </c>
      <c r="H8" s="10"/>
      <c r="I8" s="11" t="s">
        <v>36</v>
      </c>
      <c r="J8" s="11"/>
      <c r="K8" s="11"/>
    </row>
    <row r="9" spans="1:12" ht="69.900000000000006" customHeight="1">
      <c r="A9">
        <v>30679</v>
      </c>
      <c r="B9" s="9" t="s">
        <v>439</v>
      </c>
      <c r="C9" s="10" t="s">
        <v>440</v>
      </c>
      <c r="D9" s="10" t="s">
        <v>35</v>
      </c>
      <c r="E9" s="10"/>
      <c r="F9" s="57" t="s">
        <v>441</v>
      </c>
      <c r="G9" s="10">
        <v>1</v>
      </c>
      <c r="H9" s="10" t="s">
        <v>40</v>
      </c>
      <c r="I9" s="11">
        <v>13</v>
      </c>
      <c r="J9" s="11"/>
      <c r="K9" s="11">
        <f ca="1">$J$9 * INDIRECT(ADDRESS(9,(8 + Условия!$A$26)))</f>
        <v>0</v>
      </c>
    </row>
    <row r="10" spans="1:12" ht="69.900000000000006" customHeight="1">
      <c r="A10">
        <v>30955</v>
      </c>
      <c r="B10" s="9" t="s">
        <v>442</v>
      </c>
      <c r="C10" s="10" t="s">
        <v>443</v>
      </c>
      <c r="D10" s="10" t="s">
        <v>35</v>
      </c>
      <c r="E10" s="10"/>
      <c r="F10" s="57"/>
      <c r="G10" s="10">
        <v>1</v>
      </c>
      <c r="H10" s="10" t="s">
        <v>40</v>
      </c>
      <c r="I10" s="11">
        <v>74</v>
      </c>
      <c r="J10" s="11"/>
      <c r="K10" s="11">
        <f ca="1">$J$10 * INDIRECT(ADDRESS(10,(8 + Условия!$A$26)))</f>
        <v>0</v>
      </c>
    </row>
    <row r="11" spans="1:12" ht="69.900000000000006" customHeight="1">
      <c r="A11">
        <v>30685</v>
      </c>
      <c r="B11" s="9" t="s">
        <v>444</v>
      </c>
      <c r="C11" s="10" t="s">
        <v>445</v>
      </c>
      <c r="D11" s="10" t="s">
        <v>35</v>
      </c>
      <c r="E11" s="10"/>
      <c r="F11" s="57"/>
      <c r="G11" s="10">
        <v>1</v>
      </c>
      <c r="H11" s="10" t="s">
        <v>40</v>
      </c>
      <c r="I11" s="11">
        <v>111.09</v>
      </c>
      <c r="J11" s="11"/>
      <c r="K11" s="11">
        <f ca="1">$J$11 * INDIRECT(ADDRESS(11,(8 + Условия!$A$26)))</f>
        <v>0</v>
      </c>
    </row>
    <row r="12" spans="1:12" ht="69.900000000000006" customHeight="1">
      <c r="A12">
        <v>32604</v>
      </c>
      <c r="B12" s="9" t="s">
        <v>446</v>
      </c>
      <c r="C12" s="10" t="s">
        <v>447</v>
      </c>
      <c r="D12" s="10" t="s">
        <v>35</v>
      </c>
      <c r="E12" s="10"/>
      <c r="F12" s="10" t="s">
        <v>448</v>
      </c>
      <c r="G12" s="10">
        <v>1</v>
      </c>
      <c r="H12" s="10" t="s">
        <v>40</v>
      </c>
      <c r="I12" s="11">
        <v>307.68</v>
      </c>
      <c r="J12" s="11"/>
      <c r="K12" s="11">
        <f ca="1">$J$12 * INDIRECT(ADDRESS(12,(8 + Условия!$A$26)))</f>
        <v>0</v>
      </c>
    </row>
    <row r="13" spans="1:12" ht="69.900000000000006" customHeight="1">
      <c r="A13">
        <v>32605</v>
      </c>
      <c r="B13" s="9" t="s">
        <v>449</v>
      </c>
      <c r="C13" s="10" t="s">
        <v>450</v>
      </c>
      <c r="D13" s="10" t="s">
        <v>35</v>
      </c>
      <c r="E13" s="10"/>
      <c r="F13" s="57" t="s">
        <v>451</v>
      </c>
      <c r="G13" s="10">
        <v>1</v>
      </c>
      <c r="H13" s="10" t="s">
        <v>40</v>
      </c>
      <c r="I13" s="11">
        <v>78.53</v>
      </c>
      <c r="J13" s="11"/>
      <c r="K13" s="11">
        <f ca="1">$J$13 * INDIRECT(ADDRESS(13,(8 + Условия!$A$26)))</f>
        <v>0</v>
      </c>
    </row>
    <row r="14" spans="1:12" ht="69.900000000000006" customHeight="1">
      <c r="A14">
        <v>32606</v>
      </c>
      <c r="B14" s="9" t="s">
        <v>452</v>
      </c>
      <c r="C14" s="10" t="s">
        <v>453</v>
      </c>
      <c r="D14" s="10" t="s">
        <v>35</v>
      </c>
      <c r="E14" s="10"/>
      <c r="F14" s="57"/>
      <c r="G14" s="10">
        <v>1</v>
      </c>
      <c r="H14" s="10" t="s">
        <v>40</v>
      </c>
      <c r="I14" s="11">
        <v>131.46</v>
      </c>
      <c r="J14" s="11"/>
      <c r="K14" s="11">
        <f ca="1">$J$14 * INDIRECT(ADDRESS(14,(8 + Условия!$A$26)))</f>
        <v>0</v>
      </c>
    </row>
    <row r="15" spans="1:12">
      <c r="B15" s="77" t="s">
        <v>454</v>
      </c>
      <c r="C15" s="77"/>
      <c r="D15" s="77"/>
      <c r="E15" s="77"/>
      <c r="F15" s="77"/>
      <c r="G15" s="77"/>
      <c r="H15" s="77"/>
      <c r="I15" s="77"/>
      <c r="J15" s="77"/>
      <c r="K15" s="77"/>
    </row>
    <row r="16" spans="1:12" ht="69.900000000000006" customHeight="1">
      <c r="A16">
        <v>30506</v>
      </c>
      <c r="B16" s="9" t="s">
        <v>455</v>
      </c>
      <c r="C16" s="10" t="s">
        <v>456</v>
      </c>
      <c r="D16" s="10" t="s">
        <v>35</v>
      </c>
      <c r="E16" s="10"/>
      <c r="F16" s="10" t="s">
        <v>457</v>
      </c>
      <c r="G16" s="10">
        <v>12</v>
      </c>
      <c r="H16" s="10" t="s">
        <v>40</v>
      </c>
      <c r="I16" s="11">
        <v>3.78</v>
      </c>
      <c r="J16" s="11"/>
      <c r="K16" s="11">
        <f ca="1">$J$16 * INDIRECT(ADDRESS(16,(8 + Условия!$A$26)))</f>
        <v>0</v>
      </c>
    </row>
    <row r="17" spans="1:11" ht="69.900000000000006" customHeight="1">
      <c r="A17">
        <v>14365</v>
      </c>
      <c r="B17" s="12"/>
      <c r="C17" s="10" t="s">
        <v>458</v>
      </c>
      <c r="D17" s="10" t="s">
        <v>35</v>
      </c>
      <c r="E17" s="10"/>
      <c r="F17" s="10" t="s">
        <v>459</v>
      </c>
      <c r="G17" s="10">
        <v>1</v>
      </c>
      <c r="H17" s="10"/>
      <c r="I17" s="11" t="s">
        <v>36</v>
      </c>
      <c r="J17" s="11"/>
      <c r="K17" s="11"/>
    </row>
    <row r="18" spans="1:11" ht="69.900000000000006" customHeight="1">
      <c r="A18">
        <v>2495</v>
      </c>
      <c r="B18" s="9" t="s">
        <v>460</v>
      </c>
      <c r="C18" s="10" t="s">
        <v>461</v>
      </c>
      <c r="D18" s="10" t="s">
        <v>35</v>
      </c>
      <c r="E18" s="10"/>
      <c r="F18" s="10" t="s">
        <v>462</v>
      </c>
      <c r="G18" s="10">
        <v>1</v>
      </c>
      <c r="H18" s="10"/>
      <c r="I18" s="11" t="s">
        <v>36</v>
      </c>
      <c r="J18" s="11"/>
      <c r="K18" s="11"/>
    </row>
    <row r="19" spans="1:11" ht="69.900000000000006" customHeight="1">
      <c r="A19">
        <v>256</v>
      </c>
      <c r="B19" s="12"/>
      <c r="C19" s="10" t="s">
        <v>463</v>
      </c>
      <c r="D19" s="10" t="s">
        <v>35</v>
      </c>
      <c r="E19" s="10"/>
      <c r="F19" s="10" t="s">
        <v>464</v>
      </c>
      <c r="G19" s="10">
        <v>1</v>
      </c>
      <c r="H19" s="10"/>
      <c r="I19" s="11" t="s">
        <v>36</v>
      </c>
      <c r="J19" s="11"/>
      <c r="K19" s="11"/>
    </row>
    <row r="20" spans="1:11" ht="69.900000000000006" customHeight="1">
      <c r="A20">
        <v>19459</v>
      </c>
      <c r="B20" s="9" t="s">
        <v>465</v>
      </c>
      <c r="C20" s="10" t="s">
        <v>466</v>
      </c>
      <c r="D20" s="10" t="s">
        <v>35</v>
      </c>
      <c r="E20" s="10"/>
      <c r="F20" s="10" t="s">
        <v>467</v>
      </c>
      <c r="G20" s="10">
        <v>1</v>
      </c>
      <c r="H20" s="10"/>
      <c r="I20" s="11" t="s">
        <v>36</v>
      </c>
      <c r="J20" s="11"/>
      <c r="K20" s="11"/>
    </row>
    <row r="21" spans="1:11" ht="69.900000000000006" customHeight="1">
      <c r="A21">
        <v>30684</v>
      </c>
      <c r="B21" s="9" t="s">
        <v>468</v>
      </c>
      <c r="C21" s="10" t="s">
        <v>469</v>
      </c>
      <c r="D21" s="10" t="s">
        <v>35</v>
      </c>
      <c r="E21" s="10"/>
      <c r="F21" s="10" t="s">
        <v>470</v>
      </c>
      <c r="G21" s="10">
        <v>12</v>
      </c>
      <c r="H21" s="10"/>
      <c r="I21" s="11" t="s">
        <v>36</v>
      </c>
      <c r="J21" s="11"/>
      <c r="K21" s="11"/>
    </row>
    <row r="22" spans="1:11" ht="69.900000000000006" customHeight="1">
      <c r="A22">
        <v>30726</v>
      </c>
      <c r="B22" s="9" t="s">
        <v>471</v>
      </c>
      <c r="C22" s="10" t="s">
        <v>472</v>
      </c>
      <c r="D22" s="10" t="s">
        <v>35</v>
      </c>
      <c r="E22" s="10"/>
      <c r="F22" s="10" t="s">
        <v>473</v>
      </c>
      <c r="G22" s="10">
        <v>12</v>
      </c>
      <c r="H22" s="10" t="s">
        <v>40</v>
      </c>
      <c r="I22" s="11">
        <v>3.78</v>
      </c>
      <c r="J22" s="11"/>
      <c r="K22" s="11">
        <f ca="1">$J$22 * INDIRECT(ADDRESS(22,(8 + Условия!$A$26)))</f>
        <v>0</v>
      </c>
    </row>
    <row r="23" spans="1:11" ht="69.900000000000006" customHeight="1">
      <c r="A23">
        <v>30956</v>
      </c>
      <c r="B23" s="9" t="s">
        <v>474</v>
      </c>
      <c r="C23" s="10" t="s">
        <v>475</v>
      </c>
      <c r="D23" s="10" t="s">
        <v>35</v>
      </c>
      <c r="E23" s="10"/>
      <c r="F23" s="10" t="s">
        <v>476</v>
      </c>
      <c r="G23" s="10">
        <v>1</v>
      </c>
      <c r="H23" s="10" t="s">
        <v>40</v>
      </c>
      <c r="I23" s="11">
        <v>56</v>
      </c>
      <c r="J23" s="11"/>
      <c r="K23" s="11">
        <f ca="1">$J$23 * INDIRECT(ADDRESS(23,(8 + Условия!$A$26)))</f>
        <v>0</v>
      </c>
    </row>
    <row r="24" spans="1:11" ht="69.900000000000006" customHeight="1">
      <c r="A24">
        <v>30551</v>
      </c>
      <c r="B24" s="9" t="s">
        <v>477</v>
      </c>
      <c r="C24" s="10" t="s">
        <v>478</v>
      </c>
      <c r="D24" s="10" t="s">
        <v>35</v>
      </c>
      <c r="E24" s="10"/>
      <c r="F24" s="10" t="s">
        <v>479</v>
      </c>
      <c r="G24" s="10">
        <v>1</v>
      </c>
      <c r="H24" s="10" t="s">
        <v>40</v>
      </c>
      <c r="I24" s="11">
        <v>282.8</v>
      </c>
      <c r="J24" s="11"/>
      <c r="K24" s="11">
        <f ca="1">$J$24 * INDIRECT(ADDRESS(24,(8 + Условия!$A$26)))</f>
        <v>0</v>
      </c>
    </row>
    <row r="25" spans="1:11" ht="69.900000000000006" customHeight="1">
      <c r="A25">
        <v>30680</v>
      </c>
      <c r="B25" s="9" t="s">
        <v>480</v>
      </c>
      <c r="C25" s="10" t="s">
        <v>481</v>
      </c>
      <c r="D25" s="10" t="s">
        <v>35</v>
      </c>
      <c r="E25" s="10"/>
      <c r="F25" s="10" t="s">
        <v>482</v>
      </c>
      <c r="G25" s="10">
        <v>1</v>
      </c>
      <c r="H25" s="10" t="s">
        <v>40</v>
      </c>
      <c r="I25" s="11">
        <v>135</v>
      </c>
      <c r="J25" s="11"/>
      <c r="K25" s="11">
        <f ca="1">$J$25 * INDIRECT(ADDRESS(25,(8 + Условия!$A$26)))</f>
        <v>0</v>
      </c>
    </row>
    <row r="26" spans="1:11" ht="69.900000000000006" customHeight="1">
      <c r="A26">
        <v>30507</v>
      </c>
      <c r="B26" s="9" t="s">
        <v>483</v>
      </c>
      <c r="C26" s="10" t="s">
        <v>484</v>
      </c>
      <c r="D26" s="10" t="s">
        <v>35</v>
      </c>
      <c r="E26" s="10"/>
      <c r="F26" s="10" t="s">
        <v>479</v>
      </c>
      <c r="G26" s="10">
        <v>1</v>
      </c>
      <c r="H26" s="10" t="s">
        <v>40</v>
      </c>
      <c r="I26" s="11">
        <v>19.5</v>
      </c>
      <c r="J26" s="11"/>
      <c r="K26" s="11">
        <f ca="1">$J$26 * INDIRECT(ADDRESS(26,(8 + Условия!$A$26)))</f>
        <v>0</v>
      </c>
    </row>
    <row r="27" spans="1:11" ht="69.900000000000006" customHeight="1">
      <c r="A27">
        <v>30683</v>
      </c>
      <c r="B27" s="9" t="s">
        <v>485</v>
      </c>
      <c r="C27" s="10" t="s">
        <v>486</v>
      </c>
      <c r="D27" s="10" t="s">
        <v>35</v>
      </c>
      <c r="E27" s="10"/>
      <c r="F27" s="57" t="s">
        <v>487</v>
      </c>
      <c r="G27" s="10">
        <v>1</v>
      </c>
      <c r="H27" s="10" t="s">
        <v>40</v>
      </c>
      <c r="I27" s="11">
        <v>68</v>
      </c>
      <c r="J27" s="11"/>
      <c r="K27" s="11">
        <f ca="1">$J$27 * INDIRECT(ADDRESS(27,(8 + Условия!$A$26)))</f>
        <v>0</v>
      </c>
    </row>
    <row r="28" spans="1:11" ht="69.900000000000006" customHeight="1">
      <c r="A28">
        <v>30874</v>
      </c>
      <c r="B28" s="9" t="s">
        <v>488</v>
      </c>
      <c r="C28" s="10" t="s">
        <v>489</v>
      </c>
      <c r="D28" s="10" t="s">
        <v>35</v>
      </c>
      <c r="E28" s="10"/>
      <c r="F28" s="57"/>
      <c r="G28" s="10">
        <v>1</v>
      </c>
      <c r="H28" s="10" t="s">
        <v>40</v>
      </c>
      <c r="I28" s="11">
        <v>135</v>
      </c>
      <c r="J28" s="11"/>
      <c r="K28" s="11">
        <f ca="1">$J$28 * INDIRECT(ADDRESS(28,(8 + Условия!$A$26)))</f>
        <v>0</v>
      </c>
    </row>
    <row r="29" spans="1:11" ht="69.900000000000006" customHeight="1">
      <c r="A29">
        <v>30087</v>
      </c>
      <c r="B29" s="9" t="s">
        <v>490</v>
      </c>
      <c r="C29" s="10" t="s">
        <v>491</v>
      </c>
      <c r="D29" s="10" t="s">
        <v>35</v>
      </c>
      <c r="E29" s="10"/>
      <c r="F29" s="57" t="s">
        <v>492</v>
      </c>
      <c r="G29" s="10">
        <v>1</v>
      </c>
      <c r="H29" s="10" t="s">
        <v>40</v>
      </c>
      <c r="I29" s="11">
        <v>68</v>
      </c>
      <c r="J29" s="11"/>
      <c r="K29" s="11">
        <f ca="1">$J$29 * INDIRECT(ADDRESS(29,(8 + Условия!$A$26)))</f>
        <v>0</v>
      </c>
    </row>
    <row r="30" spans="1:11" ht="69.900000000000006" customHeight="1">
      <c r="A30">
        <v>31329</v>
      </c>
      <c r="B30" s="9" t="s">
        <v>493</v>
      </c>
      <c r="C30" s="10" t="s">
        <v>494</v>
      </c>
      <c r="D30" s="10" t="s">
        <v>35</v>
      </c>
      <c r="E30" s="10"/>
      <c r="F30" s="57"/>
      <c r="G30" s="10">
        <v>1</v>
      </c>
      <c r="H30" s="10" t="s">
        <v>40</v>
      </c>
      <c r="I30" s="11">
        <v>19.5</v>
      </c>
      <c r="J30" s="11"/>
      <c r="K30" s="11">
        <f ca="1">$J$30 * INDIRECT(ADDRESS(30,(8 + Условия!$A$26)))</f>
        <v>0</v>
      </c>
    </row>
    <row r="31" spans="1:11" ht="69.900000000000006" customHeight="1">
      <c r="A31">
        <v>30872</v>
      </c>
      <c r="B31" s="9" t="s">
        <v>495</v>
      </c>
      <c r="C31" s="10" t="s">
        <v>496</v>
      </c>
      <c r="D31" s="10" t="s">
        <v>35</v>
      </c>
      <c r="E31" s="10"/>
      <c r="F31" s="10" t="s">
        <v>497</v>
      </c>
      <c r="G31" s="10">
        <v>1</v>
      </c>
      <c r="H31" s="10" t="s">
        <v>40</v>
      </c>
      <c r="I31" s="11">
        <v>70</v>
      </c>
      <c r="J31" s="11"/>
      <c r="K31" s="11">
        <f ca="1">$J$31 * INDIRECT(ADDRESS(31,(8 + Условия!$A$26)))</f>
        <v>0</v>
      </c>
    </row>
    <row r="32" spans="1:11" ht="69.900000000000006" customHeight="1">
      <c r="A32">
        <v>31005</v>
      </c>
      <c r="B32" s="9" t="s">
        <v>498</v>
      </c>
      <c r="C32" s="10" t="s">
        <v>499</v>
      </c>
      <c r="D32" s="10" t="s">
        <v>35</v>
      </c>
      <c r="E32" s="10"/>
      <c r="F32" s="10" t="s">
        <v>500</v>
      </c>
      <c r="G32" s="10">
        <v>1</v>
      </c>
      <c r="H32" s="10" t="s">
        <v>40</v>
      </c>
      <c r="I32" s="11">
        <v>68</v>
      </c>
      <c r="J32" s="11"/>
      <c r="K32" s="11">
        <f ca="1">$J$32 * INDIRECT(ADDRESS(32,(8 + Условия!$A$26)))</f>
        <v>0</v>
      </c>
    </row>
    <row r="33" spans="1:11" ht="69.900000000000006" customHeight="1">
      <c r="A33">
        <v>13031</v>
      </c>
      <c r="B33" s="9" t="s">
        <v>501</v>
      </c>
      <c r="C33" s="10" t="s">
        <v>502</v>
      </c>
      <c r="D33" s="10" t="s">
        <v>35</v>
      </c>
      <c r="E33" s="10"/>
      <c r="F33" s="10" t="s">
        <v>503</v>
      </c>
      <c r="G33" s="10">
        <v>1</v>
      </c>
      <c r="H33" s="10"/>
      <c r="I33" s="11" t="s">
        <v>36</v>
      </c>
      <c r="J33" s="11"/>
      <c r="K33" s="11"/>
    </row>
    <row r="34" spans="1:11" ht="69.900000000000006" customHeight="1">
      <c r="A34">
        <v>17352</v>
      </c>
      <c r="B34" s="9" t="s">
        <v>504</v>
      </c>
      <c r="C34" s="10" t="s">
        <v>505</v>
      </c>
      <c r="D34" s="10" t="s">
        <v>35</v>
      </c>
      <c r="E34" s="10"/>
      <c r="F34" s="10" t="s">
        <v>506</v>
      </c>
      <c r="G34" s="10">
        <v>1</v>
      </c>
      <c r="H34" s="10"/>
      <c r="I34" s="11" t="s">
        <v>36</v>
      </c>
      <c r="J34" s="11"/>
      <c r="K34" s="11"/>
    </row>
    <row r="35" spans="1:11" ht="69.900000000000006" customHeight="1">
      <c r="A35">
        <v>13893</v>
      </c>
      <c r="B35" s="9" t="s">
        <v>507</v>
      </c>
      <c r="C35" s="10" t="s">
        <v>508</v>
      </c>
      <c r="D35" s="10" t="s">
        <v>35</v>
      </c>
      <c r="E35" s="10"/>
      <c r="F35" s="10" t="s">
        <v>509</v>
      </c>
      <c r="G35" s="10">
        <v>1</v>
      </c>
      <c r="H35" s="10"/>
      <c r="I35" s="11" t="s">
        <v>36</v>
      </c>
      <c r="J35" s="11"/>
      <c r="K35" s="11"/>
    </row>
    <row r="36" spans="1:11" ht="69.900000000000006" customHeight="1">
      <c r="A36">
        <v>3747</v>
      </c>
      <c r="B36" s="9" t="s">
        <v>510</v>
      </c>
      <c r="C36" s="10" t="s">
        <v>511</v>
      </c>
      <c r="D36" s="10" t="s">
        <v>35</v>
      </c>
      <c r="E36" s="10"/>
      <c r="F36" s="10" t="s">
        <v>512</v>
      </c>
      <c r="G36" s="10">
        <v>1</v>
      </c>
      <c r="H36" s="10"/>
      <c r="I36" s="11" t="s">
        <v>36</v>
      </c>
      <c r="J36" s="11"/>
      <c r="K36" s="11"/>
    </row>
    <row r="37" spans="1:11">
      <c r="B37" s="77" t="s">
        <v>513</v>
      </c>
      <c r="C37" s="77"/>
      <c r="D37" s="77"/>
      <c r="E37" s="77"/>
      <c r="F37" s="77"/>
      <c r="G37" s="77"/>
      <c r="H37" s="77"/>
      <c r="I37" s="77"/>
      <c r="J37" s="77"/>
      <c r="K37" s="77"/>
    </row>
    <row r="38" spans="1:11" ht="69.900000000000006" customHeight="1">
      <c r="A38">
        <v>31011</v>
      </c>
      <c r="B38" s="9" t="s">
        <v>514</v>
      </c>
      <c r="C38" s="10" t="s">
        <v>515</v>
      </c>
      <c r="D38" s="10" t="s">
        <v>35</v>
      </c>
      <c r="E38" s="10"/>
      <c r="F38" s="10" t="s">
        <v>516</v>
      </c>
      <c r="G38" s="10">
        <v>12</v>
      </c>
      <c r="H38" s="10" t="s">
        <v>40</v>
      </c>
      <c r="I38" s="11">
        <v>3.78</v>
      </c>
      <c r="J38" s="11"/>
      <c r="K38" s="11">
        <f ca="1">$J$38 * INDIRECT(ADDRESS(38,(8 + Условия!$A$26)))</f>
        <v>0</v>
      </c>
    </row>
    <row r="39" spans="1:11" ht="69.900000000000006" customHeight="1">
      <c r="A39">
        <v>31107</v>
      </c>
      <c r="B39" s="9" t="s">
        <v>517</v>
      </c>
      <c r="C39" s="10" t="s">
        <v>518</v>
      </c>
      <c r="D39" s="10" t="s">
        <v>35</v>
      </c>
      <c r="E39" s="10"/>
      <c r="F39" s="10" t="s">
        <v>519</v>
      </c>
      <c r="G39" s="10">
        <v>12</v>
      </c>
      <c r="H39" s="10" t="s">
        <v>40</v>
      </c>
      <c r="I39" s="11">
        <v>3.78</v>
      </c>
      <c r="J39" s="11"/>
      <c r="K39" s="11">
        <f ca="1">$J$39 * INDIRECT(ADDRESS(39,(8 + Условия!$A$26)))</f>
        <v>0</v>
      </c>
    </row>
    <row r="40" spans="1:11" ht="69.900000000000006" customHeight="1">
      <c r="A40">
        <v>30549</v>
      </c>
      <c r="B40" s="9" t="s">
        <v>520</v>
      </c>
      <c r="C40" s="10" t="s">
        <v>521</v>
      </c>
      <c r="D40" s="10" t="s">
        <v>35</v>
      </c>
      <c r="E40" s="10"/>
      <c r="F40" s="10" t="s">
        <v>522</v>
      </c>
      <c r="G40" s="10">
        <v>12</v>
      </c>
      <c r="H40" s="10" t="s">
        <v>40</v>
      </c>
      <c r="I40" s="11">
        <v>3.78</v>
      </c>
      <c r="J40" s="11"/>
      <c r="K40" s="11">
        <f ca="1">$J$40 * INDIRECT(ADDRESS(40,(8 + Условия!$A$26)))</f>
        <v>0</v>
      </c>
    </row>
    <row r="41" spans="1:11" ht="69.900000000000006" customHeight="1">
      <c r="A41">
        <v>13192</v>
      </c>
      <c r="B41" s="12"/>
      <c r="C41" s="10" t="s">
        <v>523</v>
      </c>
      <c r="D41" s="10" t="s">
        <v>35</v>
      </c>
      <c r="E41" s="10"/>
      <c r="F41" s="10" t="s">
        <v>524</v>
      </c>
      <c r="G41" s="10">
        <v>12</v>
      </c>
      <c r="H41" s="10"/>
      <c r="I41" s="11" t="s">
        <v>36</v>
      </c>
      <c r="J41" s="11"/>
      <c r="K41" s="11"/>
    </row>
    <row r="42" spans="1:11" ht="69.900000000000006" customHeight="1">
      <c r="A42">
        <v>13193</v>
      </c>
      <c r="B42" s="12"/>
      <c r="C42" s="10" t="s">
        <v>525</v>
      </c>
      <c r="D42" s="10" t="s">
        <v>35</v>
      </c>
      <c r="E42" s="10"/>
      <c r="F42" s="10" t="s">
        <v>526</v>
      </c>
      <c r="G42" s="10">
        <v>12</v>
      </c>
      <c r="H42" s="10"/>
      <c r="I42" s="11" t="s">
        <v>36</v>
      </c>
      <c r="J42" s="11"/>
      <c r="K42" s="11"/>
    </row>
    <row r="43" spans="1:11" ht="69.900000000000006" customHeight="1">
      <c r="A43">
        <v>19633</v>
      </c>
      <c r="B43" s="9" t="s">
        <v>527</v>
      </c>
      <c r="C43" s="10" t="s">
        <v>528</v>
      </c>
      <c r="D43" s="10" t="s">
        <v>35</v>
      </c>
      <c r="E43" s="10"/>
      <c r="F43" s="10" t="s">
        <v>529</v>
      </c>
      <c r="G43" s="10">
        <v>1</v>
      </c>
      <c r="H43" s="10"/>
      <c r="I43" s="11" t="s">
        <v>36</v>
      </c>
      <c r="J43" s="11"/>
      <c r="K43" s="11"/>
    </row>
    <row r="44" spans="1:11" ht="69.900000000000006" customHeight="1">
      <c r="A44">
        <v>17315</v>
      </c>
      <c r="B44" s="9" t="s">
        <v>530</v>
      </c>
      <c r="C44" s="10" t="s">
        <v>531</v>
      </c>
      <c r="D44" s="10" t="s">
        <v>35</v>
      </c>
      <c r="E44" s="10"/>
      <c r="F44" s="10" t="s">
        <v>532</v>
      </c>
      <c r="G44" s="10">
        <v>1</v>
      </c>
      <c r="H44" s="10"/>
      <c r="I44" s="11" t="s">
        <v>36</v>
      </c>
      <c r="J44" s="11"/>
      <c r="K44" s="11"/>
    </row>
    <row r="45" spans="1:11" ht="69.900000000000006" customHeight="1">
      <c r="A45">
        <v>30373</v>
      </c>
      <c r="B45" s="9" t="s">
        <v>533</v>
      </c>
      <c r="C45" s="10" t="s">
        <v>534</v>
      </c>
      <c r="D45" s="10" t="s">
        <v>35</v>
      </c>
      <c r="E45" s="10"/>
      <c r="F45" s="57" t="s">
        <v>535</v>
      </c>
      <c r="G45" s="10">
        <v>1</v>
      </c>
      <c r="H45" s="10" t="s">
        <v>40</v>
      </c>
      <c r="I45" s="11">
        <v>142</v>
      </c>
      <c r="J45" s="11"/>
      <c r="K45" s="11">
        <f ca="1">$J$45 * INDIRECT(ADDRESS(45,(8 + Условия!$A$26)))</f>
        <v>0</v>
      </c>
    </row>
    <row r="46" spans="1:11" ht="69.900000000000006" customHeight="1">
      <c r="A46">
        <v>30019</v>
      </c>
      <c r="B46" s="9" t="s">
        <v>536</v>
      </c>
      <c r="C46" s="10" t="s">
        <v>537</v>
      </c>
      <c r="D46" s="10" t="s">
        <v>35</v>
      </c>
      <c r="E46" s="10"/>
      <c r="F46" s="57"/>
      <c r="G46" s="10">
        <v>1</v>
      </c>
      <c r="H46" s="10" t="s">
        <v>40</v>
      </c>
      <c r="I46" s="11">
        <v>69</v>
      </c>
      <c r="J46" s="11"/>
      <c r="K46" s="11">
        <f ca="1">$J$46 * INDIRECT(ADDRESS(46,(8 + Условия!$A$26)))</f>
        <v>0</v>
      </c>
    </row>
    <row r="47" spans="1:11" ht="69.900000000000006" customHeight="1">
      <c r="A47">
        <v>30682</v>
      </c>
      <c r="B47" s="9" t="s">
        <v>538</v>
      </c>
      <c r="C47" s="10" t="s">
        <v>539</v>
      </c>
      <c r="D47" s="10" t="s">
        <v>35</v>
      </c>
      <c r="E47" s="10"/>
      <c r="F47" s="57"/>
      <c r="G47" s="10">
        <v>1</v>
      </c>
      <c r="H47" s="10" t="s">
        <v>40</v>
      </c>
      <c r="I47" s="11">
        <v>22</v>
      </c>
      <c r="J47" s="11"/>
      <c r="K47" s="11">
        <f ca="1">$J$47 * INDIRECT(ADDRESS(47,(8 + Условия!$A$26)))</f>
        <v>0</v>
      </c>
    </row>
    <row r="48" spans="1:11" ht="69.900000000000006" customHeight="1">
      <c r="A48">
        <v>31432</v>
      </c>
      <c r="B48" s="9" t="s">
        <v>540</v>
      </c>
      <c r="C48" s="10" t="s">
        <v>541</v>
      </c>
      <c r="D48" s="10" t="s">
        <v>35</v>
      </c>
      <c r="E48" s="10"/>
      <c r="F48" s="57" t="s">
        <v>542</v>
      </c>
      <c r="G48" s="10">
        <v>1</v>
      </c>
      <c r="H48" s="10" t="s">
        <v>40</v>
      </c>
      <c r="I48" s="11">
        <v>69</v>
      </c>
      <c r="J48" s="11"/>
      <c r="K48" s="11">
        <f ca="1">$J$48 * INDIRECT(ADDRESS(48,(8 + Условия!$A$26)))</f>
        <v>0</v>
      </c>
    </row>
    <row r="49" spans="1:11" ht="69.900000000000006" customHeight="1">
      <c r="A49">
        <v>31330</v>
      </c>
      <c r="B49" s="9" t="s">
        <v>543</v>
      </c>
      <c r="C49" s="10" t="s">
        <v>544</v>
      </c>
      <c r="D49" s="10" t="s">
        <v>35</v>
      </c>
      <c r="E49" s="10"/>
      <c r="F49" s="57"/>
      <c r="G49" s="10">
        <v>1</v>
      </c>
      <c r="H49" s="10" t="s">
        <v>40</v>
      </c>
      <c r="I49" s="11">
        <v>22</v>
      </c>
      <c r="J49" s="11"/>
      <c r="K49" s="11">
        <f ca="1">$J$49 * INDIRECT(ADDRESS(49,(8 + Условия!$A$26)))</f>
        <v>0</v>
      </c>
    </row>
    <row r="50" spans="1:11" ht="69.900000000000006" customHeight="1">
      <c r="A50">
        <v>30873</v>
      </c>
      <c r="B50" s="9" t="s">
        <v>545</v>
      </c>
      <c r="C50" s="10" t="s">
        <v>546</v>
      </c>
      <c r="D50" s="10" t="s">
        <v>35</v>
      </c>
      <c r="E50" s="10"/>
      <c r="F50" s="10" t="s">
        <v>547</v>
      </c>
      <c r="G50" s="10">
        <v>1</v>
      </c>
      <c r="H50" s="10" t="s">
        <v>40</v>
      </c>
      <c r="I50" s="11">
        <v>142</v>
      </c>
      <c r="J50" s="11"/>
      <c r="K50" s="11">
        <f ca="1">$J$50 * INDIRECT(ADDRESS(50,(8 + Условия!$A$26)))</f>
        <v>0</v>
      </c>
    </row>
    <row r="51" spans="1:11" ht="69.900000000000006" customHeight="1">
      <c r="A51">
        <v>30508</v>
      </c>
      <c r="B51" s="9" t="s">
        <v>548</v>
      </c>
      <c r="C51" s="10" t="s">
        <v>549</v>
      </c>
      <c r="D51" s="10" t="s">
        <v>35</v>
      </c>
      <c r="E51" s="10"/>
      <c r="F51" s="10" t="s">
        <v>550</v>
      </c>
      <c r="G51" s="10">
        <v>1</v>
      </c>
      <c r="H51" s="10" t="s">
        <v>40</v>
      </c>
      <c r="I51" s="11">
        <v>73.55</v>
      </c>
      <c r="J51" s="11"/>
      <c r="K51" s="11">
        <f ca="1">$J$51 * INDIRECT(ADDRESS(51,(8 + Условия!$A$26)))</f>
        <v>0</v>
      </c>
    </row>
    <row r="52" spans="1:11" ht="69.900000000000006" customHeight="1">
      <c r="A52">
        <v>5267</v>
      </c>
      <c r="B52" s="12"/>
      <c r="C52" s="10" t="s">
        <v>551</v>
      </c>
      <c r="D52" s="10" t="s">
        <v>35</v>
      </c>
      <c r="E52" s="10"/>
      <c r="F52" s="10" t="s">
        <v>552</v>
      </c>
      <c r="G52" s="10">
        <v>1</v>
      </c>
      <c r="H52" s="10"/>
      <c r="I52" s="11" t="s">
        <v>36</v>
      </c>
      <c r="J52" s="11"/>
      <c r="K52" s="11"/>
    </row>
    <row r="53" spans="1:11" ht="69.900000000000006" customHeight="1">
      <c r="A53">
        <v>31433</v>
      </c>
      <c r="B53" s="9" t="s">
        <v>553</v>
      </c>
      <c r="C53" s="10" t="s">
        <v>554</v>
      </c>
      <c r="D53" s="10" t="s">
        <v>35</v>
      </c>
      <c r="E53" s="10"/>
      <c r="F53" s="10" t="s">
        <v>547</v>
      </c>
      <c r="G53" s="10">
        <v>1</v>
      </c>
      <c r="H53" s="10" t="s">
        <v>40</v>
      </c>
      <c r="I53" s="11">
        <v>69</v>
      </c>
      <c r="J53" s="11"/>
      <c r="K53" s="11">
        <f ca="1">$J$53 * INDIRECT(ADDRESS(53,(8 + Условия!$A$26)))</f>
        <v>0</v>
      </c>
    </row>
    <row r="54" spans="1:11">
      <c r="B54" s="77" t="s">
        <v>555</v>
      </c>
      <c r="C54" s="77"/>
      <c r="D54" s="77"/>
      <c r="E54" s="77"/>
      <c r="F54" s="77"/>
      <c r="G54" s="77"/>
      <c r="H54" s="77"/>
      <c r="I54" s="77"/>
      <c r="J54" s="77"/>
      <c r="K54" s="77"/>
    </row>
    <row r="55" spans="1:11" ht="69.900000000000006" customHeight="1">
      <c r="A55">
        <v>30552</v>
      </c>
      <c r="B55" s="9" t="s">
        <v>556</v>
      </c>
      <c r="C55" s="10" t="s">
        <v>557</v>
      </c>
      <c r="D55" s="10" t="s">
        <v>35</v>
      </c>
      <c r="E55" s="10"/>
      <c r="F55" s="10" t="s">
        <v>558</v>
      </c>
      <c r="G55" s="10">
        <v>1</v>
      </c>
      <c r="H55" s="10" t="s">
        <v>40</v>
      </c>
      <c r="I55" s="11">
        <v>75.52</v>
      </c>
      <c r="J55" s="11"/>
      <c r="K55" s="11">
        <f ca="1">$J$55 * INDIRECT(ADDRESS(55,(8 + Условия!$A$26)))</f>
        <v>0</v>
      </c>
    </row>
    <row r="56" spans="1:11">
      <c r="B56" s="77" t="s">
        <v>559</v>
      </c>
      <c r="C56" s="77"/>
      <c r="D56" s="77"/>
      <c r="E56" s="77"/>
      <c r="F56" s="77"/>
      <c r="G56" s="77"/>
      <c r="H56" s="77"/>
      <c r="I56" s="77"/>
      <c r="J56" s="77"/>
      <c r="K56" s="77"/>
    </row>
    <row r="57" spans="1:11" ht="69.900000000000006" customHeight="1">
      <c r="A57">
        <v>20500</v>
      </c>
      <c r="B57" s="9" t="s">
        <v>560</v>
      </c>
      <c r="C57" s="10" t="s">
        <v>561</v>
      </c>
      <c r="D57" s="10" t="s">
        <v>35</v>
      </c>
      <c r="E57" s="10"/>
      <c r="F57" s="10" t="s">
        <v>562</v>
      </c>
      <c r="G57" s="10">
        <v>1</v>
      </c>
      <c r="H57" s="10"/>
      <c r="I57" s="11" t="s">
        <v>36</v>
      </c>
      <c r="J57" s="11"/>
      <c r="K57" s="11"/>
    </row>
    <row r="58" spans="1:11" ht="69.900000000000006" customHeight="1">
      <c r="A58">
        <v>25992</v>
      </c>
      <c r="B58" s="12"/>
      <c r="C58" s="10" t="s">
        <v>563</v>
      </c>
      <c r="D58" s="10" t="s">
        <v>35</v>
      </c>
      <c r="E58" s="10"/>
      <c r="F58" s="10" t="s">
        <v>564</v>
      </c>
      <c r="G58" s="10">
        <v>1</v>
      </c>
      <c r="H58" s="10"/>
      <c r="I58" s="11" t="s">
        <v>36</v>
      </c>
      <c r="J58" s="11"/>
      <c r="K58" s="11"/>
    </row>
    <row r="59" spans="1:11" ht="69.900000000000006" customHeight="1">
      <c r="A59">
        <v>25312</v>
      </c>
      <c r="B59" s="12"/>
      <c r="C59" s="10" t="s">
        <v>565</v>
      </c>
      <c r="D59" s="10" t="s">
        <v>35</v>
      </c>
      <c r="E59" s="10"/>
      <c r="F59" s="10" t="s">
        <v>566</v>
      </c>
      <c r="G59" s="10">
        <v>1</v>
      </c>
      <c r="H59" s="10"/>
      <c r="I59" s="11" t="s">
        <v>36</v>
      </c>
      <c r="J59" s="11"/>
      <c r="K59" s="11"/>
    </row>
    <row r="60" spans="1:11" ht="69.900000000000006" customHeight="1">
      <c r="A60">
        <v>30875</v>
      </c>
      <c r="B60" s="9" t="s">
        <v>567</v>
      </c>
      <c r="C60" s="10" t="s">
        <v>568</v>
      </c>
      <c r="D60" s="10" t="s">
        <v>35</v>
      </c>
      <c r="E60" s="10"/>
      <c r="F60" s="10" t="s">
        <v>569</v>
      </c>
      <c r="G60" s="10">
        <v>12</v>
      </c>
      <c r="H60" s="10" t="s">
        <v>40</v>
      </c>
      <c r="I60" s="11">
        <v>3.78</v>
      </c>
      <c r="J60" s="11"/>
      <c r="K60" s="11">
        <f ca="1">$J$60 * INDIRECT(ADDRESS(60,(8 + Условия!$A$26)))</f>
        <v>0</v>
      </c>
    </row>
    <row r="61" spans="1:11" ht="69.900000000000006" customHeight="1">
      <c r="A61">
        <v>31081</v>
      </c>
      <c r="B61" s="9" t="s">
        <v>570</v>
      </c>
      <c r="C61" s="10" t="s">
        <v>571</v>
      </c>
      <c r="D61" s="10" t="s">
        <v>35</v>
      </c>
      <c r="E61" s="10"/>
      <c r="F61" s="10" t="s">
        <v>572</v>
      </c>
      <c r="G61" s="10">
        <v>12</v>
      </c>
      <c r="H61" s="10" t="s">
        <v>40</v>
      </c>
      <c r="I61" s="11">
        <v>3.78</v>
      </c>
      <c r="J61" s="11"/>
      <c r="K61" s="11">
        <f ca="1">$J$61 * INDIRECT(ADDRESS(61,(8 + Условия!$A$26)))</f>
        <v>0</v>
      </c>
    </row>
    <row r="62" spans="1:11" ht="69.900000000000006" customHeight="1">
      <c r="A62">
        <v>31698</v>
      </c>
      <c r="B62" s="9" t="s">
        <v>573</v>
      </c>
      <c r="C62" s="10" t="s">
        <v>574</v>
      </c>
      <c r="D62" s="10" t="s">
        <v>35</v>
      </c>
      <c r="E62" s="10"/>
      <c r="F62" s="10" t="s">
        <v>575</v>
      </c>
      <c r="G62" s="10">
        <v>1</v>
      </c>
      <c r="H62" s="10" t="s">
        <v>40</v>
      </c>
      <c r="I62" s="11">
        <v>72</v>
      </c>
      <c r="J62" s="11"/>
      <c r="K62" s="11">
        <f ca="1">$J$62 * INDIRECT(ADDRESS(62,(8 + Условия!$A$26)))</f>
        <v>0</v>
      </c>
    </row>
    <row r="63" spans="1:11" ht="69.900000000000006" customHeight="1">
      <c r="A63">
        <v>31699</v>
      </c>
      <c r="B63" s="9" t="s">
        <v>576</v>
      </c>
      <c r="C63" s="10" t="s">
        <v>577</v>
      </c>
      <c r="D63" s="10" t="s">
        <v>35</v>
      </c>
      <c r="E63" s="10"/>
      <c r="F63" s="10" t="s">
        <v>578</v>
      </c>
      <c r="G63" s="10">
        <v>1</v>
      </c>
      <c r="H63" s="10" t="s">
        <v>40</v>
      </c>
      <c r="I63" s="11">
        <v>127</v>
      </c>
      <c r="J63" s="11"/>
      <c r="K63" s="11">
        <f ca="1">$J$63 * INDIRECT(ADDRESS(63,(8 + Условия!$A$26)))</f>
        <v>0</v>
      </c>
    </row>
    <row r="64" spans="1:11" ht="69.900000000000006" customHeight="1">
      <c r="A64">
        <v>31927</v>
      </c>
      <c r="B64" s="9" t="s">
        <v>579</v>
      </c>
      <c r="C64" s="10" t="s">
        <v>580</v>
      </c>
      <c r="D64" s="10" t="s">
        <v>35</v>
      </c>
      <c r="E64" s="10"/>
      <c r="F64" s="10" t="s">
        <v>581</v>
      </c>
      <c r="G64" s="10">
        <v>12</v>
      </c>
      <c r="H64" s="10" t="s">
        <v>40</v>
      </c>
      <c r="I64" s="11">
        <v>3.78</v>
      </c>
      <c r="J64" s="11"/>
      <c r="K64" s="11">
        <f ca="1">$J$64 * INDIRECT(ADDRESS(64,(8 + Условия!$A$26)))</f>
        <v>0</v>
      </c>
    </row>
    <row r="65" spans="1:11" ht="69.900000000000006" customHeight="1">
      <c r="A65">
        <v>31924</v>
      </c>
      <c r="B65" s="9" t="s">
        <v>582</v>
      </c>
      <c r="C65" s="10" t="s">
        <v>583</v>
      </c>
      <c r="D65" s="10" t="s">
        <v>35</v>
      </c>
      <c r="E65" s="10"/>
      <c r="F65" s="57" t="s">
        <v>584</v>
      </c>
      <c r="G65" s="10">
        <v>1</v>
      </c>
      <c r="H65" s="10" t="s">
        <v>40</v>
      </c>
      <c r="I65" s="11">
        <v>87.17</v>
      </c>
      <c r="J65" s="11"/>
      <c r="K65" s="11">
        <f ca="1">$J$65 * INDIRECT(ADDRESS(65,(8 + Условия!$A$26)))</f>
        <v>0</v>
      </c>
    </row>
    <row r="66" spans="1:11" ht="69.900000000000006" customHeight="1">
      <c r="A66">
        <v>31925</v>
      </c>
      <c r="B66" s="9" t="s">
        <v>585</v>
      </c>
      <c r="C66" s="10" t="s">
        <v>586</v>
      </c>
      <c r="D66" s="10" t="s">
        <v>35</v>
      </c>
      <c r="E66" s="10"/>
      <c r="F66" s="57"/>
      <c r="G66" s="10">
        <v>1</v>
      </c>
      <c r="H66" s="10" t="s">
        <v>40</v>
      </c>
      <c r="I66" s="11">
        <v>155.68</v>
      </c>
      <c r="J66" s="11"/>
      <c r="K66" s="11">
        <f ca="1">$J$66 * INDIRECT(ADDRESS(66,(8 + Условия!$A$26)))</f>
        <v>0</v>
      </c>
    </row>
    <row r="67" spans="1:11" ht="26.4">
      <c r="A67">
        <v>32345</v>
      </c>
      <c r="B67" s="9" t="s">
        <v>587</v>
      </c>
      <c r="C67" s="10" t="s">
        <v>588</v>
      </c>
      <c r="D67" s="10" t="s">
        <v>35</v>
      </c>
      <c r="E67" s="10"/>
      <c r="F67" s="10"/>
      <c r="G67" s="10">
        <v>1</v>
      </c>
      <c r="H67" s="10"/>
      <c r="I67" s="11" t="s">
        <v>36</v>
      </c>
      <c r="J67" s="11"/>
      <c r="K67" s="11"/>
    </row>
    <row r="68" spans="1:11">
      <c r="B68" s="77" t="s">
        <v>589</v>
      </c>
      <c r="C68" s="77"/>
      <c r="D68" s="77"/>
      <c r="E68" s="77"/>
      <c r="F68" s="77"/>
      <c r="G68" s="77"/>
      <c r="H68" s="77"/>
      <c r="I68" s="77"/>
      <c r="J68" s="77"/>
      <c r="K68" s="77"/>
    </row>
    <row r="69" spans="1:11" ht="69.900000000000006" customHeight="1">
      <c r="A69">
        <v>30681</v>
      </c>
      <c r="B69" s="9" t="s">
        <v>590</v>
      </c>
      <c r="C69" s="10" t="s">
        <v>591</v>
      </c>
      <c r="D69" s="10" t="s">
        <v>35</v>
      </c>
      <c r="E69" s="10"/>
      <c r="F69" s="10" t="s">
        <v>592</v>
      </c>
      <c r="G69" s="10">
        <v>1</v>
      </c>
      <c r="H69" s="10"/>
      <c r="I69" s="11" t="s">
        <v>36</v>
      </c>
      <c r="J69" s="11"/>
      <c r="K69" s="11"/>
    </row>
    <row r="70" spans="1:11">
      <c r="B70" s="77" t="s">
        <v>593</v>
      </c>
      <c r="C70" s="77"/>
      <c r="D70" s="77"/>
      <c r="E70" s="77"/>
      <c r="F70" s="77"/>
      <c r="G70" s="77"/>
      <c r="H70" s="77"/>
      <c r="I70" s="77"/>
      <c r="J70" s="77"/>
      <c r="K70" s="77"/>
    </row>
    <row r="71" spans="1:11" ht="69.900000000000006" customHeight="1">
      <c r="A71">
        <v>24282</v>
      </c>
      <c r="B71" s="9" t="s">
        <v>594</v>
      </c>
      <c r="C71" s="10" t="s">
        <v>595</v>
      </c>
      <c r="D71" s="10" t="s">
        <v>35</v>
      </c>
      <c r="E71" s="10"/>
      <c r="F71" s="10" t="s">
        <v>596</v>
      </c>
      <c r="G71" s="10">
        <v>1</v>
      </c>
      <c r="H71" s="10"/>
      <c r="I71" s="11" t="s">
        <v>36</v>
      </c>
      <c r="J71" s="11"/>
      <c r="K71" s="11"/>
    </row>
    <row r="72" spans="1:11">
      <c r="B72" s="77" t="s">
        <v>597</v>
      </c>
      <c r="C72" s="77"/>
      <c r="D72" s="77"/>
      <c r="E72" s="77"/>
      <c r="F72" s="77"/>
      <c r="G72" s="77"/>
      <c r="H72" s="77"/>
      <c r="I72" s="77"/>
      <c r="J72" s="77"/>
      <c r="K72" s="77"/>
    </row>
    <row r="73" spans="1:11" ht="69.900000000000006" customHeight="1">
      <c r="A73">
        <v>17331</v>
      </c>
      <c r="B73" s="9" t="s">
        <v>598</v>
      </c>
      <c r="C73" s="10" t="s">
        <v>599</v>
      </c>
      <c r="D73" s="10" t="s">
        <v>35</v>
      </c>
      <c r="E73" s="10"/>
      <c r="F73" s="10" t="s">
        <v>600</v>
      </c>
      <c r="G73" s="10">
        <v>1</v>
      </c>
      <c r="H73" s="10"/>
      <c r="I73" s="11" t="s">
        <v>36</v>
      </c>
      <c r="J73" s="11"/>
      <c r="K73" s="11"/>
    </row>
    <row r="74" spans="1:11" ht="69.900000000000006" customHeight="1">
      <c r="A74">
        <v>13059</v>
      </c>
      <c r="B74" s="9" t="s">
        <v>601</v>
      </c>
      <c r="C74" s="10" t="s">
        <v>602</v>
      </c>
      <c r="D74" s="10" t="s">
        <v>35</v>
      </c>
      <c r="E74" s="10"/>
      <c r="F74" s="10" t="s">
        <v>603</v>
      </c>
      <c r="G74" s="10">
        <v>1</v>
      </c>
      <c r="H74" s="10"/>
      <c r="I74" s="11" t="s">
        <v>36</v>
      </c>
      <c r="J74" s="11"/>
      <c r="K74" s="11"/>
    </row>
    <row r="75" spans="1:11" ht="69.900000000000006" customHeight="1">
      <c r="A75">
        <v>17332</v>
      </c>
      <c r="B75" s="9" t="s">
        <v>604</v>
      </c>
      <c r="C75" s="10" t="s">
        <v>605</v>
      </c>
      <c r="D75" s="10" t="s">
        <v>35</v>
      </c>
      <c r="E75" s="10"/>
      <c r="F75" s="10" t="s">
        <v>606</v>
      </c>
      <c r="G75" s="10">
        <v>1</v>
      </c>
      <c r="H75" s="10"/>
      <c r="I75" s="11" t="s">
        <v>36</v>
      </c>
      <c r="J75" s="11"/>
      <c r="K75" s="11"/>
    </row>
    <row r="76" spans="1:11" ht="69.900000000000006" customHeight="1">
      <c r="A76">
        <v>15830</v>
      </c>
      <c r="B76" s="9" t="s">
        <v>607</v>
      </c>
      <c r="C76" s="10" t="s">
        <v>608</v>
      </c>
      <c r="D76" s="10" t="s">
        <v>35</v>
      </c>
      <c r="E76" s="10"/>
      <c r="F76" s="10" t="s">
        <v>609</v>
      </c>
      <c r="G76" s="10">
        <v>1</v>
      </c>
      <c r="H76" s="10"/>
      <c r="I76" s="11" t="s">
        <v>36</v>
      </c>
      <c r="J76" s="11"/>
      <c r="K76" s="11"/>
    </row>
    <row r="77" spans="1:11" ht="69.900000000000006" customHeight="1">
      <c r="A77">
        <v>30374</v>
      </c>
      <c r="B77" s="9" t="s">
        <v>610</v>
      </c>
      <c r="C77" s="10" t="s">
        <v>611</v>
      </c>
      <c r="D77" s="10" t="s">
        <v>35</v>
      </c>
      <c r="E77" s="10"/>
      <c r="F77" s="10" t="s">
        <v>612</v>
      </c>
      <c r="G77" s="10">
        <v>1</v>
      </c>
      <c r="H77" s="10"/>
      <c r="I77" s="11" t="s">
        <v>36</v>
      </c>
      <c r="J77" s="11"/>
      <c r="K77" s="11"/>
    </row>
    <row r="78" spans="1:11" ht="69.900000000000006" customHeight="1">
      <c r="A78">
        <v>32300</v>
      </c>
      <c r="B78" s="9" t="s">
        <v>613</v>
      </c>
      <c r="C78" s="10" t="s">
        <v>614</v>
      </c>
      <c r="D78" s="10" t="s">
        <v>35</v>
      </c>
      <c r="E78" s="10"/>
      <c r="F78" s="10" t="s">
        <v>615</v>
      </c>
      <c r="G78" s="10"/>
      <c r="H78" s="10"/>
      <c r="I78" s="11" t="s">
        <v>36</v>
      </c>
      <c r="J78" s="11"/>
      <c r="K78" s="11"/>
    </row>
    <row r="79" spans="1:11">
      <c r="B79" s="77" t="s">
        <v>616</v>
      </c>
      <c r="C79" s="77"/>
      <c r="D79" s="77"/>
      <c r="E79" s="77"/>
      <c r="F79" s="77"/>
      <c r="G79" s="77"/>
      <c r="H79" s="77"/>
      <c r="I79" s="77"/>
      <c r="J79" s="77"/>
      <c r="K79" s="77"/>
    </row>
    <row r="80" spans="1:11" ht="69.900000000000006" customHeight="1">
      <c r="A80">
        <v>31331</v>
      </c>
      <c r="B80" s="9" t="s">
        <v>617</v>
      </c>
      <c r="C80" s="10" t="s">
        <v>618</v>
      </c>
      <c r="D80" s="10" t="s">
        <v>35</v>
      </c>
      <c r="E80" s="10"/>
      <c r="F80" s="10" t="s">
        <v>619</v>
      </c>
      <c r="G80" s="10">
        <v>1</v>
      </c>
      <c r="H80" s="10" t="s">
        <v>40</v>
      </c>
      <c r="I80" s="11">
        <v>57</v>
      </c>
      <c r="J80" s="11"/>
      <c r="K80" s="11">
        <f ca="1">$J$80 * INDIRECT(ADDRESS(80,(8 + Условия!$A$26)))</f>
        <v>0</v>
      </c>
    </row>
    <row r="81" spans="1:11">
      <c r="B81" s="77" t="s">
        <v>620</v>
      </c>
      <c r="C81" s="77"/>
      <c r="D81" s="77"/>
      <c r="E81" s="77"/>
      <c r="F81" s="77"/>
      <c r="G81" s="77"/>
      <c r="H81" s="77"/>
      <c r="I81" s="77"/>
      <c r="J81" s="77"/>
      <c r="K81" s="77"/>
    </row>
    <row r="82" spans="1:11" ht="69.900000000000006" customHeight="1">
      <c r="A82">
        <v>19587</v>
      </c>
      <c r="B82" s="9" t="s">
        <v>621</v>
      </c>
      <c r="C82" s="10" t="s">
        <v>622</v>
      </c>
      <c r="D82" s="10" t="s">
        <v>35</v>
      </c>
      <c r="E82" s="10"/>
      <c r="F82" s="10" t="s">
        <v>623</v>
      </c>
      <c r="G82" s="10">
        <v>1</v>
      </c>
      <c r="H82" s="10"/>
      <c r="I82" s="11" t="s">
        <v>36</v>
      </c>
      <c r="J82" s="11"/>
      <c r="K82" s="11"/>
    </row>
    <row r="83" spans="1:11">
      <c r="B83" s="77" t="s">
        <v>624</v>
      </c>
      <c r="C83" s="77"/>
      <c r="D83" s="77"/>
      <c r="E83" s="77"/>
      <c r="F83" s="77"/>
      <c r="G83" s="77"/>
      <c r="H83" s="77"/>
      <c r="I83" s="77"/>
      <c r="J83" s="77"/>
      <c r="K83" s="77"/>
    </row>
    <row r="84" spans="1:11" ht="69.900000000000006" customHeight="1">
      <c r="A84">
        <v>15682</v>
      </c>
      <c r="B84" s="9" t="s">
        <v>625</v>
      </c>
      <c r="C84" s="10" t="s">
        <v>626</v>
      </c>
      <c r="D84" s="10" t="s">
        <v>35</v>
      </c>
      <c r="E84" s="10"/>
      <c r="F84" s="10" t="s">
        <v>627</v>
      </c>
      <c r="G84" s="10">
        <v>1</v>
      </c>
      <c r="H84" s="10"/>
      <c r="I84" s="11" t="s">
        <v>36</v>
      </c>
      <c r="J84" s="11"/>
      <c r="K84" s="11"/>
    </row>
    <row r="85" spans="1:11" ht="69.900000000000006" customHeight="1">
      <c r="A85">
        <v>30369</v>
      </c>
      <c r="B85" s="9" t="s">
        <v>628</v>
      </c>
      <c r="C85" s="10" t="s">
        <v>629</v>
      </c>
      <c r="D85" s="10" t="s">
        <v>35</v>
      </c>
      <c r="E85" s="10"/>
      <c r="F85" s="10" t="s">
        <v>630</v>
      </c>
      <c r="G85" s="10">
        <v>1</v>
      </c>
      <c r="H85" s="10" t="s">
        <v>40</v>
      </c>
      <c r="I85" s="11">
        <v>375</v>
      </c>
      <c r="J85" s="11"/>
      <c r="K85" s="11">
        <f ca="1">$J$85 * INDIRECT(ADDRESS(85,(8 + Условия!$A$26)))</f>
        <v>0</v>
      </c>
    </row>
    <row r="86" spans="1:11" ht="69.900000000000006" customHeight="1">
      <c r="A86">
        <v>30020</v>
      </c>
      <c r="B86" s="9" t="s">
        <v>631</v>
      </c>
      <c r="C86" s="10" t="s">
        <v>632</v>
      </c>
      <c r="D86" s="10" t="s">
        <v>35</v>
      </c>
      <c r="E86" s="10"/>
      <c r="F86" s="10" t="s">
        <v>633</v>
      </c>
      <c r="G86" s="10">
        <v>1</v>
      </c>
      <c r="H86" s="10" t="s">
        <v>40</v>
      </c>
      <c r="I86" s="11">
        <v>293.32</v>
      </c>
      <c r="J86" s="11"/>
      <c r="K86" s="11">
        <f ca="1">$J$86 * INDIRECT(ADDRESS(86,(8 + Условия!$A$26)))</f>
        <v>0</v>
      </c>
    </row>
    <row r="87" spans="1:11" ht="69.900000000000006" customHeight="1">
      <c r="A87">
        <v>30674</v>
      </c>
      <c r="B87" s="9" t="s">
        <v>634</v>
      </c>
      <c r="C87" s="10" t="s">
        <v>635</v>
      </c>
      <c r="D87" s="10" t="s">
        <v>35</v>
      </c>
      <c r="E87" s="10"/>
      <c r="F87" s="10" t="s">
        <v>636</v>
      </c>
      <c r="G87" s="10">
        <v>1</v>
      </c>
      <c r="H87" s="10" t="s">
        <v>40</v>
      </c>
      <c r="I87" s="11">
        <v>129</v>
      </c>
      <c r="J87" s="11"/>
      <c r="K87" s="11">
        <f ca="1">$J$87 * INDIRECT(ADDRESS(87,(8 + Условия!$A$26)))</f>
        <v>0</v>
      </c>
    </row>
    <row r="88" spans="1:11" ht="69.900000000000006" customHeight="1">
      <c r="A88">
        <v>30723</v>
      </c>
      <c r="B88" s="9" t="s">
        <v>637</v>
      </c>
      <c r="C88" s="10" t="s">
        <v>638</v>
      </c>
      <c r="D88" s="10" t="s">
        <v>35</v>
      </c>
      <c r="E88" s="10"/>
      <c r="F88" s="10" t="s">
        <v>639</v>
      </c>
      <c r="G88" s="10">
        <v>1</v>
      </c>
      <c r="H88" s="10" t="s">
        <v>40</v>
      </c>
      <c r="I88" s="11">
        <v>57</v>
      </c>
      <c r="J88" s="11"/>
      <c r="K88" s="11">
        <f ca="1">$J$88 * INDIRECT(ADDRESS(88,(8 + Условия!$A$26)))</f>
        <v>0</v>
      </c>
    </row>
    <row r="89" spans="1:11" ht="69.900000000000006" customHeight="1">
      <c r="A89">
        <v>32753</v>
      </c>
      <c r="B89" s="9" t="s">
        <v>640</v>
      </c>
      <c r="C89" s="10" t="s">
        <v>641</v>
      </c>
      <c r="D89" s="10" t="s">
        <v>35</v>
      </c>
      <c r="E89" s="10"/>
      <c r="F89" s="10" t="s">
        <v>642</v>
      </c>
      <c r="G89" s="10">
        <v>1</v>
      </c>
      <c r="H89" s="10" t="s">
        <v>40</v>
      </c>
      <c r="I89" s="11">
        <v>13.13</v>
      </c>
      <c r="J89" s="11"/>
      <c r="K89" s="11">
        <f ca="1">$J$89 * INDIRECT(ADDRESS(89,(8 + Условия!$A$26)))</f>
        <v>0</v>
      </c>
    </row>
    <row r="90" spans="1:11" ht="69.900000000000006" customHeight="1">
      <c r="A90">
        <v>30785</v>
      </c>
      <c r="B90" s="9" t="s">
        <v>643</v>
      </c>
      <c r="C90" s="10" t="s">
        <v>644</v>
      </c>
      <c r="D90" s="10" t="s">
        <v>35</v>
      </c>
      <c r="E90" s="10"/>
      <c r="F90" s="57" t="s">
        <v>636</v>
      </c>
      <c r="G90" s="10">
        <v>1</v>
      </c>
      <c r="H90" s="10"/>
      <c r="I90" s="11" t="s">
        <v>36</v>
      </c>
      <c r="J90" s="11"/>
      <c r="K90" s="11"/>
    </row>
    <row r="91" spans="1:11" ht="69.900000000000006" customHeight="1">
      <c r="A91">
        <v>30786</v>
      </c>
      <c r="B91" s="9" t="s">
        <v>645</v>
      </c>
      <c r="C91" s="10" t="s">
        <v>646</v>
      </c>
      <c r="D91" s="10" t="s">
        <v>35</v>
      </c>
      <c r="E91" s="10"/>
      <c r="F91" s="57"/>
      <c r="G91" s="10">
        <v>1</v>
      </c>
      <c r="H91" s="10" t="s">
        <v>40</v>
      </c>
      <c r="I91" s="11">
        <v>59.26</v>
      </c>
      <c r="J91" s="11"/>
      <c r="K91" s="11">
        <f ca="1">$J$91 * INDIRECT(ADDRESS(91,(8 + Условия!$A$26)))</f>
        <v>0</v>
      </c>
    </row>
    <row r="92" spans="1:11" ht="69.900000000000006" customHeight="1">
      <c r="A92">
        <v>30787</v>
      </c>
      <c r="B92" s="9" t="s">
        <v>647</v>
      </c>
      <c r="C92" s="10" t="s">
        <v>648</v>
      </c>
      <c r="D92" s="10" t="s">
        <v>35</v>
      </c>
      <c r="E92" s="10"/>
      <c r="F92" s="57"/>
      <c r="G92" s="10">
        <v>1</v>
      </c>
      <c r="H92" s="10" t="s">
        <v>40</v>
      </c>
      <c r="I92" s="11">
        <v>335</v>
      </c>
      <c r="J92" s="11"/>
      <c r="K92" s="11">
        <f ca="1">$J$92 * INDIRECT(ADDRESS(92,(8 + Условия!$A$26)))</f>
        <v>0</v>
      </c>
    </row>
    <row r="93" spans="1:11" ht="69.900000000000006" customHeight="1">
      <c r="A93">
        <v>30953</v>
      </c>
      <c r="B93" s="9" t="s">
        <v>649</v>
      </c>
      <c r="C93" s="10" t="s">
        <v>650</v>
      </c>
      <c r="D93" s="10" t="s">
        <v>35</v>
      </c>
      <c r="E93" s="10"/>
      <c r="F93" s="10" t="s">
        <v>651</v>
      </c>
      <c r="G93" s="10">
        <v>1</v>
      </c>
      <c r="H93" s="10" t="s">
        <v>40</v>
      </c>
      <c r="I93" s="11">
        <v>220</v>
      </c>
      <c r="J93" s="11"/>
      <c r="K93" s="11">
        <f ca="1">$J$93 * INDIRECT(ADDRESS(93,(8 + Условия!$A$26)))</f>
        <v>0</v>
      </c>
    </row>
    <row r="94" spans="1:11" ht="69.900000000000006" customHeight="1">
      <c r="A94">
        <v>30952</v>
      </c>
      <c r="B94" s="9" t="s">
        <v>652</v>
      </c>
      <c r="C94" s="10" t="s">
        <v>653</v>
      </c>
      <c r="D94" s="10" t="s">
        <v>35</v>
      </c>
      <c r="E94" s="10"/>
      <c r="F94" s="10" t="s">
        <v>636</v>
      </c>
      <c r="G94" s="10">
        <v>1</v>
      </c>
      <c r="H94" s="10" t="s">
        <v>40</v>
      </c>
      <c r="I94" s="11">
        <v>44</v>
      </c>
      <c r="J94" s="11"/>
      <c r="K94" s="11">
        <f ca="1">$J$94 * INDIRECT(ADDRESS(94,(8 + Условия!$A$26)))</f>
        <v>0</v>
      </c>
    </row>
    <row r="95" spans="1:11">
      <c r="B95" s="77" t="s">
        <v>654</v>
      </c>
      <c r="C95" s="77"/>
      <c r="D95" s="77"/>
      <c r="E95" s="77"/>
      <c r="F95" s="77"/>
      <c r="G95" s="77"/>
      <c r="H95" s="77"/>
      <c r="I95" s="77"/>
      <c r="J95" s="77"/>
      <c r="K95" s="77"/>
    </row>
    <row r="96" spans="1:11" ht="69.900000000000006" customHeight="1">
      <c r="A96">
        <v>13971</v>
      </c>
      <c r="B96" s="9" t="s">
        <v>655</v>
      </c>
      <c r="C96" s="10" t="s">
        <v>656</v>
      </c>
      <c r="D96" s="10" t="s">
        <v>35</v>
      </c>
      <c r="E96" s="10"/>
      <c r="F96" s="10" t="s">
        <v>657</v>
      </c>
      <c r="G96" s="10">
        <v>1</v>
      </c>
      <c r="H96" s="10"/>
      <c r="I96" s="11" t="s">
        <v>36</v>
      </c>
      <c r="J96" s="11"/>
      <c r="K96" s="11"/>
    </row>
    <row r="97" spans="1:11" ht="69.900000000000006" customHeight="1">
      <c r="A97">
        <v>15683</v>
      </c>
      <c r="B97" s="9" t="s">
        <v>658</v>
      </c>
      <c r="C97" s="10" t="s">
        <v>659</v>
      </c>
      <c r="D97" s="10" t="s">
        <v>35</v>
      </c>
      <c r="E97" s="10"/>
      <c r="F97" s="10" t="s">
        <v>660</v>
      </c>
      <c r="G97" s="10">
        <v>1</v>
      </c>
      <c r="H97" s="10"/>
      <c r="I97" s="11" t="s">
        <v>36</v>
      </c>
      <c r="J97" s="11"/>
      <c r="K97" s="11"/>
    </row>
    <row r="98" spans="1:11" ht="69.900000000000006" customHeight="1">
      <c r="A98">
        <v>30012</v>
      </c>
      <c r="B98" s="9" t="s">
        <v>661</v>
      </c>
      <c r="C98" s="10" t="s">
        <v>662</v>
      </c>
      <c r="D98" s="10" t="s">
        <v>35</v>
      </c>
      <c r="E98" s="10"/>
      <c r="F98" s="10" t="s">
        <v>657</v>
      </c>
      <c r="G98" s="10">
        <v>1</v>
      </c>
      <c r="H98" s="10" t="s">
        <v>40</v>
      </c>
      <c r="I98" s="11">
        <v>53</v>
      </c>
      <c r="J98" s="11"/>
      <c r="K98" s="11">
        <f ca="1">$J$98 * INDIRECT(ADDRESS(98,(8 + Условия!$A$26)))</f>
        <v>0</v>
      </c>
    </row>
    <row r="99" spans="1:11" ht="69.900000000000006" customHeight="1">
      <c r="A99">
        <v>30595</v>
      </c>
      <c r="B99" s="9" t="s">
        <v>663</v>
      </c>
      <c r="C99" s="10" t="s">
        <v>664</v>
      </c>
      <c r="D99" s="10" t="s">
        <v>35</v>
      </c>
      <c r="E99" s="10"/>
      <c r="F99" s="10" t="s">
        <v>665</v>
      </c>
      <c r="G99" s="10">
        <v>1</v>
      </c>
      <c r="H99" s="10" t="s">
        <v>40</v>
      </c>
      <c r="I99" s="11">
        <v>312.85000000000002</v>
      </c>
      <c r="J99" s="11"/>
      <c r="K99" s="11">
        <f ca="1">$J$99 * INDIRECT(ADDRESS(99,(8 + Условия!$A$26)))</f>
        <v>0</v>
      </c>
    </row>
    <row r="100" spans="1:11" ht="69.900000000000006" customHeight="1">
      <c r="A100">
        <v>31431</v>
      </c>
      <c r="B100" s="9" t="s">
        <v>666</v>
      </c>
      <c r="C100" s="10" t="s">
        <v>667</v>
      </c>
      <c r="D100" s="10" t="s">
        <v>35</v>
      </c>
      <c r="E100" s="10"/>
      <c r="F100" s="10" t="s">
        <v>668</v>
      </c>
      <c r="G100" s="10">
        <v>1</v>
      </c>
      <c r="H100" s="10" t="s">
        <v>40</v>
      </c>
      <c r="I100" s="11">
        <v>126.35</v>
      </c>
      <c r="J100" s="11"/>
      <c r="K100" s="11">
        <f ca="1">$J$100 * INDIRECT(ADDRESS(100,(8 + Условия!$A$26)))</f>
        <v>0</v>
      </c>
    </row>
    <row r="101" spans="1:11">
      <c r="B101" s="77" t="s">
        <v>669</v>
      </c>
      <c r="C101" s="77"/>
      <c r="D101" s="77"/>
      <c r="E101" s="77"/>
      <c r="F101" s="77"/>
      <c r="G101" s="77"/>
      <c r="H101" s="77"/>
      <c r="I101" s="77"/>
      <c r="J101" s="77"/>
      <c r="K101" s="77"/>
    </row>
    <row r="102" spans="1:11" ht="69.900000000000006" customHeight="1">
      <c r="A102">
        <v>19979</v>
      </c>
      <c r="B102" s="9" t="s">
        <v>670</v>
      </c>
      <c r="C102" s="10" t="s">
        <v>671</v>
      </c>
      <c r="D102" s="10" t="s">
        <v>35</v>
      </c>
      <c r="E102" s="10"/>
      <c r="F102" s="10" t="s">
        <v>672</v>
      </c>
      <c r="G102" s="10">
        <v>1</v>
      </c>
      <c r="H102" s="10"/>
      <c r="I102" s="11" t="s">
        <v>36</v>
      </c>
      <c r="J102" s="11"/>
      <c r="K102" s="11"/>
    </row>
    <row r="103" spans="1:11" ht="69.900000000000006" customHeight="1">
      <c r="A103">
        <v>30784</v>
      </c>
      <c r="B103" s="9" t="s">
        <v>673</v>
      </c>
      <c r="C103" s="10" t="s">
        <v>674</v>
      </c>
      <c r="D103" s="10" t="s">
        <v>35</v>
      </c>
      <c r="E103" s="10"/>
      <c r="F103" s="10" t="s">
        <v>675</v>
      </c>
      <c r="G103" s="10">
        <v>1</v>
      </c>
      <c r="H103" s="10" t="s">
        <v>40</v>
      </c>
      <c r="I103" s="11">
        <v>58</v>
      </c>
      <c r="J103" s="11"/>
      <c r="K103" s="11">
        <f ca="1">$J$103 * INDIRECT(ADDRESS(103,(8 + Условия!$A$26)))</f>
        <v>0</v>
      </c>
    </row>
    <row r="104" spans="1:11" ht="69.900000000000006" customHeight="1">
      <c r="A104">
        <v>13467</v>
      </c>
      <c r="B104" s="9" t="s">
        <v>676</v>
      </c>
      <c r="C104" s="10" t="s">
        <v>677</v>
      </c>
      <c r="D104" s="10" t="s">
        <v>35</v>
      </c>
      <c r="E104" s="10"/>
      <c r="F104" s="10" t="s">
        <v>678</v>
      </c>
      <c r="G104" s="10">
        <v>1</v>
      </c>
      <c r="H104" s="10"/>
      <c r="I104" s="11" t="s">
        <v>36</v>
      </c>
      <c r="J104" s="11"/>
      <c r="K104" s="11"/>
    </row>
    <row r="105" spans="1:11" ht="69.900000000000006" customHeight="1">
      <c r="A105">
        <v>6986</v>
      </c>
      <c r="B105" s="12"/>
      <c r="C105" s="10" t="s">
        <v>679</v>
      </c>
      <c r="D105" s="10" t="s">
        <v>35</v>
      </c>
      <c r="E105" s="10"/>
      <c r="F105" s="10" t="s">
        <v>680</v>
      </c>
      <c r="G105" s="10">
        <v>1</v>
      </c>
      <c r="H105" s="10"/>
      <c r="I105" s="11" t="s">
        <v>36</v>
      </c>
      <c r="J105" s="11"/>
      <c r="K105" s="11"/>
    </row>
    <row r="106" spans="1:11" ht="69.900000000000006" customHeight="1">
      <c r="A106">
        <v>32752</v>
      </c>
      <c r="B106" s="9" t="s">
        <v>681</v>
      </c>
      <c r="C106" s="10" t="s">
        <v>682</v>
      </c>
      <c r="D106" s="10" t="s">
        <v>35</v>
      </c>
      <c r="E106" s="10"/>
      <c r="F106" s="10" t="s">
        <v>683</v>
      </c>
      <c r="G106" s="10">
        <v>1</v>
      </c>
      <c r="H106" s="10" t="s">
        <v>40</v>
      </c>
      <c r="I106" s="11">
        <v>13.13</v>
      </c>
      <c r="J106" s="11"/>
      <c r="K106" s="11">
        <f ca="1">$J$106 * INDIRECT(ADDRESS(106,(8 + Условия!$A$26)))</f>
        <v>0</v>
      </c>
    </row>
    <row r="107" spans="1:11" ht="69.900000000000006" customHeight="1">
      <c r="A107">
        <v>30676</v>
      </c>
      <c r="B107" s="9" t="s">
        <v>684</v>
      </c>
      <c r="C107" s="10" t="s">
        <v>685</v>
      </c>
      <c r="D107" s="10" t="s">
        <v>35</v>
      </c>
      <c r="E107" s="10"/>
      <c r="F107" s="10" t="s">
        <v>675</v>
      </c>
      <c r="G107" s="10">
        <v>1</v>
      </c>
      <c r="H107" s="10" t="s">
        <v>40</v>
      </c>
      <c r="I107" s="11">
        <v>58</v>
      </c>
      <c r="J107" s="11"/>
      <c r="K107" s="11">
        <f ca="1">$J$107 * INDIRECT(ADDRESS(107,(8 + Условия!$A$26)))</f>
        <v>0</v>
      </c>
    </row>
    <row r="108" spans="1:11" ht="69.900000000000006" customHeight="1">
      <c r="A108">
        <v>32196</v>
      </c>
      <c r="B108" s="9" t="s">
        <v>686</v>
      </c>
      <c r="C108" s="10" t="s">
        <v>687</v>
      </c>
      <c r="D108" s="10" t="s">
        <v>35</v>
      </c>
      <c r="E108" s="10"/>
      <c r="F108" s="10" t="s">
        <v>688</v>
      </c>
      <c r="G108" s="10">
        <v>1</v>
      </c>
      <c r="H108" s="10" t="s">
        <v>40</v>
      </c>
      <c r="I108" s="11">
        <v>330</v>
      </c>
      <c r="J108" s="11"/>
      <c r="K108" s="11">
        <f ca="1">$J$108 * INDIRECT(ADDRESS(108,(8 + Условия!$A$26)))</f>
        <v>0</v>
      </c>
    </row>
    <row r="109" spans="1:11" ht="69.900000000000006" customHeight="1">
      <c r="A109">
        <v>32197</v>
      </c>
      <c r="B109" s="9" t="s">
        <v>689</v>
      </c>
      <c r="C109" s="10" t="s">
        <v>690</v>
      </c>
      <c r="D109" s="10" t="s">
        <v>35</v>
      </c>
      <c r="E109" s="10"/>
      <c r="F109" s="10" t="s">
        <v>691</v>
      </c>
      <c r="G109" s="10">
        <v>1</v>
      </c>
      <c r="H109" s="10" t="s">
        <v>40</v>
      </c>
      <c r="I109" s="11">
        <v>370.85</v>
      </c>
      <c r="J109" s="11"/>
      <c r="K109" s="11">
        <f ca="1">$J$109 * INDIRECT(ADDRESS(109,(8 + Условия!$A$26)))</f>
        <v>0</v>
      </c>
    </row>
    <row r="110" spans="1:11">
      <c r="B110" s="77" t="s">
        <v>692</v>
      </c>
      <c r="C110" s="77"/>
      <c r="D110" s="77"/>
      <c r="E110" s="77"/>
      <c r="F110" s="77"/>
      <c r="G110" s="77"/>
      <c r="H110" s="77"/>
      <c r="I110" s="77"/>
      <c r="J110" s="77"/>
      <c r="K110" s="77"/>
    </row>
    <row r="111" spans="1:11" ht="69.900000000000006" customHeight="1">
      <c r="A111">
        <v>15684</v>
      </c>
      <c r="B111" s="9" t="s">
        <v>693</v>
      </c>
      <c r="C111" s="10" t="s">
        <v>694</v>
      </c>
      <c r="D111" s="10" t="s">
        <v>35</v>
      </c>
      <c r="E111" s="10"/>
      <c r="F111" s="10" t="s">
        <v>695</v>
      </c>
      <c r="G111" s="10">
        <v>1</v>
      </c>
      <c r="H111" s="10"/>
      <c r="I111" s="11" t="s">
        <v>36</v>
      </c>
      <c r="J111" s="11"/>
      <c r="K111" s="11"/>
    </row>
    <row r="112" spans="1:11" ht="69.900000000000006" customHeight="1">
      <c r="A112">
        <v>32613</v>
      </c>
      <c r="B112" s="9" t="s">
        <v>696</v>
      </c>
      <c r="C112" s="10" t="s">
        <v>697</v>
      </c>
      <c r="D112" s="10" t="s">
        <v>35</v>
      </c>
      <c r="E112" s="10"/>
      <c r="F112" s="10" t="s">
        <v>698</v>
      </c>
      <c r="G112" s="10">
        <v>1</v>
      </c>
      <c r="H112" s="10"/>
      <c r="I112" s="11" t="s">
        <v>36</v>
      </c>
      <c r="J112" s="11"/>
      <c r="K112" s="11"/>
    </row>
    <row r="113" spans="1:11" ht="69.900000000000006" customHeight="1">
      <c r="A113">
        <v>30954</v>
      </c>
      <c r="B113" s="9" t="s">
        <v>699</v>
      </c>
      <c r="C113" s="10" t="s">
        <v>700</v>
      </c>
      <c r="D113" s="10" t="s">
        <v>35</v>
      </c>
      <c r="E113" s="10"/>
      <c r="F113" s="10" t="s">
        <v>701</v>
      </c>
      <c r="G113" s="10">
        <v>1</v>
      </c>
      <c r="H113" s="10" t="s">
        <v>40</v>
      </c>
      <c r="I113" s="11">
        <v>58</v>
      </c>
      <c r="J113" s="11"/>
      <c r="K113" s="11">
        <f ca="1">$J$113 * INDIRECT(ADDRESS(113,(8 + Условия!$A$26)))</f>
        <v>0</v>
      </c>
    </row>
    <row r="114" spans="1:11" ht="69.900000000000006" customHeight="1">
      <c r="A114">
        <v>30599</v>
      </c>
      <c r="B114" s="9" t="s">
        <v>702</v>
      </c>
      <c r="C114" s="10" t="s">
        <v>703</v>
      </c>
      <c r="D114" s="10" t="s">
        <v>35</v>
      </c>
      <c r="E114" s="10"/>
      <c r="F114" s="10" t="s">
        <v>704</v>
      </c>
      <c r="G114" s="10">
        <v>1</v>
      </c>
      <c r="H114" s="10" t="s">
        <v>40</v>
      </c>
      <c r="I114" s="11">
        <v>137</v>
      </c>
      <c r="J114" s="11"/>
      <c r="K114" s="11">
        <f ca="1">$J$114 * INDIRECT(ADDRESS(114,(8 + Условия!$A$26)))</f>
        <v>0</v>
      </c>
    </row>
    <row r="115" spans="1:11" ht="69.900000000000006" customHeight="1">
      <c r="A115">
        <v>30678</v>
      </c>
      <c r="B115" s="9" t="s">
        <v>705</v>
      </c>
      <c r="C115" s="10" t="s">
        <v>706</v>
      </c>
      <c r="D115" s="10" t="s">
        <v>35</v>
      </c>
      <c r="E115" s="10"/>
      <c r="F115" s="10" t="s">
        <v>707</v>
      </c>
      <c r="G115" s="10">
        <v>1</v>
      </c>
      <c r="H115" s="10" t="s">
        <v>40</v>
      </c>
      <c r="I115" s="11">
        <v>313.64999999999998</v>
      </c>
      <c r="J115" s="11"/>
      <c r="K115" s="11">
        <f ca="1">$J$115 * INDIRECT(ADDRESS(115,(8 + Условия!$A$26)))</f>
        <v>0</v>
      </c>
    </row>
    <row r="116" spans="1:11" ht="69.900000000000006" customHeight="1">
      <c r="A116">
        <v>15664</v>
      </c>
      <c r="B116" s="9" t="s">
        <v>708</v>
      </c>
      <c r="C116" s="10" t="s">
        <v>709</v>
      </c>
      <c r="D116" s="10" t="s">
        <v>35</v>
      </c>
      <c r="E116" s="10"/>
      <c r="F116" s="10" t="s">
        <v>710</v>
      </c>
      <c r="G116" s="10">
        <v>1</v>
      </c>
      <c r="H116" s="10"/>
      <c r="I116" s="11" t="s">
        <v>36</v>
      </c>
      <c r="J116" s="11"/>
      <c r="K116" s="11"/>
    </row>
    <row r="117" spans="1:11">
      <c r="B117" s="77" t="s">
        <v>711</v>
      </c>
      <c r="C117" s="77"/>
      <c r="D117" s="77"/>
      <c r="E117" s="77"/>
      <c r="F117" s="77"/>
      <c r="G117" s="77"/>
      <c r="H117" s="77"/>
      <c r="I117" s="77"/>
      <c r="J117" s="77"/>
      <c r="K117" s="77"/>
    </row>
    <row r="118" spans="1:11" ht="69.900000000000006" customHeight="1">
      <c r="A118">
        <v>30789</v>
      </c>
      <c r="B118" s="9" t="s">
        <v>712</v>
      </c>
      <c r="C118" s="10" t="s">
        <v>713</v>
      </c>
      <c r="D118" s="10" t="s">
        <v>35</v>
      </c>
      <c r="E118" s="10"/>
      <c r="F118" s="10" t="s">
        <v>714</v>
      </c>
      <c r="G118" s="10">
        <v>1</v>
      </c>
      <c r="H118" s="10" t="s">
        <v>40</v>
      </c>
      <c r="I118" s="11">
        <v>11.52</v>
      </c>
      <c r="J118" s="11"/>
      <c r="K118" s="11">
        <f ca="1">$J$118 * INDIRECT(ADDRESS(118,(8 + Условия!$A$26)))</f>
        <v>0</v>
      </c>
    </row>
    <row r="119" spans="1:11" ht="69.900000000000006" customHeight="1">
      <c r="A119">
        <v>18124</v>
      </c>
      <c r="B119" s="9" t="s">
        <v>715</v>
      </c>
      <c r="C119" s="10" t="s">
        <v>716</v>
      </c>
      <c r="D119" s="10" t="s">
        <v>35</v>
      </c>
      <c r="E119" s="10"/>
      <c r="F119" s="10" t="s">
        <v>717</v>
      </c>
      <c r="G119" s="10">
        <v>1</v>
      </c>
      <c r="H119" s="10"/>
      <c r="I119" s="11" t="s">
        <v>36</v>
      </c>
      <c r="J119" s="11"/>
      <c r="K119" s="11"/>
    </row>
    <row r="120" spans="1:11" ht="69.900000000000006" customHeight="1">
      <c r="A120">
        <v>25882</v>
      </c>
      <c r="B120" s="9" t="s">
        <v>718</v>
      </c>
      <c r="C120" s="10" t="s">
        <v>719</v>
      </c>
      <c r="D120" s="10" t="s">
        <v>35</v>
      </c>
      <c r="E120" s="10"/>
      <c r="F120" s="10" t="s">
        <v>720</v>
      </c>
      <c r="G120" s="10">
        <v>1</v>
      </c>
      <c r="H120" s="10"/>
      <c r="I120" s="11" t="s">
        <v>36</v>
      </c>
      <c r="J120" s="11"/>
      <c r="K120" s="11"/>
    </row>
    <row r="121" spans="1:11" ht="69.900000000000006" customHeight="1">
      <c r="A121">
        <v>30673</v>
      </c>
      <c r="B121" s="9" t="s">
        <v>721</v>
      </c>
      <c r="C121" s="10" t="s">
        <v>722</v>
      </c>
      <c r="D121" s="10" t="s">
        <v>35</v>
      </c>
      <c r="E121" s="10"/>
      <c r="F121" s="57" t="s">
        <v>723</v>
      </c>
      <c r="G121" s="10">
        <v>1</v>
      </c>
      <c r="H121" s="10"/>
      <c r="I121" s="11" t="s">
        <v>36</v>
      </c>
      <c r="J121" s="11"/>
      <c r="K121" s="11"/>
    </row>
    <row r="122" spans="1:11" ht="69.900000000000006" customHeight="1">
      <c r="A122">
        <v>30550</v>
      </c>
      <c r="B122" s="9" t="s">
        <v>724</v>
      </c>
      <c r="C122" s="10" t="s">
        <v>725</v>
      </c>
      <c r="D122" s="10" t="s">
        <v>35</v>
      </c>
      <c r="E122" s="10"/>
      <c r="F122" s="57"/>
      <c r="G122" s="10">
        <v>1</v>
      </c>
      <c r="H122" s="10"/>
      <c r="I122" s="11" t="s">
        <v>36</v>
      </c>
      <c r="J122" s="11"/>
      <c r="K122" s="11"/>
    </row>
    <row r="123" spans="1:11" ht="69.900000000000006" customHeight="1">
      <c r="A123">
        <v>20375</v>
      </c>
      <c r="B123" s="12"/>
      <c r="C123" s="10" t="s">
        <v>726</v>
      </c>
      <c r="D123" s="10" t="s">
        <v>35</v>
      </c>
      <c r="E123" s="10"/>
      <c r="F123" s="10" t="s">
        <v>727</v>
      </c>
      <c r="G123" s="10">
        <v>1</v>
      </c>
      <c r="H123" s="10"/>
      <c r="I123" s="11" t="s">
        <v>36</v>
      </c>
      <c r="J123" s="11"/>
      <c r="K123" s="11"/>
    </row>
    <row r="124" spans="1:11" ht="69.900000000000006" customHeight="1">
      <c r="A124">
        <v>31628</v>
      </c>
      <c r="B124" s="9" t="s">
        <v>728</v>
      </c>
      <c r="C124" s="10" t="s">
        <v>729</v>
      </c>
      <c r="D124" s="10" t="s">
        <v>35</v>
      </c>
      <c r="E124" s="10"/>
      <c r="F124" s="10" t="s">
        <v>730</v>
      </c>
      <c r="G124" s="10">
        <v>1</v>
      </c>
      <c r="H124" s="10" t="s">
        <v>40</v>
      </c>
      <c r="I124" s="11">
        <v>59</v>
      </c>
      <c r="J124" s="11"/>
      <c r="K124" s="11">
        <f ca="1">$J$124 * INDIRECT(ADDRESS(124,(8 + Условия!$A$26)))</f>
        <v>0</v>
      </c>
    </row>
    <row r="125" spans="1:11" ht="69.900000000000006" customHeight="1">
      <c r="A125">
        <v>31559</v>
      </c>
      <c r="B125" s="9" t="s">
        <v>731</v>
      </c>
      <c r="C125" s="10" t="s">
        <v>732</v>
      </c>
      <c r="D125" s="10" t="s">
        <v>35</v>
      </c>
      <c r="E125" s="10"/>
      <c r="F125" s="10" t="s">
        <v>733</v>
      </c>
      <c r="G125" s="10">
        <v>1</v>
      </c>
      <c r="H125" s="10" t="s">
        <v>40</v>
      </c>
      <c r="I125" s="11">
        <v>360</v>
      </c>
      <c r="J125" s="11"/>
      <c r="K125" s="11">
        <f ca="1">$J$125 * INDIRECT(ADDRESS(125,(8 + Условия!$A$26)))</f>
        <v>0</v>
      </c>
    </row>
    <row r="126" spans="1:11" ht="69.900000000000006" customHeight="1">
      <c r="A126">
        <v>30725</v>
      </c>
      <c r="B126" s="9" t="s">
        <v>734</v>
      </c>
      <c r="C126" s="10" t="s">
        <v>735</v>
      </c>
      <c r="D126" s="10" t="s">
        <v>35</v>
      </c>
      <c r="E126" s="10"/>
      <c r="F126" s="57" t="s">
        <v>736</v>
      </c>
      <c r="G126" s="10">
        <v>1</v>
      </c>
      <c r="H126" s="10" t="s">
        <v>40</v>
      </c>
      <c r="I126" s="11">
        <v>123</v>
      </c>
      <c r="J126" s="11"/>
      <c r="K126" s="11">
        <f ca="1">$J$126 * INDIRECT(ADDRESS(126,(8 + Условия!$A$26)))</f>
        <v>0</v>
      </c>
    </row>
    <row r="127" spans="1:11" ht="69.900000000000006" customHeight="1">
      <c r="A127">
        <v>30013</v>
      </c>
      <c r="B127" s="9" t="s">
        <v>737</v>
      </c>
      <c r="C127" s="10" t="s">
        <v>738</v>
      </c>
      <c r="D127" s="10" t="s">
        <v>35</v>
      </c>
      <c r="E127" s="10"/>
      <c r="F127" s="57"/>
      <c r="G127" s="10">
        <v>1</v>
      </c>
      <c r="H127" s="10" t="s">
        <v>40</v>
      </c>
      <c r="I127" s="11">
        <v>44</v>
      </c>
      <c r="J127" s="11"/>
      <c r="K127" s="11">
        <f ca="1">$J$127 * INDIRECT(ADDRESS(127,(8 + Условия!$A$26)))</f>
        <v>0</v>
      </c>
    </row>
    <row r="128" spans="1:11" ht="69.900000000000006" customHeight="1">
      <c r="A128">
        <v>32751</v>
      </c>
      <c r="B128" s="9" t="s">
        <v>739</v>
      </c>
      <c r="C128" s="10" t="s">
        <v>740</v>
      </c>
      <c r="D128" s="10" t="s">
        <v>35</v>
      </c>
      <c r="E128" s="10"/>
      <c r="F128" s="10" t="s">
        <v>741</v>
      </c>
      <c r="G128" s="10">
        <v>1</v>
      </c>
      <c r="H128" s="10" t="s">
        <v>40</v>
      </c>
      <c r="I128" s="11">
        <v>11.44</v>
      </c>
      <c r="J128" s="11"/>
      <c r="K128" s="11">
        <f ca="1">$J$128 * INDIRECT(ADDRESS(128,(8 + Условия!$A$26)))</f>
        <v>0</v>
      </c>
    </row>
    <row r="129" spans="1:11" ht="69.900000000000006" customHeight="1">
      <c r="A129">
        <v>31328</v>
      </c>
      <c r="B129" s="9" t="s">
        <v>742</v>
      </c>
      <c r="C129" s="10" t="s">
        <v>743</v>
      </c>
      <c r="D129" s="10" t="s">
        <v>35</v>
      </c>
      <c r="E129" s="10"/>
      <c r="F129" s="57" t="s">
        <v>744</v>
      </c>
      <c r="G129" s="10">
        <v>1</v>
      </c>
      <c r="H129" s="10" t="s">
        <v>40</v>
      </c>
      <c r="I129" s="11">
        <v>59</v>
      </c>
      <c r="J129" s="11"/>
      <c r="K129" s="11">
        <f ca="1">$J$129 * INDIRECT(ADDRESS(129,(8 + Условия!$A$26)))</f>
        <v>0</v>
      </c>
    </row>
    <row r="130" spans="1:11" ht="69.900000000000006" customHeight="1">
      <c r="A130">
        <v>32389</v>
      </c>
      <c r="B130" s="9" t="s">
        <v>745</v>
      </c>
      <c r="C130" s="10" t="s">
        <v>746</v>
      </c>
      <c r="D130" s="10" t="s">
        <v>35</v>
      </c>
      <c r="E130" s="10"/>
      <c r="F130" s="57"/>
      <c r="G130" s="10">
        <v>1</v>
      </c>
      <c r="H130" s="10" t="s">
        <v>40</v>
      </c>
      <c r="I130" s="11">
        <v>156</v>
      </c>
      <c r="J130" s="11"/>
      <c r="K130" s="11">
        <f ca="1">$J$130 * INDIRECT(ADDRESS(130,(8 + Условия!$A$26)))</f>
        <v>0</v>
      </c>
    </row>
    <row r="131" spans="1:11" ht="69.900000000000006" customHeight="1">
      <c r="A131">
        <v>30371</v>
      </c>
      <c r="B131" s="9" t="s">
        <v>747</v>
      </c>
      <c r="C131" s="10" t="s">
        <v>748</v>
      </c>
      <c r="D131" s="10" t="s">
        <v>35</v>
      </c>
      <c r="E131" s="10"/>
      <c r="F131" s="57"/>
      <c r="G131" s="10">
        <v>1</v>
      </c>
      <c r="H131" s="10" t="s">
        <v>40</v>
      </c>
      <c r="I131" s="11">
        <v>346</v>
      </c>
      <c r="J131" s="11"/>
      <c r="K131" s="11">
        <f ca="1">$J$131 * INDIRECT(ADDRESS(131,(8 + Условия!$A$26)))</f>
        <v>0</v>
      </c>
    </row>
    <row r="132" spans="1:11">
      <c r="B132" s="77" t="s">
        <v>749</v>
      </c>
      <c r="C132" s="77"/>
      <c r="D132" s="77"/>
      <c r="E132" s="77"/>
      <c r="F132" s="77"/>
      <c r="G132" s="77"/>
      <c r="H132" s="77"/>
      <c r="I132" s="77"/>
      <c r="J132" s="77"/>
      <c r="K132" s="77"/>
    </row>
    <row r="133" spans="1:11" ht="69.900000000000006" customHeight="1">
      <c r="A133">
        <v>13688</v>
      </c>
      <c r="B133" s="9" t="s">
        <v>750</v>
      </c>
      <c r="C133" s="10" t="s">
        <v>751</v>
      </c>
      <c r="D133" s="10" t="s">
        <v>35</v>
      </c>
      <c r="E133" s="10"/>
      <c r="F133" s="10" t="s">
        <v>752</v>
      </c>
      <c r="G133" s="10">
        <v>1</v>
      </c>
      <c r="H133" s="10"/>
      <c r="I133" s="11" t="s">
        <v>36</v>
      </c>
      <c r="J133" s="11"/>
      <c r="K133" s="11"/>
    </row>
    <row r="134" spans="1:11" ht="69.900000000000006" customHeight="1">
      <c r="A134">
        <v>5175</v>
      </c>
      <c r="B134" s="12"/>
      <c r="C134" s="10" t="s">
        <v>753</v>
      </c>
      <c r="D134" s="10" t="s">
        <v>35</v>
      </c>
      <c r="E134" s="10"/>
      <c r="F134" s="10" t="s">
        <v>754</v>
      </c>
      <c r="G134" s="10">
        <v>1</v>
      </c>
      <c r="H134" s="10"/>
      <c r="I134" s="11" t="s">
        <v>36</v>
      </c>
      <c r="J134" s="11"/>
      <c r="K134" s="11"/>
    </row>
    <row r="135" spans="1:11">
      <c r="B135" s="77" t="s">
        <v>755</v>
      </c>
      <c r="C135" s="77"/>
      <c r="D135" s="77"/>
      <c r="E135" s="77"/>
      <c r="F135" s="77"/>
      <c r="G135" s="77"/>
      <c r="H135" s="77"/>
      <c r="I135" s="77"/>
      <c r="J135" s="77"/>
      <c r="K135" s="77"/>
    </row>
    <row r="136" spans="1:11" ht="69.900000000000006" customHeight="1">
      <c r="A136">
        <v>17314</v>
      </c>
      <c r="B136" s="12"/>
      <c r="C136" s="10" t="s">
        <v>756</v>
      </c>
      <c r="D136" s="10" t="s">
        <v>35</v>
      </c>
      <c r="E136" s="10"/>
      <c r="F136" s="10" t="s">
        <v>757</v>
      </c>
      <c r="G136" s="10">
        <v>1</v>
      </c>
      <c r="H136" s="10"/>
      <c r="I136" s="11" t="s">
        <v>36</v>
      </c>
      <c r="J136" s="11"/>
      <c r="K136" s="11"/>
    </row>
    <row r="137" spans="1:11" ht="69.900000000000006" customHeight="1">
      <c r="A137">
        <v>23319</v>
      </c>
      <c r="B137" s="9" t="s">
        <v>758</v>
      </c>
      <c r="C137" s="10" t="s">
        <v>759</v>
      </c>
      <c r="D137" s="10" t="s">
        <v>35</v>
      </c>
      <c r="E137" s="10"/>
      <c r="F137" s="10" t="s">
        <v>760</v>
      </c>
      <c r="G137" s="10">
        <v>1</v>
      </c>
      <c r="H137" s="10"/>
      <c r="I137" s="11" t="s">
        <v>36</v>
      </c>
      <c r="J137" s="11"/>
      <c r="K137" s="11"/>
    </row>
    <row r="138" spans="1:11" ht="69.900000000000006" customHeight="1">
      <c r="A138">
        <v>26110</v>
      </c>
      <c r="B138" s="9" t="s">
        <v>761</v>
      </c>
      <c r="C138" s="10" t="s">
        <v>762</v>
      </c>
      <c r="D138" s="10" t="s">
        <v>35</v>
      </c>
      <c r="E138" s="10"/>
      <c r="F138" s="10" t="s">
        <v>763</v>
      </c>
      <c r="G138" s="10">
        <v>1</v>
      </c>
      <c r="H138" s="10"/>
      <c r="I138" s="11" t="s">
        <v>36</v>
      </c>
      <c r="J138" s="11"/>
      <c r="K138" s="11"/>
    </row>
    <row r="139" spans="1:11" ht="69.900000000000006" customHeight="1">
      <c r="A139">
        <v>30724</v>
      </c>
      <c r="B139" s="9" t="s">
        <v>764</v>
      </c>
      <c r="C139" s="10" t="s">
        <v>765</v>
      </c>
      <c r="D139" s="10" t="s">
        <v>35</v>
      </c>
      <c r="E139" s="10"/>
      <c r="F139" s="57" t="s">
        <v>766</v>
      </c>
      <c r="G139" s="10">
        <v>1</v>
      </c>
      <c r="H139" s="10" t="s">
        <v>40</v>
      </c>
      <c r="I139" s="11">
        <v>56</v>
      </c>
      <c r="J139" s="11"/>
      <c r="K139" s="11">
        <f ca="1">$J$139 * INDIRECT(ADDRESS(139,(8 + Условия!$A$26)))</f>
        <v>0</v>
      </c>
    </row>
    <row r="140" spans="1:11" ht="69.900000000000006" customHeight="1">
      <c r="A140">
        <v>30370</v>
      </c>
      <c r="B140" s="9" t="s">
        <v>767</v>
      </c>
      <c r="C140" s="10" t="s">
        <v>768</v>
      </c>
      <c r="D140" s="10" t="s">
        <v>35</v>
      </c>
      <c r="E140" s="10"/>
      <c r="F140" s="57"/>
      <c r="G140" s="10">
        <v>1</v>
      </c>
      <c r="H140" s="10" t="s">
        <v>40</v>
      </c>
      <c r="I140" s="11">
        <v>138</v>
      </c>
      <c r="J140" s="11"/>
      <c r="K140" s="11">
        <f ca="1">$J$140 * INDIRECT(ADDRESS(140,(8 + Условия!$A$26)))</f>
        <v>0</v>
      </c>
    </row>
    <row r="141" spans="1:11" ht="69.900000000000006" customHeight="1">
      <c r="A141">
        <v>30021</v>
      </c>
      <c r="B141" s="9" t="s">
        <v>769</v>
      </c>
      <c r="C141" s="10" t="s">
        <v>770</v>
      </c>
      <c r="D141" s="10" t="s">
        <v>35</v>
      </c>
      <c r="E141" s="10"/>
      <c r="F141" s="57"/>
      <c r="G141" s="10">
        <v>1</v>
      </c>
      <c r="H141" s="10" t="s">
        <v>40</v>
      </c>
      <c r="I141" s="11">
        <v>344.71</v>
      </c>
      <c r="J141" s="11"/>
      <c r="K141" s="11">
        <f ca="1">$J$141 * INDIRECT(ADDRESS(141,(8 + Условия!$A$26)))</f>
        <v>0</v>
      </c>
    </row>
    <row r="142" spans="1:11" ht="69.900000000000006" customHeight="1">
      <c r="A142">
        <v>30754</v>
      </c>
      <c r="B142" s="9" t="s">
        <v>771</v>
      </c>
      <c r="C142" s="10" t="s">
        <v>772</v>
      </c>
      <c r="D142" s="10" t="s">
        <v>35</v>
      </c>
      <c r="E142" s="10"/>
      <c r="F142" s="10" t="s">
        <v>773</v>
      </c>
      <c r="G142" s="10">
        <v>1</v>
      </c>
      <c r="H142" s="10"/>
      <c r="I142" s="11" t="s">
        <v>36</v>
      </c>
      <c r="J142" s="11"/>
      <c r="K142" s="11"/>
    </row>
    <row r="143" spans="1:11" ht="69.900000000000006" customHeight="1">
      <c r="A143">
        <v>15685</v>
      </c>
      <c r="B143" s="9" t="s">
        <v>774</v>
      </c>
      <c r="C143" s="10" t="s">
        <v>775</v>
      </c>
      <c r="D143" s="10" t="s">
        <v>35</v>
      </c>
      <c r="E143" s="10"/>
      <c r="F143" s="10" t="s">
        <v>776</v>
      </c>
      <c r="G143" s="10">
        <v>1</v>
      </c>
      <c r="H143" s="10"/>
      <c r="I143" s="11" t="s">
        <v>36</v>
      </c>
      <c r="J143" s="11"/>
      <c r="K143" s="11"/>
    </row>
    <row r="144" spans="1:11" ht="69.900000000000006" customHeight="1">
      <c r="A144">
        <v>12338</v>
      </c>
      <c r="B144" s="9" t="s">
        <v>777</v>
      </c>
      <c r="C144" s="10" t="s">
        <v>778</v>
      </c>
      <c r="D144" s="10" t="s">
        <v>35</v>
      </c>
      <c r="E144" s="10"/>
      <c r="F144" s="10" t="s">
        <v>779</v>
      </c>
      <c r="G144" s="10">
        <v>1</v>
      </c>
      <c r="H144" s="10"/>
      <c r="I144" s="11" t="s">
        <v>36</v>
      </c>
      <c r="J144" s="11"/>
      <c r="K144" s="11"/>
    </row>
    <row r="145" spans="1:11" ht="69.900000000000006" customHeight="1">
      <c r="A145">
        <v>12176</v>
      </c>
      <c r="B145" s="9" t="s">
        <v>780</v>
      </c>
      <c r="C145" s="10" t="s">
        <v>781</v>
      </c>
      <c r="D145" s="10" t="s">
        <v>35</v>
      </c>
      <c r="E145" s="10"/>
      <c r="F145" s="10" t="s">
        <v>782</v>
      </c>
      <c r="G145" s="10">
        <v>1</v>
      </c>
      <c r="H145" s="10"/>
      <c r="I145" s="11" t="s">
        <v>36</v>
      </c>
      <c r="J145" s="11"/>
      <c r="K145" s="11"/>
    </row>
    <row r="146" spans="1:11" ht="69.900000000000006" customHeight="1">
      <c r="A146">
        <v>31327</v>
      </c>
      <c r="B146" s="9" t="s">
        <v>783</v>
      </c>
      <c r="C146" s="10" t="s">
        <v>784</v>
      </c>
      <c r="D146" s="10" t="s">
        <v>35</v>
      </c>
      <c r="E146" s="10"/>
      <c r="F146" s="10" t="s">
        <v>785</v>
      </c>
      <c r="G146" s="10">
        <v>1</v>
      </c>
      <c r="H146" s="10"/>
      <c r="I146" s="11" t="s">
        <v>36</v>
      </c>
      <c r="J146" s="11"/>
      <c r="K146" s="11"/>
    </row>
    <row r="147" spans="1:11" ht="69.900000000000006" customHeight="1">
      <c r="A147">
        <v>31922</v>
      </c>
      <c r="B147" s="9" t="s">
        <v>786</v>
      </c>
      <c r="C147" s="10" t="s">
        <v>787</v>
      </c>
      <c r="D147" s="10" t="s">
        <v>35</v>
      </c>
      <c r="E147" s="10"/>
      <c r="F147" s="57" t="s">
        <v>788</v>
      </c>
      <c r="G147" s="10">
        <v>1</v>
      </c>
      <c r="H147" s="10" t="s">
        <v>40</v>
      </c>
      <c r="I147" s="11">
        <v>134.43</v>
      </c>
      <c r="J147" s="11"/>
      <c r="K147" s="11">
        <f ca="1">$J$147 * INDIRECT(ADDRESS(147,(8 + Условия!$A$26)))</f>
        <v>0</v>
      </c>
    </row>
    <row r="148" spans="1:11" ht="69.900000000000006" customHeight="1">
      <c r="A148">
        <v>31923</v>
      </c>
      <c r="B148" s="9" t="s">
        <v>789</v>
      </c>
      <c r="C148" s="10" t="s">
        <v>790</v>
      </c>
      <c r="D148" s="10" t="s">
        <v>35</v>
      </c>
      <c r="E148" s="10"/>
      <c r="F148" s="57"/>
      <c r="G148" s="10">
        <v>1</v>
      </c>
      <c r="H148" s="10" t="s">
        <v>40</v>
      </c>
      <c r="I148" s="11">
        <v>305.35000000000002</v>
      </c>
      <c r="J148" s="11"/>
      <c r="K148" s="11">
        <f ca="1">$J$148 * INDIRECT(ADDRESS(148,(8 + Условия!$A$26)))</f>
        <v>0</v>
      </c>
    </row>
    <row r="149" spans="1:11" ht="69.900000000000006" customHeight="1">
      <c r="A149">
        <v>26109</v>
      </c>
      <c r="B149" s="12"/>
      <c r="C149" s="10" t="s">
        <v>791</v>
      </c>
      <c r="D149" s="10" t="s">
        <v>35</v>
      </c>
      <c r="E149" s="10"/>
      <c r="F149" s="10" t="s">
        <v>792</v>
      </c>
      <c r="G149" s="10">
        <v>1</v>
      </c>
      <c r="H149" s="10"/>
      <c r="I149" s="11" t="s">
        <v>36</v>
      </c>
      <c r="J149" s="11"/>
      <c r="K149" s="11"/>
    </row>
    <row r="150" spans="1:11" ht="69.900000000000006" customHeight="1">
      <c r="A150">
        <v>32297</v>
      </c>
      <c r="B150" s="9" t="s">
        <v>793</v>
      </c>
      <c r="C150" s="10" t="s">
        <v>794</v>
      </c>
      <c r="D150" s="10" t="s">
        <v>35</v>
      </c>
      <c r="E150" s="10"/>
      <c r="F150" s="57" t="s">
        <v>795</v>
      </c>
      <c r="G150" s="10"/>
      <c r="H150" s="10" t="s">
        <v>40</v>
      </c>
      <c r="I150" s="11">
        <v>53.19</v>
      </c>
      <c r="J150" s="11"/>
      <c r="K150" s="11">
        <f ca="1">$J$150 * INDIRECT(ADDRESS(150,(8 + Условия!$A$26)))</f>
        <v>0</v>
      </c>
    </row>
    <row r="151" spans="1:11" ht="69.900000000000006" customHeight="1">
      <c r="A151">
        <v>32516</v>
      </c>
      <c r="B151" s="9" t="s">
        <v>796</v>
      </c>
      <c r="C151" s="10" t="s">
        <v>797</v>
      </c>
      <c r="D151" s="10" t="s">
        <v>35</v>
      </c>
      <c r="E151" s="10"/>
      <c r="F151" s="57"/>
      <c r="G151" s="10">
        <v>1</v>
      </c>
      <c r="H151" s="10" t="s">
        <v>40</v>
      </c>
      <c r="I151" s="11">
        <v>256.22000000000003</v>
      </c>
      <c r="J151" s="11"/>
      <c r="K151" s="11">
        <f ca="1">$J$151 * INDIRECT(ADDRESS(151,(8 + Условия!$A$26)))</f>
        <v>0</v>
      </c>
    </row>
    <row r="152" spans="1:11" ht="69.900000000000006" customHeight="1">
      <c r="A152">
        <v>31973</v>
      </c>
      <c r="B152" s="9" t="s">
        <v>798</v>
      </c>
      <c r="C152" s="10" t="s">
        <v>799</v>
      </c>
      <c r="D152" s="10" t="s">
        <v>35</v>
      </c>
      <c r="E152" s="10"/>
      <c r="F152" s="57"/>
      <c r="G152" s="10">
        <v>1</v>
      </c>
      <c r="H152" s="10" t="s">
        <v>40</v>
      </c>
      <c r="I152" s="11">
        <v>57.04</v>
      </c>
      <c r="J152" s="11"/>
      <c r="K152" s="11">
        <f ca="1">$J$152 * INDIRECT(ADDRESS(152,(8 + Условия!$A$26)))</f>
        <v>0</v>
      </c>
    </row>
    <row r="153" spans="1:11" ht="69.900000000000006" customHeight="1">
      <c r="A153">
        <v>31974</v>
      </c>
      <c r="B153" s="9" t="s">
        <v>800</v>
      </c>
      <c r="C153" s="10" t="s">
        <v>801</v>
      </c>
      <c r="D153" s="10" t="s">
        <v>35</v>
      </c>
      <c r="E153" s="10"/>
      <c r="F153" s="57"/>
      <c r="G153" s="10">
        <v>1</v>
      </c>
      <c r="H153" s="10" t="s">
        <v>40</v>
      </c>
      <c r="I153" s="11">
        <v>349.08</v>
      </c>
      <c r="J153" s="11"/>
      <c r="K153" s="11">
        <f ca="1">$J$153 * INDIRECT(ADDRESS(153,(8 + Условия!$A$26)))</f>
        <v>0</v>
      </c>
    </row>
    <row r="154" spans="1:11">
      <c r="B154" s="77" t="s">
        <v>802</v>
      </c>
      <c r="C154" s="77"/>
      <c r="D154" s="77"/>
      <c r="E154" s="77"/>
      <c r="F154" s="77"/>
      <c r="G154" s="77"/>
      <c r="H154" s="77"/>
      <c r="I154" s="77"/>
      <c r="J154" s="77"/>
      <c r="K154" s="77"/>
    </row>
    <row r="155" spans="1:11" ht="69.900000000000006" customHeight="1">
      <c r="A155">
        <v>13993</v>
      </c>
      <c r="B155" s="9" t="s">
        <v>803</v>
      </c>
      <c r="C155" s="10" t="s">
        <v>804</v>
      </c>
      <c r="D155" s="10" t="s">
        <v>35</v>
      </c>
      <c r="E155" s="10"/>
      <c r="F155" s="10" t="s">
        <v>805</v>
      </c>
      <c r="G155" s="10">
        <v>1</v>
      </c>
      <c r="H155" s="10"/>
      <c r="I155" s="11" t="s">
        <v>36</v>
      </c>
      <c r="J155" s="11"/>
      <c r="K155" s="11"/>
    </row>
    <row r="156" spans="1:11" ht="69.900000000000006" customHeight="1">
      <c r="A156">
        <v>12496</v>
      </c>
      <c r="B156" s="9" t="s">
        <v>806</v>
      </c>
      <c r="C156" s="10" t="s">
        <v>807</v>
      </c>
      <c r="D156" s="10" t="s">
        <v>35</v>
      </c>
      <c r="E156" s="10"/>
      <c r="F156" s="10" t="s">
        <v>808</v>
      </c>
      <c r="G156" s="10">
        <v>1</v>
      </c>
      <c r="H156" s="10"/>
      <c r="I156" s="11" t="s">
        <v>36</v>
      </c>
      <c r="J156" s="11"/>
      <c r="K156" s="11"/>
    </row>
    <row r="157" spans="1:11" ht="69.900000000000006" customHeight="1">
      <c r="A157">
        <v>15686</v>
      </c>
      <c r="B157" s="9" t="s">
        <v>809</v>
      </c>
      <c r="C157" s="10" t="s">
        <v>810</v>
      </c>
      <c r="D157" s="10" t="s">
        <v>35</v>
      </c>
      <c r="E157" s="10"/>
      <c r="F157" s="10" t="s">
        <v>811</v>
      </c>
      <c r="G157" s="10">
        <v>1</v>
      </c>
      <c r="H157" s="10"/>
      <c r="I157" s="11" t="s">
        <v>36</v>
      </c>
      <c r="J157" s="11"/>
      <c r="K157" s="11"/>
    </row>
    <row r="158" spans="1:11" ht="69.900000000000006" customHeight="1">
      <c r="A158">
        <v>32201</v>
      </c>
      <c r="B158" s="9" t="s">
        <v>812</v>
      </c>
      <c r="C158" s="10" t="s">
        <v>813</v>
      </c>
      <c r="D158" s="10" t="s">
        <v>35</v>
      </c>
      <c r="E158" s="10"/>
      <c r="F158" s="10" t="s">
        <v>814</v>
      </c>
      <c r="G158" s="10">
        <v>1</v>
      </c>
      <c r="H158" s="10" t="s">
        <v>40</v>
      </c>
      <c r="I158" s="11">
        <v>14.66</v>
      </c>
      <c r="J158" s="11"/>
      <c r="K158" s="11">
        <f ca="1">$J$158 * INDIRECT(ADDRESS(158,(8 + Условия!$A$26)))</f>
        <v>0</v>
      </c>
    </row>
    <row r="159" spans="1:11">
      <c r="B159" s="77" t="s">
        <v>815</v>
      </c>
      <c r="C159" s="77"/>
      <c r="D159" s="77"/>
      <c r="E159" s="77"/>
      <c r="F159" s="77"/>
      <c r="G159" s="77"/>
      <c r="H159" s="77"/>
      <c r="I159" s="77"/>
      <c r="J159" s="77"/>
      <c r="K159" s="77"/>
    </row>
    <row r="160" spans="1:11" ht="69.900000000000006" customHeight="1">
      <c r="A160">
        <v>30014</v>
      </c>
      <c r="B160" s="9" t="s">
        <v>816</v>
      </c>
      <c r="C160" s="10" t="s">
        <v>817</v>
      </c>
      <c r="D160" s="10" t="s">
        <v>35</v>
      </c>
      <c r="E160" s="10"/>
      <c r="F160" s="10" t="s">
        <v>818</v>
      </c>
      <c r="G160" s="10">
        <v>1</v>
      </c>
      <c r="H160" s="10" t="s">
        <v>40</v>
      </c>
      <c r="I160" s="11">
        <v>99</v>
      </c>
      <c r="J160" s="11"/>
      <c r="K160" s="11">
        <f ca="1">$J$160 * INDIRECT(ADDRESS(160,(8 + Условия!$A$26)))</f>
        <v>0</v>
      </c>
    </row>
  </sheetData>
  <mergeCells count="45">
    <mergeCell ref="B4:K4"/>
    <mergeCell ref="A1:A3"/>
    <mergeCell ref="B1:B3"/>
    <mergeCell ref="C1:C3"/>
    <mergeCell ref="D1:D3"/>
    <mergeCell ref="E1:E3"/>
    <mergeCell ref="F1:F3"/>
    <mergeCell ref="G1:G3"/>
    <mergeCell ref="H1:H3"/>
    <mergeCell ref="J1:K1"/>
    <mergeCell ref="I2:I3"/>
    <mergeCell ref="J2:K2"/>
    <mergeCell ref="B6:K6"/>
    <mergeCell ref="F9:F11"/>
    <mergeCell ref="F13:F14"/>
    <mergeCell ref="B15:K15"/>
    <mergeCell ref="F27:F28"/>
    <mergeCell ref="B79:K79"/>
    <mergeCell ref="F29:F30"/>
    <mergeCell ref="B37:K37"/>
    <mergeCell ref="F45:F47"/>
    <mergeCell ref="F48:F49"/>
    <mergeCell ref="B54:K54"/>
    <mergeCell ref="B56:K56"/>
    <mergeCell ref="F65:F66"/>
    <mergeCell ref="B68:K68"/>
    <mergeCell ref="B70:K70"/>
    <mergeCell ref="B72:K72"/>
    <mergeCell ref="B81:K81"/>
    <mergeCell ref="B83:K83"/>
    <mergeCell ref="F90:F92"/>
    <mergeCell ref="B95:K95"/>
    <mergeCell ref="B101:K101"/>
    <mergeCell ref="B110:K110"/>
    <mergeCell ref="B117:K117"/>
    <mergeCell ref="F121:F122"/>
    <mergeCell ref="F126:F127"/>
    <mergeCell ref="F129:F131"/>
    <mergeCell ref="B154:K154"/>
    <mergeCell ref="B159:K159"/>
    <mergeCell ref="B132:K132"/>
    <mergeCell ref="B135:K135"/>
    <mergeCell ref="F139:F141"/>
    <mergeCell ref="F147:F148"/>
    <mergeCell ref="F150:F153"/>
  </mergeCells>
  <dataValidations count="1">
    <dataValidation type="whole" allowBlank="1" showInputMessage="1" showErrorMessage="1" sqref="J5 J7 J8 J9 J10 J11 J12 J13 J14 J16 J17 J18 J19 J20 J21 J22 J23 J24 J25 J26 J27 J28 J29 J30 J31 J32 J33 J34 J35 J36 J38 J39 J40 J41 J42 J43 J44 J45 J46 J47 J48 J49 J50 J51 J52 J53 J55 J57 J58 J59 J60 J61 J62 J63 J64 J65 J66 J67 J69 J71 J73 J74 J75 J76 J77 J78 J80 J82 J84 J85 J86 J87 J88 J89 J90 J91 J92 J93 J94 J96 J97 J98 J99 J100 J102 J103 J104 J105 J106 J107 J108 J109 J111 J112 J113 J114 J115 J116 J118 J119 J120 J121 J122 J123 J124 J125 J126 J127 J128 J129 J130 J131 J133 J134 J136 J137 J138 J139 J140 J141 J142 J143 J144 J145 J146 J147 J148 J149 J150 J151 J152 J153 J155 J156 J157 J158 J160">
      <formula1>1</formula1>
      <formula2>10000</formula2>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2</vt:i4>
      </vt:variant>
    </vt:vector>
  </HeadingPairs>
  <TitlesOfParts>
    <vt:vector size="5" baseType="lpstr">
      <vt:lpstr>Условия</vt:lpstr>
      <vt:lpstr>Повседневные  корма</vt:lpstr>
      <vt:lpstr>Лечебные корма</vt:lpstr>
      <vt:lpstr>'Лечебные корма'!ШапкаНачало</vt:lpstr>
      <vt:lpstr>ШапкаНачало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Давыдовская А.В.</dc:creator>
  <cp:lastModifiedBy>RePack by Diakov</cp:lastModifiedBy>
  <dcterms:created xsi:type="dcterms:W3CDTF">2023-06-22T17:43:13Z</dcterms:created>
  <dcterms:modified xsi:type="dcterms:W3CDTF">2023-06-29T09:43:40Z</dcterms:modified>
</cp:coreProperties>
</file>