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n\Documents\GitHub\MailBird\docs\Status Reports\"/>
    </mc:Choice>
  </mc:AlternateContent>
  <bookViews>
    <workbookView xWindow="480" yWindow="345" windowWidth="19875" windowHeight="7725" firstSheet="2" activeTab="3"/>
  </bookViews>
  <sheets>
    <sheet name="Report - Individual" sheetId="4" r:id="rId1"/>
    <sheet name="Report - Group" sheetId="10" r:id="rId2"/>
    <sheet name="Dillon, Hugh" sheetId="3" r:id="rId3"/>
    <sheet name="Hawkins, Zac" sheetId="6" r:id="rId4"/>
    <sheet name="Holloway, Rick" sheetId="7" r:id="rId5"/>
    <sheet name="Smith, Ben" sheetId="8" r:id="rId6"/>
    <sheet name="Thorington, Hunter" sheetId="9" r:id="rId7"/>
    <sheet name="Semester Plan" sheetId="2" r:id="rId8"/>
  </sheets>
  <calcPr calcId="152511"/>
</workbook>
</file>

<file path=xl/calcChain.xml><?xml version="1.0" encoding="utf-8"?>
<calcChain xmlns="http://schemas.openxmlformats.org/spreadsheetml/2006/main">
  <c r="M6" i="2" l="1"/>
  <c r="T12" i="2" l="1"/>
  <c r="S12" i="2"/>
  <c r="R12" i="2"/>
  <c r="Q12" i="2"/>
  <c r="P12" i="2"/>
  <c r="T11" i="2"/>
  <c r="S11" i="2"/>
  <c r="R11" i="2"/>
  <c r="Q11" i="2"/>
  <c r="P11" i="2"/>
  <c r="T10" i="2"/>
  <c r="S10" i="2"/>
  <c r="R10" i="2"/>
  <c r="Q10" i="2"/>
  <c r="P10" i="2"/>
  <c r="H12" i="10" s="1"/>
  <c r="T9" i="2"/>
  <c r="S9" i="2"/>
  <c r="R9" i="2"/>
  <c r="Q9" i="2"/>
  <c r="P9" i="2"/>
  <c r="T8" i="2"/>
  <c r="S8" i="2"/>
  <c r="R8" i="2"/>
  <c r="Q8" i="2"/>
  <c r="P8" i="2"/>
  <c r="T7" i="2"/>
  <c r="S7" i="2"/>
  <c r="R7" i="2"/>
  <c r="Q7" i="2"/>
  <c r="P7" i="2"/>
  <c r="T6" i="2"/>
  <c r="S6" i="2"/>
  <c r="H8" i="10" s="1"/>
  <c r="R6" i="2"/>
  <c r="Q6" i="2"/>
  <c r="P6" i="2"/>
  <c r="T5" i="2"/>
  <c r="S5" i="2"/>
  <c r="R5" i="2"/>
  <c r="Q5" i="2"/>
  <c r="P5" i="2"/>
  <c r="N12" i="2"/>
  <c r="M12" i="2"/>
  <c r="L12" i="2"/>
  <c r="K12" i="2"/>
  <c r="N11" i="2"/>
  <c r="M11" i="2"/>
  <c r="L11" i="2"/>
  <c r="K11" i="2"/>
  <c r="N10" i="2"/>
  <c r="M10" i="2"/>
  <c r="L10" i="2"/>
  <c r="K10" i="2"/>
  <c r="G12" i="10" s="1"/>
  <c r="N9" i="2"/>
  <c r="M9" i="2"/>
  <c r="L9" i="2"/>
  <c r="K9" i="2"/>
  <c r="H11" i="10" s="1"/>
  <c r="N8" i="2"/>
  <c r="M8" i="2"/>
  <c r="L8" i="2"/>
  <c r="K8" i="2"/>
  <c r="N7" i="2"/>
  <c r="M7" i="2"/>
  <c r="L7" i="2"/>
  <c r="K7" i="2"/>
  <c r="N6" i="2"/>
  <c r="L6" i="2"/>
  <c r="K6" i="2"/>
  <c r="N5" i="2"/>
  <c r="M5" i="2"/>
  <c r="L5" i="2"/>
  <c r="K5" i="2"/>
  <c r="J12" i="2"/>
  <c r="H14" i="10" s="1"/>
  <c r="J11" i="2"/>
  <c r="J10" i="2"/>
  <c r="J9" i="2"/>
  <c r="J8" i="2"/>
  <c r="G10" i="10" s="1"/>
  <c r="J7" i="2"/>
  <c r="G9" i="10" s="1"/>
  <c r="J6" i="2"/>
  <c r="J5" i="2"/>
  <c r="L23" i="4"/>
  <c r="L22" i="4"/>
  <c r="L21" i="4"/>
  <c r="L20" i="4"/>
  <c r="L19" i="4"/>
  <c r="K23" i="4"/>
  <c r="K11" i="4" s="1"/>
  <c r="K22" i="4"/>
  <c r="K10" i="4" s="1"/>
  <c r="K21" i="4"/>
  <c r="K9" i="4"/>
  <c r="K20" i="4"/>
  <c r="L8" i="4" s="1"/>
  <c r="K8" i="4"/>
  <c r="K19" i="4"/>
  <c r="L7" i="4" s="1"/>
  <c r="K7" i="4"/>
  <c r="H12" i="2"/>
  <c r="H11" i="2"/>
  <c r="H10" i="2"/>
  <c r="H9" i="2"/>
  <c r="H8" i="2"/>
  <c r="H7" i="2"/>
  <c r="H6" i="2"/>
  <c r="H5" i="2"/>
  <c r="B23" i="4" s="1" a="1"/>
  <c r="G12" i="2"/>
  <c r="G11" i="2"/>
  <c r="G10" i="2"/>
  <c r="G9" i="2"/>
  <c r="G8" i="2"/>
  <c r="G7" i="2"/>
  <c r="G6" i="2"/>
  <c r="G5" i="2"/>
  <c r="F5" i="2"/>
  <c r="F12" i="2"/>
  <c r="F11" i="2"/>
  <c r="F10" i="2"/>
  <c r="F9" i="2"/>
  <c r="F8" i="2"/>
  <c r="F7" i="2"/>
  <c r="B21" i="4" s="1" a="1"/>
  <c r="F6" i="2"/>
  <c r="E12" i="2"/>
  <c r="E11" i="2"/>
  <c r="E10" i="2"/>
  <c r="E9" i="2"/>
  <c r="E8" i="2"/>
  <c r="E7" i="2"/>
  <c r="E6" i="2"/>
  <c r="E5" i="2"/>
  <c r="D6" i="2"/>
  <c r="D7" i="2"/>
  <c r="D8" i="2"/>
  <c r="D9" i="2"/>
  <c r="D10" i="2"/>
  <c r="D11" i="2"/>
  <c r="D12" i="2"/>
  <c r="D5" i="2"/>
  <c r="G8" i="10"/>
  <c r="L9" i="4"/>
  <c r="L11" i="4"/>
  <c r="G23" i="4" l="1"/>
  <c r="G11" i="4" s="1"/>
  <c r="D23" i="4"/>
  <c r="D11" i="4" s="1"/>
  <c r="E23" i="4"/>
  <c r="E11" i="4" s="1"/>
  <c r="F21" i="4"/>
  <c r="F9" i="4" s="1"/>
  <c r="H21" i="4"/>
  <c r="H9" i="4" s="1"/>
  <c r="D21" i="4"/>
  <c r="D9" i="4" s="1"/>
  <c r="G21" i="4"/>
  <c r="G9" i="4" s="1"/>
  <c r="E21" i="4"/>
  <c r="E9" i="4" s="1"/>
  <c r="B21" i="4"/>
  <c r="B9" i="4" s="1"/>
  <c r="I21" i="4"/>
  <c r="I9" i="4" s="1"/>
  <c r="B20" i="4" a="1"/>
  <c r="C20" i="4" s="1"/>
  <c r="C8" i="4" s="1"/>
  <c r="H9" i="10"/>
  <c r="G13" i="10"/>
  <c r="H10" i="10"/>
  <c r="G14" i="10"/>
  <c r="K13" i="4"/>
  <c r="G11" i="10"/>
  <c r="G7" i="10"/>
  <c r="B19" i="4" a="1"/>
  <c r="I19" i="4" s="1"/>
  <c r="I7" i="4" s="1"/>
  <c r="H7" i="10"/>
  <c r="B22" i="4" a="1"/>
  <c r="B22" i="4" s="1"/>
  <c r="B10" i="4" s="1"/>
  <c r="H13" i="10"/>
  <c r="L10" i="4"/>
  <c r="L13" i="4" s="1"/>
  <c r="E22" i="4"/>
  <c r="E10" i="4" s="1"/>
  <c r="I22" i="4"/>
  <c r="I10" i="4" s="1"/>
  <c r="D20" i="4"/>
  <c r="D8" i="4" s="1"/>
  <c r="F20" i="4"/>
  <c r="F8" i="4" s="1"/>
  <c r="B20" i="4"/>
  <c r="B8" i="4" s="1"/>
  <c r="G20" i="4"/>
  <c r="G8" i="4" s="1"/>
  <c r="H20" i="4"/>
  <c r="H8" i="4" s="1"/>
  <c r="E20" i="4"/>
  <c r="E8" i="4" s="1"/>
  <c r="H19" i="4"/>
  <c r="H7" i="4" s="1"/>
  <c r="E19" i="4"/>
  <c r="E7" i="4" s="1"/>
  <c r="F19" i="4"/>
  <c r="F7" i="4" s="1"/>
  <c r="G19" i="4"/>
  <c r="G7" i="4" s="1"/>
  <c r="B19" i="4"/>
  <c r="B7" i="4" s="1"/>
  <c r="C19" i="4"/>
  <c r="C7" i="4" s="1"/>
  <c r="B23" i="4"/>
  <c r="B11" i="4" s="1"/>
  <c r="F23" i="4"/>
  <c r="F11" i="4" s="1"/>
  <c r="C21" i="4"/>
  <c r="C9" i="4" s="1"/>
  <c r="J9" i="4" s="1"/>
  <c r="H23" i="4"/>
  <c r="H11" i="4" s="1"/>
  <c r="C23" i="4"/>
  <c r="C11" i="4" s="1"/>
  <c r="I23" i="4"/>
  <c r="I11" i="4" s="1"/>
  <c r="E13" i="4" l="1"/>
  <c r="J11" i="4"/>
  <c r="H17" i="10"/>
  <c r="D22" i="4"/>
  <c r="D10" i="4" s="1"/>
  <c r="D19" i="4"/>
  <c r="D7" i="4" s="1"/>
  <c r="D13" i="4" s="1"/>
  <c r="I20" i="4"/>
  <c r="I8" i="4" s="1"/>
  <c r="I13" i="4" s="1"/>
  <c r="H22" i="4"/>
  <c r="H10" i="4" s="1"/>
  <c r="H13" i="4" s="1"/>
  <c r="G17" i="10"/>
  <c r="F22" i="4"/>
  <c r="F10" i="4" s="1"/>
  <c r="C22" i="4"/>
  <c r="C10" i="4" s="1"/>
  <c r="G22" i="4"/>
  <c r="G10" i="4" s="1"/>
  <c r="C13" i="4"/>
  <c r="G13" i="4"/>
  <c r="J7" i="4"/>
  <c r="B13" i="4"/>
  <c r="F13" i="4"/>
  <c r="J10" i="4" l="1"/>
  <c r="J8" i="4"/>
  <c r="J13" i="4"/>
</calcChain>
</file>

<file path=xl/sharedStrings.xml><?xml version="1.0" encoding="utf-8"?>
<sst xmlns="http://schemas.openxmlformats.org/spreadsheetml/2006/main" count="115" uniqueCount="50">
  <si>
    <t>Week</t>
  </si>
  <si>
    <t>Cycle</t>
  </si>
  <si>
    <r>
      <t>Task</t>
    </r>
    <r>
      <rPr>
        <b/>
        <vertAlign val="superscript"/>
        <sz val="11"/>
        <color theme="1"/>
        <rFont val="Calibri"/>
        <family val="2"/>
        <scheme val="minor"/>
      </rPr>
      <t>3</t>
    </r>
  </si>
  <si>
    <t>Total Hours</t>
  </si>
  <si>
    <t>Name</t>
  </si>
  <si>
    <t>Project</t>
  </si>
  <si>
    <t>Dillon, Hugh</t>
  </si>
  <si>
    <t>Hawkins, Zac</t>
  </si>
  <si>
    <t>Holloway, Rick</t>
  </si>
  <si>
    <t>Smith, Ben</t>
  </si>
  <si>
    <t>Thorington, Hunter</t>
  </si>
  <si>
    <t>TOTALS</t>
  </si>
  <si>
    <t>Weekly Hours</t>
  </si>
  <si>
    <t>Cycle 1</t>
  </si>
  <si>
    <t>Cycle 2</t>
  </si>
  <si>
    <t>Instructions: All values are automatically generated EXCEPT percentage, which must be entered manually</t>
  </si>
  <si>
    <t>Planned</t>
  </si>
  <si>
    <t>Actual</t>
  </si>
  <si>
    <t>Task #</t>
  </si>
  <si>
    <t>Task Description (Add rows as needed)</t>
  </si>
  <si>
    <t>Cycle planned for completion</t>
  </si>
  <si>
    <t>Total planned hours</t>
  </si>
  <si>
    <t>Planned hours this cycle</t>
  </si>
  <si>
    <t>Status (% complete)</t>
  </si>
  <si>
    <t>Actual hours this cycle</t>
  </si>
  <si>
    <t>Total hours</t>
  </si>
  <si>
    <r>
      <t>Team management</t>
    </r>
    <r>
      <rPr>
        <vertAlign val="superscript"/>
        <sz val="11"/>
        <color theme="1"/>
        <rFont val="Calibri"/>
        <family val="2"/>
        <scheme val="minor"/>
      </rPr>
      <t>2</t>
    </r>
  </si>
  <si>
    <t>IR land control method</t>
  </si>
  <si>
    <t>IR camera implementation</t>
  </si>
  <si>
    <t>Ground Station control method</t>
  </si>
  <si>
    <t>Landing station</t>
  </si>
  <si>
    <t>Reports</t>
  </si>
  <si>
    <t>Marketing display</t>
  </si>
  <si>
    <t>Integration of components</t>
  </si>
  <si>
    <r>
      <t>Planned Total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</si>
  <si>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t>Actual Total</t>
  </si>
  <si>
    <t>Name:</t>
  </si>
  <si>
    <t>Date</t>
  </si>
  <si>
    <t>Task</t>
  </si>
  <si>
    <t>Hours</t>
  </si>
  <si>
    <t>Team management</t>
  </si>
  <si>
    <t>Weekly Totals</t>
  </si>
  <si>
    <t>Cycle 1 Totals</t>
  </si>
  <si>
    <t>Cycle 2 Totals</t>
  </si>
  <si>
    <t>Task Description</t>
  </si>
  <si>
    <t>Hugh</t>
  </si>
  <si>
    <t>Zac</t>
  </si>
  <si>
    <t>Rick</t>
  </si>
  <si>
    <t>Ben</t>
  </si>
  <si>
    <t>Hunter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</si>
</sst>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/>
    <xf numFmtId="0" fontId="0" fillId="2" borderId="0" xfId="0" applyFill="1"/>
    <xf numFmtId="0" fontId="1" fillId="0" borderId="1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4" xfId="0" applyFont="1" applyBorder="1" applyAlignment="1">
      <alignment horizontal="right" vertical="center" wrapText="1"/>
    </xf>
    <xf numFmtId="0" fontId="4" fillId="0" borderId="7" xfId="0" applyFont="1" applyBorder="1" applyAlignment="1">
      <alignment horizontal="center" vertical="center" wrapText="1"/>
    </xf>
    <xf numFmtId="0" fontId="1" fillId="3" borderId="0" xfId="0" applyFont="1" applyFill="1"/>
    <xf numFmtId="0" fontId="0" fillId="3" borderId="0" xfId="0" applyFont="1" applyFill="1"/>
    <xf numFmtId="0" fontId="0" fillId="0" borderId="0" xfId="0" applyFill="1"/>
    <xf numFmtId="0" fontId="4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 wrapText="1"/>
    </xf>
    <xf numFmtId="14" fontId="0" fillId="0" borderId="0" xfId="0" applyNumberFormat="1"/>
    <xf numFmtId="0" fontId="0" fillId="0" borderId="9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6" xfId="0" applyFont="1" applyBorder="1" applyAlignment="1">
      <alignment horizontal="right" vertical="center" wrapText="1"/>
    </xf>
    <xf numFmtId="10" fontId="0" fillId="0" borderId="7" xfId="0" applyNumberFormat="1" applyBorder="1" applyAlignment="1">
      <alignment horizontal="center" vertical="center" wrapText="1"/>
    </xf>
    <xf numFmtId="9" fontId="0" fillId="0" borderId="7" xfId="0" applyNumberFormat="1" applyBorder="1" applyAlignment="1">
      <alignment horizontal="center" vertical="center" wrapText="1"/>
    </xf>
    <xf numFmtId="0" fontId="1" fillId="4" borderId="0" xfId="0" applyFont="1" applyFill="1"/>
    <xf numFmtId="0" fontId="1" fillId="5" borderId="0" xfId="0" applyFont="1" applyFill="1"/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Hugh" displayName="Hugh" ref="A3:D7" totalsRowShown="0">
  <autoFilter ref="A3:D7"/>
  <tableColumns count="4">
    <tableColumn id="1" name="Date"/>
    <tableColumn id="4" name="Week"/>
    <tableColumn id="2" name="Task"/>
    <tableColumn id="3" name="Hours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7" name="Zac" displayName="Zac" ref="A3:D5" totalsRowShown="0">
  <autoFilter ref="A3:D5"/>
  <tableColumns count="4">
    <tableColumn id="1" name="Date"/>
    <tableColumn id="4" name="Week"/>
    <tableColumn id="2" name="Task"/>
    <tableColumn id="3" name="Hours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4" name="Rick" displayName="Rick" ref="A3:D8" totalsRowShown="0">
  <autoFilter ref="A3:D8"/>
  <tableColumns count="4">
    <tableColumn id="1" name="Date"/>
    <tableColumn id="4" name="Week"/>
    <tableColumn id="2" name="Task"/>
    <tableColumn id="3" name="Hours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id="5" name="Ben" displayName="Ben" ref="A3:D6" totalsRowShown="0">
  <autoFilter ref="A3:D6"/>
  <tableColumns count="4">
    <tableColumn id="1" name="Date"/>
    <tableColumn id="4" name="Week"/>
    <tableColumn id="2" name="Task"/>
    <tableColumn id="3" name="Hours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id="6" name="Hunter" displayName="Hunter" ref="A3:D5" totalsRowShown="0">
  <autoFilter ref="A3:D5"/>
  <tableColumns count="4">
    <tableColumn id="1" name="Date"/>
    <tableColumn id="4" name="Week"/>
    <tableColumn id="2" name="Task"/>
    <tableColumn id="3" name="Hours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D2" sqref="D2"/>
    </sheetView>
  </sheetViews>
  <sheetFormatPr defaultRowHeight="15" x14ac:dyDescent="0.25"/>
  <cols>
    <col min="1" max="1" width="23.42578125" customWidth="1"/>
    <col min="2" max="2" width="11.140625" bestFit="1" customWidth="1"/>
  </cols>
  <sheetData>
    <row r="1" spans="1:12" x14ac:dyDescent="0.25">
      <c r="A1" s="32" t="s">
        <v>0</v>
      </c>
      <c r="B1" s="31">
        <v>2</v>
      </c>
    </row>
    <row r="2" spans="1:12" x14ac:dyDescent="0.25">
      <c r="A2" s="32" t="s">
        <v>1</v>
      </c>
      <c r="B2" s="31">
        <v>1</v>
      </c>
    </row>
    <row r="3" spans="1:12" x14ac:dyDescent="0.25">
      <c r="A3" s="22"/>
    </row>
    <row r="4" spans="1:12" ht="15.75" thickBot="1" x14ac:dyDescent="0.3"/>
    <row r="5" spans="1:12" ht="30.75" thickBot="1" x14ac:dyDescent="0.3">
      <c r="A5" s="9"/>
      <c r="B5" s="11"/>
      <c r="C5" s="11"/>
      <c r="D5" s="11"/>
      <c r="E5" s="11" t="s">
        <v>2</v>
      </c>
      <c r="F5" s="11"/>
      <c r="G5" s="11"/>
      <c r="H5" s="11"/>
      <c r="I5" s="13"/>
      <c r="J5" s="11"/>
      <c r="K5" s="11" t="s">
        <v>3</v>
      </c>
      <c r="L5" s="13"/>
    </row>
    <row r="6" spans="1:12" ht="15.75" thickBot="1" x14ac:dyDescent="0.3">
      <c r="A6" s="14" t="s">
        <v>4</v>
      </c>
      <c r="B6" s="15">
        <v>1</v>
      </c>
      <c r="C6" s="15">
        <v>2</v>
      </c>
      <c r="D6" s="15">
        <v>3</v>
      </c>
      <c r="E6" s="15">
        <v>4</v>
      </c>
      <c r="F6" s="15">
        <v>5</v>
      </c>
      <c r="G6" s="15">
        <v>6</v>
      </c>
      <c r="H6" s="15">
        <v>7</v>
      </c>
      <c r="I6" s="15">
        <v>8</v>
      </c>
      <c r="J6" s="15" t="s">
        <v>0</v>
      </c>
      <c r="K6" s="15" t="s">
        <v>1</v>
      </c>
      <c r="L6" s="15" t="s">
        <v>5</v>
      </c>
    </row>
    <row r="7" spans="1:12" ht="19.5" customHeight="1" thickBot="1" x14ac:dyDescent="0.3">
      <c r="A7" s="16" t="s">
        <v>6</v>
      </c>
      <c r="B7" s="19" t="str">
        <f>IF(B19&lt;&gt;0,B19,"--")</f>
        <v>--</v>
      </c>
      <c r="C7" s="19" t="str">
        <f t="shared" ref="C7:I7" si="0">IF(C19&lt;&gt;0,C19,"--")</f>
        <v>--</v>
      </c>
      <c r="D7" s="19" t="str">
        <f t="shared" si="0"/>
        <v>--</v>
      </c>
      <c r="E7" s="19" t="str">
        <f t="shared" si="0"/>
        <v>--</v>
      </c>
      <c r="F7" s="19" t="str">
        <f t="shared" si="0"/>
        <v>--</v>
      </c>
      <c r="G7" s="19" t="str">
        <f t="shared" si="0"/>
        <v>--</v>
      </c>
      <c r="H7" s="19" t="str">
        <f t="shared" si="0"/>
        <v>--</v>
      </c>
      <c r="I7" s="19" t="str">
        <f t="shared" si="0"/>
        <v>--</v>
      </c>
      <c r="J7" s="17">
        <f>SUM(B7:I7)</f>
        <v>0</v>
      </c>
      <c r="K7" s="17">
        <f>IF($B$2=1,K19,L19)</f>
        <v>22</v>
      </c>
      <c r="L7" s="17">
        <f>K19+L19</f>
        <v>22</v>
      </c>
    </row>
    <row r="8" spans="1:12" ht="19.5" customHeight="1" thickBot="1" x14ac:dyDescent="0.3">
      <c r="A8" s="16" t="s">
        <v>7</v>
      </c>
      <c r="B8" s="19" t="str">
        <f t="shared" ref="B8:I8" si="1">IF(B20&lt;&gt;0,B20,"--")</f>
        <v>--</v>
      </c>
      <c r="C8" s="19" t="str">
        <f t="shared" si="1"/>
        <v>--</v>
      </c>
      <c r="D8" s="19" t="str">
        <f t="shared" si="1"/>
        <v>--</v>
      </c>
      <c r="E8" s="19" t="str">
        <f t="shared" si="1"/>
        <v>--</v>
      </c>
      <c r="F8" s="19" t="str">
        <f t="shared" si="1"/>
        <v>--</v>
      </c>
      <c r="G8" s="19" t="str">
        <f t="shared" si="1"/>
        <v>--</v>
      </c>
      <c r="H8" s="19" t="str">
        <f t="shared" si="1"/>
        <v>--</v>
      </c>
      <c r="I8" s="19" t="str">
        <f t="shared" si="1"/>
        <v>--</v>
      </c>
      <c r="J8" s="17">
        <f t="shared" ref="J8:J11" si="2">SUM(B8:I8)</f>
        <v>0</v>
      </c>
      <c r="K8" s="17">
        <f t="shared" ref="K8:K11" si="3">IF($B$2=1,K20,L20)</f>
        <v>15</v>
      </c>
      <c r="L8" s="17">
        <f t="shared" ref="L8:L11" si="4">K20+L20</f>
        <v>15</v>
      </c>
    </row>
    <row r="9" spans="1:12" ht="19.5" customHeight="1" thickBot="1" x14ac:dyDescent="0.3">
      <c r="A9" s="16" t="s">
        <v>8</v>
      </c>
      <c r="B9" s="19" t="str">
        <f t="shared" ref="B9:I9" si="5">IF(B21&lt;&gt;0,B21,"--")</f>
        <v>--</v>
      </c>
      <c r="C9" s="19" t="str">
        <f t="shared" si="5"/>
        <v>--</v>
      </c>
      <c r="D9" s="19">
        <f t="shared" si="5"/>
        <v>1</v>
      </c>
      <c r="E9" s="19" t="str">
        <f t="shared" si="5"/>
        <v>--</v>
      </c>
      <c r="F9" s="19" t="str">
        <f t="shared" si="5"/>
        <v>--</v>
      </c>
      <c r="G9" s="19" t="str">
        <f t="shared" si="5"/>
        <v>--</v>
      </c>
      <c r="H9" s="19" t="str">
        <f t="shared" si="5"/>
        <v>--</v>
      </c>
      <c r="I9" s="19" t="str">
        <f t="shared" si="5"/>
        <v>--</v>
      </c>
      <c r="J9" s="17">
        <f t="shared" si="2"/>
        <v>1</v>
      </c>
      <c r="K9" s="17">
        <f t="shared" si="3"/>
        <v>21</v>
      </c>
      <c r="L9" s="17">
        <f t="shared" si="4"/>
        <v>21</v>
      </c>
    </row>
    <row r="10" spans="1:12" ht="19.5" customHeight="1" thickBot="1" x14ac:dyDescent="0.3">
      <c r="A10" s="16" t="s">
        <v>9</v>
      </c>
      <c r="B10" s="19" t="str">
        <f t="shared" ref="B10:I10" si="6">IF(B22&lt;&gt;0,B22,"--")</f>
        <v>--</v>
      </c>
      <c r="C10" s="19" t="str">
        <f t="shared" si="6"/>
        <v>--</v>
      </c>
      <c r="D10" s="19" t="str">
        <f t="shared" si="6"/>
        <v>--</v>
      </c>
      <c r="E10" s="19" t="str">
        <f t="shared" si="6"/>
        <v>--</v>
      </c>
      <c r="F10" s="19" t="str">
        <f t="shared" si="6"/>
        <v>--</v>
      </c>
      <c r="G10" s="19">
        <f t="shared" si="6"/>
        <v>2</v>
      </c>
      <c r="H10" s="19" t="str">
        <f t="shared" si="6"/>
        <v>--</v>
      </c>
      <c r="I10" s="19" t="str">
        <f t="shared" si="6"/>
        <v>--</v>
      </c>
      <c r="J10" s="17">
        <f t="shared" si="2"/>
        <v>2</v>
      </c>
      <c r="K10" s="17">
        <f t="shared" si="3"/>
        <v>17</v>
      </c>
      <c r="L10" s="17">
        <f t="shared" si="4"/>
        <v>17</v>
      </c>
    </row>
    <row r="11" spans="1:12" ht="19.5" customHeight="1" thickBot="1" x14ac:dyDescent="0.3">
      <c r="A11" s="16" t="s">
        <v>10</v>
      </c>
      <c r="B11" s="19" t="str">
        <f t="shared" ref="B11:I11" si="7">IF(B23&lt;&gt;0,B23,"--")</f>
        <v>--</v>
      </c>
      <c r="C11" s="19" t="str">
        <f t="shared" si="7"/>
        <v>--</v>
      </c>
      <c r="D11" s="19" t="str">
        <f t="shared" si="7"/>
        <v>--</v>
      </c>
      <c r="E11" s="19" t="str">
        <f t="shared" si="7"/>
        <v>--</v>
      </c>
      <c r="F11" s="19" t="str">
        <f t="shared" si="7"/>
        <v>--</v>
      </c>
      <c r="G11" s="19" t="str">
        <f t="shared" si="7"/>
        <v>--</v>
      </c>
      <c r="H11" s="19" t="str">
        <f t="shared" si="7"/>
        <v>--</v>
      </c>
      <c r="I11" s="19" t="str">
        <f t="shared" si="7"/>
        <v>--</v>
      </c>
      <c r="J11" s="17">
        <f t="shared" si="2"/>
        <v>0</v>
      </c>
      <c r="K11" s="17">
        <f t="shared" si="3"/>
        <v>18</v>
      </c>
      <c r="L11" s="17">
        <f t="shared" si="4"/>
        <v>18</v>
      </c>
    </row>
    <row r="12" spans="1:12" ht="19.5" thickBot="1" x14ac:dyDescent="0.3">
      <c r="A12" s="16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</row>
    <row r="13" spans="1:12" ht="19.5" thickBot="1" x14ac:dyDescent="0.3">
      <c r="A13" s="18" t="s">
        <v>11</v>
      </c>
      <c r="B13" s="17">
        <f>SUM(B7:B11)</f>
        <v>0</v>
      </c>
      <c r="C13" s="17">
        <f t="shared" ref="C13:L13" si="8">SUM(C7:C11)</f>
        <v>0</v>
      </c>
      <c r="D13" s="17">
        <f t="shared" si="8"/>
        <v>1</v>
      </c>
      <c r="E13" s="17">
        <f t="shared" si="8"/>
        <v>0</v>
      </c>
      <c r="F13" s="17">
        <f t="shared" si="8"/>
        <v>0</v>
      </c>
      <c r="G13" s="17">
        <f t="shared" si="8"/>
        <v>2</v>
      </c>
      <c r="H13" s="17">
        <f t="shared" si="8"/>
        <v>0</v>
      </c>
      <c r="I13" s="17">
        <f t="shared" si="8"/>
        <v>0</v>
      </c>
      <c r="J13" s="17">
        <f t="shared" si="8"/>
        <v>3</v>
      </c>
      <c r="K13" s="17">
        <f t="shared" si="8"/>
        <v>93</v>
      </c>
      <c r="L13" s="17">
        <f t="shared" si="8"/>
        <v>93</v>
      </c>
    </row>
    <row r="16" spans="1:12" ht="13.5" customHeight="1" x14ac:dyDescent="0.25">
      <c r="A16" s="23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</row>
    <row r="17" spans="1:12" ht="13.5" customHeight="1" x14ac:dyDescent="0.25"/>
    <row r="18" spans="1:12" s="22" customFormat="1" x14ac:dyDescent="0.25">
      <c r="A18" s="20" t="s">
        <v>12</v>
      </c>
      <c r="B18" s="21"/>
      <c r="C18" s="21"/>
      <c r="D18" s="21"/>
      <c r="E18" s="21"/>
      <c r="F18" s="21"/>
      <c r="G18" s="21"/>
      <c r="H18" s="21"/>
      <c r="I18" s="21"/>
      <c r="J18" s="21"/>
      <c r="K18" s="20" t="s">
        <v>13</v>
      </c>
      <c r="L18" s="20" t="s">
        <v>14</v>
      </c>
    </row>
    <row r="19" spans="1:12" s="22" customFormat="1" x14ac:dyDescent="0.25">
      <c r="A19" s="21" t="s">
        <v>6</v>
      </c>
      <c r="B19" s="21">
        <f t="array" ref="B19:I19">TRANSPOSE('Semester Plan'!D5:D12)</f>
        <v>0</v>
      </c>
      <c r="C19" s="21">
        <v>0</v>
      </c>
      <c r="D19" s="21">
        <v>0</v>
      </c>
      <c r="E19" s="21">
        <v>0</v>
      </c>
      <c r="F19" s="21">
        <v>0</v>
      </c>
      <c r="G19" s="21">
        <v>0</v>
      </c>
      <c r="H19" s="21">
        <v>0</v>
      </c>
      <c r="I19" s="21">
        <v>0</v>
      </c>
      <c r="J19" s="21"/>
      <c r="K19" s="21">
        <f>SUMIF(Hugh[Week],"&lt;7",Hugh[Hours])</f>
        <v>22</v>
      </c>
      <c r="L19" s="21">
        <f>SUMIF(Hugh[Week],"&gt;6",Hugh[Hours])</f>
        <v>0</v>
      </c>
    </row>
    <row r="20" spans="1:12" s="22" customFormat="1" x14ac:dyDescent="0.25">
      <c r="A20" s="21" t="s">
        <v>7</v>
      </c>
      <c r="B20" s="21">
        <f t="array" ref="B20:I20">TRANSPOSE('Semester Plan'!E5:E12)</f>
        <v>0</v>
      </c>
      <c r="C20" s="21">
        <v>0</v>
      </c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1">
        <v>0</v>
      </c>
      <c r="J20" s="21"/>
      <c r="K20" s="21">
        <f>SUMIF(Zac[Week],"&lt;7",Zac[Hours])</f>
        <v>15</v>
      </c>
      <c r="L20" s="21">
        <f>SUMIF(Zac[Week],"&gt;6",Zac[Hours])</f>
        <v>0</v>
      </c>
    </row>
    <row r="21" spans="1:12" s="22" customFormat="1" x14ac:dyDescent="0.25">
      <c r="A21" s="21" t="s">
        <v>8</v>
      </c>
      <c r="B21" s="21">
        <f t="array" ref="B21:I21">TRANSPOSE('Semester Plan'!F5:F12)</f>
        <v>0</v>
      </c>
      <c r="C21" s="21">
        <v>0</v>
      </c>
      <c r="D21" s="21">
        <v>1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  <c r="J21" s="21"/>
      <c r="K21" s="21">
        <f>SUMIF(Rick[Week],"&lt;7",Rick[Hours])</f>
        <v>21</v>
      </c>
      <c r="L21" s="21">
        <f>SUMIF(Rick[Week],"&gt;6",Rick[Hours])</f>
        <v>0</v>
      </c>
    </row>
    <row r="22" spans="1:12" s="22" customFormat="1" x14ac:dyDescent="0.25">
      <c r="A22" s="21" t="s">
        <v>9</v>
      </c>
      <c r="B22" s="21">
        <f t="array" ref="B22:I22">TRANSPOSE('Semester Plan'!G5:G12)</f>
        <v>0</v>
      </c>
      <c r="C22" s="21">
        <v>0</v>
      </c>
      <c r="D22" s="21">
        <v>0</v>
      </c>
      <c r="E22" s="21">
        <v>0</v>
      </c>
      <c r="F22" s="21">
        <v>0</v>
      </c>
      <c r="G22" s="21">
        <v>2</v>
      </c>
      <c r="H22" s="21">
        <v>0</v>
      </c>
      <c r="I22" s="21">
        <v>0</v>
      </c>
      <c r="J22" s="21"/>
      <c r="K22" s="21">
        <f>SUMIF(Ben[Week],"&lt;7",Ben[Hours])</f>
        <v>17</v>
      </c>
      <c r="L22" s="21">
        <f>SUMIF(Ben[Week],"&gt;6",Ben[Hours])</f>
        <v>0</v>
      </c>
    </row>
    <row r="23" spans="1:12" s="22" customFormat="1" x14ac:dyDescent="0.25">
      <c r="A23" s="21" t="s">
        <v>10</v>
      </c>
      <c r="B23" s="21">
        <f t="array" ref="B23:I23">TRANSPOSE('Semester Plan'!H5:H12)</f>
        <v>0</v>
      </c>
      <c r="C23" s="21">
        <v>0</v>
      </c>
      <c r="D23" s="21">
        <v>0</v>
      </c>
      <c r="E23" s="21">
        <v>0</v>
      </c>
      <c r="F23" s="21">
        <v>0</v>
      </c>
      <c r="G23" s="21">
        <v>0</v>
      </c>
      <c r="H23" s="21">
        <v>0</v>
      </c>
      <c r="I23" s="21">
        <v>0</v>
      </c>
      <c r="J23" s="21"/>
      <c r="K23" s="21">
        <f>SUMIF(Hunter[Week],"&lt;7",Hunter[Hours])</f>
        <v>18</v>
      </c>
      <c r="L23" s="21">
        <f>SUMIF(Hunter[Week],"&gt;6",Hunter[Hours])</f>
        <v>0</v>
      </c>
    </row>
    <row r="25" spans="1:12" x14ac:dyDescent="0.25">
      <c r="A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opLeftCell="A3" workbookViewId="0">
      <selection activeCell="G17" sqref="G17"/>
    </sheetView>
  </sheetViews>
  <sheetFormatPr defaultRowHeight="15" x14ac:dyDescent="0.25"/>
  <cols>
    <col min="1" max="1" width="16.7109375" customWidth="1"/>
    <col min="2" max="2" width="38.5703125" customWidth="1"/>
    <col min="3" max="3" width="11.42578125" customWidth="1"/>
    <col min="4" max="4" width="9.5703125" customWidth="1"/>
    <col min="5" max="5" width="14.42578125" customWidth="1"/>
    <col min="6" max="6" width="16.140625" customWidth="1"/>
  </cols>
  <sheetData>
    <row r="1" spans="1:8" x14ac:dyDescent="0.25">
      <c r="A1" s="1" t="s">
        <v>15</v>
      </c>
    </row>
    <row r="2" spans="1:8" ht="15.75" thickBot="1" x14ac:dyDescent="0.3"/>
    <row r="3" spans="1:8" ht="15.75" thickBot="1" x14ac:dyDescent="0.3">
      <c r="A3" s="26"/>
      <c r="B3" s="4"/>
      <c r="C3" s="10"/>
      <c r="D3" s="10" t="s">
        <v>16</v>
      </c>
      <c r="E3" s="12"/>
      <c r="F3" s="10"/>
      <c r="G3" s="10" t="s">
        <v>17</v>
      </c>
      <c r="H3" s="12"/>
    </row>
    <row r="4" spans="1:8" ht="30" customHeight="1" x14ac:dyDescent="0.25">
      <c r="A4" s="35" t="s">
        <v>18</v>
      </c>
      <c r="B4" s="35" t="s">
        <v>19</v>
      </c>
      <c r="C4" s="35" t="s">
        <v>20</v>
      </c>
      <c r="D4" s="35" t="s">
        <v>21</v>
      </c>
      <c r="E4" s="35" t="s">
        <v>22</v>
      </c>
      <c r="F4" s="35" t="s">
        <v>23</v>
      </c>
      <c r="G4" s="35" t="s">
        <v>24</v>
      </c>
      <c r="H4" s="35" t="s">
        <v>25</v>
      </c>
    </row>
    <row r="5" spans="1:8" x14ac:dyDescent="0.25">
      <c r="A5" s="36"/>
      <c r="B5" s="36"/>
      <c r="C5" s="36"/>
      <c r="D5" s="36"/>
      <c r="E5" s="36"/>
      <c r="F5" s="36"/>
      <c r="G5" s="36"/>
      <c r="H5" s="36"/>
    </row>
    <row r="6" spans="1:8" ht="9.75" customHeight="1" thickBot="1" x14ac:dyDescent="0.3">
      <c r="A6" s="37"/>
      <c r="B6" s="37"/>
      <c r="C6" s="37"/>
      <c r="D6" s="37"/>
      <c r="E6" s="37"/>
      <c r="F6" s="37"/>
      <c r="G6" s="37"/>
      <c r="H6" s="37"/>
    </row>
    <row r="7" spans="1:8" ht="19.5" customHeight="1" thickBot="1" x14ac:dyDescent="0.3">
      <c r="A7" s="33">
        <v>1</v>
      </c>
      <c r="B7" s="4" t="s">
        <v>26</v>
      </c>
      <c r="C7" s="2">
        <v>2</v>
      </c>
      <c r="D7" s="2">
        <v>60</v>
      </c>
      <c r="E7" s="2">
        <v>30</v>
      </c>
      <c r="F7" s="29">
        <v>8.3299999999999999E-2</v>
      </c>
      <c r="G7" s="2">
        <f>IF('Report - Individual'!$B$2=1,SUM('Semester Plan'!J5:N5),SUM('Semester Plan'!P5:T5))</f>
        <v>5</v>
      </c>
      <c r="H7" s="2">
        <f>SUM('Semester Plan'!J5:N5)+SUM('Semester Plan'!P5:T5)</f>
        <v>5</v>
      </c>
    </row>
    <row r="8" spans="1:8" ht="19.5" customHeight="1" thickBot="1" x14ac:dyDescent="0.3">
      <c r="A8" s="33">
        <v>2</v>
      </c>
      <c r="B8" s="4" t="s">
        <v>27</v>
      </c>
      <c r="C8" s="2">
        <v>1</v>
      </c>
      <c r="D8" s="2">
        <v>120</v>
      </c>
      <c r="E8" s="2">
        <v>120</v>
      </c>
      <c r="F8" s="30">
        <v>0.2</v>
      </c>
      <c r="G8" s="2">
        <f>IF('Report - Individual'!$B$2=1,SUM('Semester Plan'!J6:N6),SUM('Semester Plan'!P6:T6))</f>
        <v>50</v>
      </c>
      <c r="H8" s="2">
        <f>SUM('Semester Plan'!J6:N6)+SUM('Semester Plan'!P6:T6)</f>
        <v>50</v>
      </c>
    </row>
    <row r="9" spans="1:8" ht="19.5" customHeight="1" thickBot="1" x14ac:dyDescent="0.3">
      <c r="A9" s="33">
        <v>3</v>
      </c>
      <c r="B9" s="4" t="s">
        <v>28</v>
      </c>
      <c r="C9" s="2">
        <v>1</v>
      </c>
      <c r="D9" s="2">
        <v>40</v>
      </c>
      <c r="E9" s="2">
        <v>40</v>
      </c>
      <c r="F9" s="30">
        <v>0.4</v>
      </c>
      <c r="G9" s="2">
        <f>IF('Report - Individual'!$B$2=1,SUM('Semester Plan'!J7:N7),SUM('Semester Plan'!P7:T7))</f>
        <v>17</v>
      </c>
      <c r="H9" s="2">
        <f>SUM('Semester Plan'!J7:N7)+SUM('Semester Plan'!P7:T7)</f>
        <v>17</v>
      </c>
    </row>
    <row r="10" spans="1:8" ht="19.5" customHeight="1" thickBot="1" x14ac:dyDescent="0.3">
      <c r="A10" s="33">
        <v>4</v>
      </c>
      <c r="B10" s="4" t="s">
        <v>29</v>
      </c>
      <c r="C10" s="2">
        <v>1</v>
      </c>
      <c r="D10" s="2">
        <v>40</v>
      </c>
      <c r="E10" s="2">
        <v>40</v>
      </c>
      <c r="F10" s="30">
        <v>0.3</v>
      </c>
      <c r="G10" s="2">
        <f>IF('Report - Individual'!$B$2=1,SUM('Semester Plan'!J8:N8),SUM('Semester Plan'!P8:T8))</f>
        <v>13</v>
      </c>
      <c r="H10" s="2">
        <f>SUM('Semester Plan'!J8:N8)+SUM('Semester Plan'!P8:T8)</f>
        <v>13</v>
      </c>
    </row>
    <row r="11" spans="1:8" ht="19.5" customHeight="1" thickBot="1" x14ac:dyDescent="0.3">
      <c r="A11" s="33">
        <v>5</v>
      </c>
      <c r="B11" s="4" t="s">
        <v>30</v>
      </c>
      <c r="C11" s="2">
        <v>2</v>
      </c>
      <c r="D11" s="2">
        <v>20</v>
      </c>
      <c r="E11" s="2">
        <v>10</v>
      </c>
      <c r="F11" s="30">
        <v>0.02</v>
      </c>
      <c r="G11" s="2">
        <f>IF('Report - Individual'!$B$2=1,SUM('Semester Plan'!J9:N9),SUM('Semester Plan'!P9:T9))</f>
        <v>1</v>
      </c>
      <c r="H11" s="2">
        <f>SUM('Semester Plan'!J9:N9)+SUM('Semester Plan'!P9:T9)</f>
        <v>1</v>
      </c>
    </row>
    <row r="12" spans="1:8" ht="19.5" customHeight="1" thickBot="1" x14ac:dyDescent="0.3">
      <c r="A12" s="33">
        <v>6</v>
      </c>
      <c r="B12" s="4" t="s">
        <v>31</v>
      </c>
      <c r="C12" s="2">
        <v>2</v>
      </c>
      <c r="D12" s="2">
        <v>180</v>
      </c>
      <c r="E12" s="2">
        <v>80</v>
      </c>
      <c r="F12" s="30">
        <v>0.03</v>
      </c>
      <c r="G12" s="2">
        <f>IF('Report - Individual'!$B$2=1,SUM('Semester Plan'!J10:N10),SUM('Semester Plan'!P10:T10))</f>
        <v>7</v>
      </c>
      <c r="H12" s="2">
        <f>SUM('Semester Plan'!J10:N10)+SUM('Semester Plan'!P10:T10)</f>
        <v>7</v>
      </c>
    </row>
    <row r="13" spans="1:8" ht="19.5" customHeight="1" thickBot="1" x14ac:dyDescent="0.3">
      <c r="A13" s="33">
        <v>7</v>
      </c>
      <c r="B13" s="4" t="s">
        <v>32</v>
      </c>
      <c r="C13" s="2">
        <v>2</v>
      </c>
      <c r="D13" s="2">
        <v>40</v>
      </c>
      <c r="E13" s="2">
        <v>0</v>
      </c>
      <c r="F13" s="30">
        <v>0</v>
      </c>
      <c r="G13" s="2">
        <f>IF('Report - Individual'!$B$2=1,SUM('Semester Plan'!J11:N11),SUM('Semester Plan'!P11:T11))</f>
        <v>0</v>
      </c>
      <c r="H13" s="2">
        <f>SUM('Semester Plan'!J11:N11)+SUM('Semester Plan'!P11:T11)</f>
        <v>0</v>
      </c>
    </row>
    <row r="14" spans="1:8" ht="19.5" customHeight="1" thickBot="1" x14ac:dyDescent="0.3">
      <c r="A14" s="33">
        <v>8</v>
      </c>
      <c r="B14" s="4" t="s">
        <v>33</v>
      </c>
      <c r="C14" s="2">
        <v>1</v>
      </c>
      <c r="D14" s="2">
        <v>100</v>
      </c>
      <c r="E14" s="2">
        <v>100</v>
      </c>
      <c r="F14" s="30">
        <v>0</v>
      </c>
      <c r="G14" s="2">
        <f>IF('Report - Individual'!$B$2=1,SUM('Semester Plan'!J12:N12),SUM('Semester Plan'!P12:T12))</f>
        <v>0</v>
      </c>
      <c r="H14" s="2">
        <f>SUM('Semester Plan'!J12:N12)+SUM('Semester Plan'!P12:T12)</f>
        <v>0</v>
      </c>
    </row>
    <row r="15" spans="1:8" ht="19.5" customHeight="1" thickBot="1" x14ac:dyDescent="0.3">
      <c r="A15" s="3"/>
      <c r="B15" s="4"/>
      <c r="C15" s="4"/>
      <c r="D15" s="4"/>
      <c r="E15" s="4"/>
      <c r="F15" s="4"/>
      <c r="G15" s="4"/>
      <c r="H15" s="4"/>
    </row>
    <row r="16" spans="1:8" ht="19.5" customHeight="1" thickBot="1" x14ac:dyDescent="0.3">
      <c r="A16" s="3"/>
      <c r="B16" s="4"/>
      <c r="C16" s="4"/>
      <c r="D16" s="4"/>
      <c r="E16" s="4"/>
      <c r="F16" s="4"/>
      <c r="G16" s="4"/>
      <c r="H16" s="4"/>
    </row>
    <row r="17" spans="1:8" ht="33" customHeight="1" thickBot="1" x14ac:dyDescent="0.3">
      <c r="A17" s="27"/>
      <c r="B17" s="27"/>
      <c r="C17" s="28" t="s">
        <v>34</v>
      </c>
      <c r="D17" s="4">
        <v>600</v>
      </c>
      <c r="E17" s="4">
        <v>420</v>
      </c>
      <c r="F17" s="28" t="s">
        <v>35</v>
      </c>
      <c r="G17" s="4">
        <f>SUM(G7:G14)</f>
        <v>93</v>
      </c>
      <c r="H17" s="4">
        <f>SUM(H7:H14)</f>
        <v>93</v>
      </c>
    </row>
  </sheetData>
  <mergeCells count="8">
    <mergeCell ref="H4:H6"/>
    <mergeCell ref="A4:A6"/>
    <mergeCell ref="G4:G6"/>
    <mergeCell ref="B4:B6"/>
    <mergeCell ref="C4:C6"/>
    <mergeCell ref="D4:D6"/>
    <mergeCell ref="E4:E6"/>
    <mergeCell ref="F4:F6"/>
  </mergeCells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7" sqref="C7"/>
    </sheetView>
  </sheetViews>
  <sheetFormatPr defaultRowHeight="15" x14ac:dyDescent="0.25"/>
  <cols>
    <col min="1" max="1" width="16.7109375" customWidth="1"/>
    <col min="2" max="2" width="8.140625" customWidth="1"/>
    <col min="3" max="3" width="31.5703125" customWidth="1"/>
    <col min="4" max="4" width="7.85546875" customWidth="1"/>
  </cols>
  <sheetData>
    <row r="1" spans="1:4" x14ac:dyDescent="0.25">
      <c r="A1" s="7" t="s">
        <v>36</v>
      </c>
      <c r="B1" s="38" t="s">
        <v>6</v>
      </c>
      <c r="C1" s="38"/>
    </row>
    <row r="3" spans="1:4" x14ac:dyDescent="0.25">
      <c r="A3" t="s">
        <v>37</v>
      </c>
      <c r="B3" t="s">
        <v>0</v>
      </c>
      <c r="C3" t="s">
        <v>38</v>
      </c>
      <c r="D3" t="s">
        <v>39</v>
      </c>
    </row>
    <row r="4" spans="1:4" x14ac:dyDescent="0.25">
      <c r="B4">
        <v>1</v>
      </c>
      <c r="C4" t="s">
        <v>40</v>
      </c>
      <c r="D4">
        <v>5</v>
      </c>
    </row>
    <row r="5" spans="1:4" x14ac:dyDescent="0.25">
      <c r="B5">
        <v>1</v>
      </c>
      <c r="C5" t="s">
        <v>27</v>
      </c>
      <c r="D5">
        <v>3</v>
      </c>
    </row>
    <row r="6" spans="1:4" x14ac:dyDescent="0.25">
      <c r="B6">
        <v>1</v>
      </c>
      <c r="C6" t="s">
        <v>29</v>
      </c>
      <c r="D6">
        <v>12</v>
      </c>
    </row>
    <row r="7" spans="1:4" x14ac:dyDescent="0.25">
      <c r="B7">
        <v>1</v>
      </c>
      <c r="C7" t="s">
        <v>31</v>
      </c>
      <c r="D7">
        <v>2</v>
      </c>
    </row>
  </sheetData>
  <mergeCells count="1">
    <mergeCell ref="B1:C1"/>
  </mergeCell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'Semester Plan'!$B$5:$B$12</xm:f>
          </x14:formula1>
          <xm:sqref>C4:C7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13" sqref="C13"/>
    </sheetView>
  </sheetViews>
  <sheetFormatPr defaultRowHeight="15" x14ac:dyDescent="0.25"/>
  <cols>
    <col min="1" max="1" width="16.7109375" customWidth="1"/>
    <col min="2" max="2" width="9.140625" customWidth="1"/>
    <col min="3" max="3" width="31.5703125" customWidth="1"/>
  </cols>
  <sheetData>
    <row r="1" spans="1:4" x14ac:dyDescent="0.25">
      <c r="A1" s="7" t="s">
        <v>36</v>
      </c>
      <c r="B1" s="38" t="s">
        <v>7</v>
      </c>
      <c r="C1" s="38"/>
      <c r="D1" s="8"/>
    </row>
    <row r="3" spans="1:4" x14ac:dyDescent="0.25">
      <c r="A3" t="s">
        <v>37</v>
      </c>
      <c r="B3" t="s">
        <v>0</v>
      </c>
      <c r="C3" t="s">
        <v>38</v>
      </c>
      <c r="D3" t="s">
        <v>39</v>
      </c>
    </row>
    <row r="4" spans="1:4" x14ac:dyDescent="0.25">
      <c r="B4">
        <v>1</v>
      </c>
      <c r="C4" t="s">
        <v>27</v>
      </c>
      <c r="D4">
        <v>14</v>
      </c>
    </row>
    <row r="5" spans="1:4" x14ac:dyDescent="0.25">
      <c r="B5">
        <v>1</v>
      </c>
      <c r="C5" t="s">
        <v>29</v>
      </c>
      <c r="D5">
        <v>1</v>
      </c>
    </row>
  </sheetData>
  <mergeCells count="1">
    <mergeCell ref="B1:C1"/>
  </mergeCell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'Semester Plan'!$B$5:$B$12</xm:f>
          </x14:formula1>
          <xm:sqref>C4:C5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7" sqref="B7"/>
    </sheetView>
  </sheetViews>
  <sheetFormatPr defaultRowHeight="15" x14ac:dyDescent="0.25"/>
  <cols>
    <col min="1" max="1" width="16.7109375" customWidth="1"/>
    <col min="2" max="2" width="8.28515625" customWidth="1"/>
    <col min="3" max="3" width="25" customWidth="1"/>
    <col min="4" max="4" width="20.28515625" customWidth="1"/>
  </cols>
  <sheetData>
    <row r="1" spans="1:4" x14ac:dyDescent="0.25">
      <c r="A1" s="7" t="s">
        <v>36</v>
      </c>
      <c r="B1" s="38" t="s">
        <v>8</v>
      </c>
      <c r="C1" s="38"/>
    </row>
    <row r="3" spans="1:4" x14ac:dyDescent="0.25">
      <c r="A3" t="s">
        <v>37</v>
      </c>
      <c r="B3" t="s">
        <v>0</v>
      </c>
      <c r="C3" t="s">
        <v>38</v>
      </c>
      <c r="D3" t="s">
        <v>39</v>
      </c>
    </row>
    <row r="4" spans="1:4" x14ac:dyDescent="0.25">
      <c r="B4">
        <v>1</v>
      </c>
      <c r="C4" t="s">
        <v>27</v>
      </c>
      <c r="D4">
        <v>17</v>
      </c>
    </row>
    <row r="5" spans="1:4" x14ac:dyDescent="0.25">
      <c r="B5">
        <v>1</v>
      </c>
      <c r="C5" t="s">
        <v>30</v>
      </c>
      <c r="D5">
        <v>1</v>
      </c>
    </row>
    <row r="6" spans="1:4" x14ac:dyDescent="0.25">
      <c r="B6">
        <v>1</v>
      </c>
      <c r="C6" t="s">
        <v>31</v>
      </c>
      <c r="D6">
        <v>2</v>
      </c>
    </row>
    <row r="7" spans="1:4" x14ac:dyDescent="0.25">
      <c r="A7" s="25">
        <v>41670</v>
      </c>
      <c r="B7">
        <v>2</v>
      </c>
      <c r="C7" t="s">
        <v>28</v>
      </c>
      <c r="D7">
        <v>1</v>
      </c>
    </row>
    <row r="8" spans="1:4" x14ac:dyDescent="0.25">
      <c r="A8" s="25"/>
    </row>
  </sheetData>
  <mergeCells count="1">
    <mergeCell ref="B1:C1"/>
  </mergeCell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'Semester Plan'!$B$5:$B$12</xm:f>
          </x14:formula1>
          <xm:sqref>C4:C8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10" sqref="D10"/>
    </sheetView>
  </sheetViews>
  <sheetFormatPr defaultRowHeight="15" x14ac:dyDescent="0.25"/>
  <cols>
    <col min="1" max="1" width="16.7109375" customWidth="1"/>
    <col min="2" max="2" width="9.5703125" customWidth="1"/>
    <col min="3" max="3" width="25" customWidth="1"/>
    <col min="4" max="4" width="20.28515625" customWidth="1"/>
  </cols>
  <sheetData>
    <row r="1" spans="1:4" x14ac:dyDescent="0.25">
      <c r="A1" s="7" t="s">
        <v>36</v>
      </c>
      <c r="B1" s="38" t="s">
        <v>9</v>
      </c>
      <c r="C1" s="38"/>
    </row>
    <row r="3" spans="1:4" x14ac:dyDescent="0.25">
      <c r="A3" t="s">
        <v>37</v>
      </c>
      <c r="B3" t="s">
        <v>0</v>
      </c>
      <c r="C3" t="s">
        <v>38</v>
      </c>
      <c r="D3" t="s">
        <v>39</v>
      </c>
    </row>
    <row r="4" spans="1:4" x14ac:dyDescent="0.25">
      <c r="B4">
        <v>1</v>
      </c>
      <c r="C4" t="s">
        <v>27</v>
      </c>
      <c r="D4">
        <v>14</v>
      </c>
    </row>
    <row r="5" spans="1:4" x14ac:dyDescent="0.25">
      <c r="B5">
        <v>1</v>
      </c>
      <c r="C5" t="s">
        <v>31</v>
      </c>
      <c r="D5">
        <v>1</v>
      </c>
    </row>
    <row r="6" spans="1:4" x14ac:dyDescent="0.25">
      <c r="A6" s="25">
        <v>41670</v>
      </c>
      <c r="B6">
        <v>2</v>
      </c>
      <c r="C6" t="s">
        <v>31</v>
      </c>
      <c r="D6">
        <v>2</v>
      </c>
    </row>
  </sheetData>
  <mergeCells count="1">
    <mergeCell ref="B1:C1"/>
  </mergeCell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'Semester Plan'!$B$5:$B$12</xm:f>
          </x14:formula1>
          <xm:sqref>C4:C6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1" sqref="C11"/>
    </sheetView>
  </sheetViews>
  <sheetFormatPr defaultRowHeight="15" x14ac:dyDescent="0.25"/>
  <cols>
    <col min="1" max="1" width="16.7109375" customWidth="1"/>
    <col min="2" max="2" width="8.85546875" customWidth="1"/>
    <col min="3" max="3" width="25" customWidth="1"/>
    <col min="4" max="4" width="20.28515625" customWidth="1"/>
  </cols>
  <sheetData>
    <row r="1" spans="1:4" x14ac:dyDescent="0.25">
      <c r="A1" s="7" t="s">
        <v>36</v>
      </c>
      <c r="B1" s="38" t="s">
        <v>10</v>
      </c>
      <c r="C1" s="38"/>
    </row>
    <row r="3" spans="1:4" x14ac:dyDescent="0.25">
      <c r="A3" t="s">
        <v>37</v>
      </c>
      <c r="B3" t="s">
        <v>0</v>
      </c>
      <c r="C3" t="s">
        <v>38</v>
      </c>
      <c r="D3" t="s">
        <v>39</v>
      </c>
    </row>
    <row r="4" spans="1:4" x14ac:dyDescent="0.25">
      <c r="B4">
        <v>1</v>
      </c>
      <c r="C4" t="s">
        <v>27</v>
      </c>
      <c r="D4">
        <v>2</v>
      </c>
    </row>
    <row r="5" spans="1:4" x14ac:dyDescent="0.25">
      <c r="B5">
        <v>1</v>
      </c>
      <c r="C5" t="s">
        <v>28</v>
      </c>
      <c r="D5">
        <v>16</v>
      </c>
    </row>
  </sheetData>
  <mergeCells count="1">
    <mergeCell ref="B1:C1"/>
  </mergeCell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'Semester Plan'!$B$5:$B$12</xm:f>
          </x14:formula1>
          <xm:sqref>C4:C5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12"/>
  <sheetViews>
    <sheetView topLeftCell="A3" workbookViewId="0">
      <selection activeCell="M10" sqref="M10"/>
    </sheetView>
  </sheetViews>
  <sheetFormatPr defaultRowHeight="15" x14ac:dyDescent="0.25"/>
  <cols>
    <col min="1" max="1" width="9.140625" style="5"/>
    <col min="2" max="2" width="47.28515625" customWidth="1"/>
  </cols>
  <sheetData>
    <row r="3" spans="1:20" x14ac:dyDescent="0.25">
      <c r="A3" s="34"/>
      <c r="D3" s="39" t="s">
        <v>41</v>
      </c>
      <c r="E3" s="39"/>
      <c r="F3" s="39"/>
      <c r="G3" s="39"/>
      <c r="H3" s="39"/>
      <c r="J3" s="39" t="s">
        <v>42</v>
      </c>
      <c r="K3" s="39"/>
      <c r="L3" s="39"/>
      <c r="M3" s="39"/>
      <c r="N3" s="39"/>
      <c r="P3" s="39" t="s">
        <v>43</v>
      </c>
      <c r="Q3" s="39"/>
      <c r="R3" s="39"/>
      <c r="S3" s="39"/>
      <c r="T3" s="39"/>
    </row>
    <row r="4" spans="1:20" s="5" customFormat="1" x14ac:dyDescent="0.25">
      <c r="A4" s="6"/>
      <c r="B4" s="6" t="s">
        <v>44</v>
      </c>
      <c r="C4" s="34"/>
      <c r="D4" s="34" t="s">
        <v>45</v>
      </c>
      <c r="E4" s="34" t="s">
        <v>46</v>
      </c>
      <c r="F4" s="34" t="s">
        <v>47</v>
      </c>
      <c r="G4" s="34" t="s">
        <v>48</v>
      </c>
      <c r="H4" s="34" t="s">
        <v>49</v>
      </c>
      <c r="I4" s="34"/>
      <c r="J4" s="34" t="s">
        <v>45</v>
      </c>
      <c r="K4" s="34" t="s">
        <v>46</v>
      </c>
      <c r="L4" s="34" t="s">
        <v>47</v>
      </c>
      <c r="M4" s="34" t="s">
        <v>48</v>
      </c>
      <c r="N4" s="34" t="s">
        <v>49</v>
      </c>
      <c r="O4" s="34"/>
      <c r="P4" s="34" t="s">
        <v>45</v>
      </c>
      <c r="Q4" s="34" t="s">
        <v>46</v>
      </c>
      <c r="R4" s="34" t="s">
        <v>47</v>
      </c>
      <c r="S4" s="34" t="s">
        <v>48</v>
      </c>
      <c r="T4" s="34" t="s">
        <v>49</v>
      </c>
    </row>
    <row r="5" spans="1:20" x14ac:dyDescent="0.25">
      <c r="A5" s="6">
        <v>1</v>
      </c>
      <c r="B5" s="1" t="s">
        <v>40</v>
      </c>
      <c r="D5">
        <f>SUMIFS(Hugh[Hours],Hugh[Week],'Report - Individual'!$B$1,Hugh[Task],'Semester Plan'!$B5)</f>
        <v>0</v>
      </c>
      <c r="E5">
        <f>SUMIFS(Zac[Hours],Zac[Week],'Report - Individual'!$B$1,Zac[Task],'Semester Plan'!$B5)</f>
        <v>0</v>
      </c>
      <c r="F5">
        <f>SUMIFS(Rick[Hours],Rick[Week],'Report - Individual'!$B$1,Rick[Task],'Semester Plan'!$B5)</f>
        <v>0</v>
      </c>
      <c r="G5">
        <f>SUMIFS(Ben[Hours],Ben[Week],'Report - Individual'!$B$1,Ben[Task],'Semester Plan'!$B5)</f>
        <v>0</v>
      </c>
      <c r="H5">
        <f>SUMIFS(Hunter[Hours],Hunter[Week],'Report - Individual'!$B$1,Hunter[Task],'Semester Plan'!$B5)</f>
        <v>0</v>
      </c>
      <c r="J5">
        <f>SUMIFS(Hugh[Hours],Hugh[Week],"&lt;7",Hugh[Task],'Semester Plan'!$B5)</f>
        <v>5</v>
      </c>
      <c r="K5">
        <f>SUMIFS(Zac[Hours],Zac[Week],"&lt;7",Zac[Task],'Semester Plan'!$B5)</f>
        <v>0</v>
      </c>
      <c r="L5">
        <f>SUMIFS(Rick[Hours],Rick[Week],"&lt;7",Rick[Task],'Semester Plan'!$B5)</f>
        <v>0</v>
      </c>
      <c r="M5">
        <f>SUMIFS(Ben[Hours],Ben[Week],"&lt;7",Ben[Task],'Semester Plan'!$B5)</f>
        <v>0</v>
      </c>
      <c r="N5">
        <f>SUMIFS(Hunter[Hours],Hunter[Week],"&lt;7",Hunter[Task],'Semester Plan'!$B5)</f>
        <v>0</v>
      </c>
      <c r="P5">
        <f>SUMIFS(Hugh[Hours],Hugh[Week],"&gt;6",Hugh[Task],'Semester Plan'!$B5)</f>
        <v>0</v>
      </c>
      <c r="Q5">
        <f>SUMIFS(Zac[Hours],Zac[Week],"&gt;6",Zac[Task],'Semester Plan'!$B5)</f>
        <v>0</v>
      </c>
      <c r="R5">
        <f>SUMIFS(Rick[Hours],Rick[Week],"&gt;6",Rick[Task],'Semester Plan'!$B5)</f>
        <v>0</v>
      </c>
      <c r="S5">
        <f>SUMIFS(Ben[Hours],Ben[Week],"&gt;6",Ben[Task],'Semester Plan'!$B5)</f>
        <v>0</v>
      </c>
      <c r="T5">
        <f>SUMIFS(Hunter[Hours],Hunter[Week],"&gt;6",Hunter[Task],'Semester Plan'!$B5)</f>
        <v>0</v>
      </c>
    </row>
    <row r="6" spans="1:20" x14ac:dyDescent="0.25">
      <c r="A6" s="6">
        <v>2</v>
      </c>
      <c r="B6" s="1" t="s">
        <v>27</v>
      </c>
      <c r="D6">
        <f>SUMIFS(Hugh[Hours],Hugh[Week],'Report - Individual'!$B$1,Hugh[Task],'Semester Plan'!$B6)</f>
        <v>0</v>
      </c>
      <c r="E6">
        <f>SUMIFS(Zac[Hours],Zac[Week],'Report - Individual'!$B$1,Zac[Task],'Semester Plan'!$B6)</f>
        <v>0</v>
      </c>
      <c r="F6">
        <f>SUMIFS(Rick[Hours],Rick[Week],'Report - Individual'!$B$1,Rick[Task],'Semester Plan'!$B6)</f>
        <v>0</v>
      </c>
      <c r="G6">
        <f>SUMIFS(Ben[Hours],Ben[Week],'Report - Individual'!$B$1,Ben[Task],'Semester Plan'!$B6)</f>
        <v>0</v>
      </c>
      <c r="H6">
        <f>SUMIFS(Hunter[Hours],Hunter[Week],'Report - Individual'!$B$1,Hunter[Task],'Semester Plan'!$B6)</f>
        <v>0</v>
      </c>
      <c r="J6">
        <f>SUMIFS(Hugh[Hours],Hugh[Week],"&lt;7",Hugh[Task],'Semester Plan'!$B6)</f>
        <v>3</v>
      </c>
      <c r="K6">
        <f>SUMIFS(Zac[Hours],Zac[Week],"&lt;7",Zac[Task],'Semester Plan'!$B6)</f>
        <v>14</v>
      </c>
      <c r="L6">
        <f>SUMIFS(Rick[Hours],Rick[Week],"&lt;7",Rick[Task],'Semester Plan'!$B6)</f>
        <v>17</v>
      </c>
      <c r="M6">
        <f>SUMIFS(Ben[Hours],Ben[Week],"&lt;7",Ben[Task],'Semester Plan'!$B6)</f>
        <v>14</v>
      </c>
      <c r="N6">
        <f>SUMIFS(Hunter[Hours],Hunter[Week],"&lt;7",Hunter[Task],'Semester Plan'!$B6)</f>
        <v>2</v>
      </c>
      <c r="P6">
        <f>SUMIFS(Hugh[Hours],Hugh[Week],"&gt;6",Hugh[Task],'Semester Plan'!$B6)</f>
        <v>0</v>
      </c>
      <c r="Q6">
        <f>SUMIFS(Zac[Hours],Zac[Week],"&gt;6",Zac[Task],'Semester Plan'!$B6)</f>
        <v>0</v>
      </c>
      <c r="R6">
        <f>SUMIFS(Rick[Hours],Rick[Week],"&gt;6",Rick[Task],'Semester Plan'!$B6)</f>
        <v>0</v>
      </c>
      <c r="S6">
        <f>SUMIFS(Ben[Hours],Ben[Week],"&gt;6",Ben[Task],'Semester Plan'!$B6)</f>
        <v>0</v>
      </c>
      <c r="T6">
        <f>SUMIFS(Hunter[Hours],Hunter[Week],"&gt;6",Hunter[Task],'Semester Plan'!$B6)</f>
        <v>0</v>
      </c>
    </row>
    <row r="7" spans="1:20" x14ac:dyDescent="0.25">
      <c r="A7" s="6">
        <v>3</v>
      </c>
      <c r="B7" s="1" t="s">
        <v>28</v>
      </c>
      <c r="D7">
        <f>SUMIFS(Hugh[Hours],Hugh[Week],'Report - Individual'!$B$1,Hugh[Task],'Semester Plan'!$B7)</f>
        <v>0</v>
      </c>
      <c r="E7">
        <f>SUMIFS(Zac[Hours],Zac[Week],'Report - Individual'!$B$1,Zac[Task],'Semester Plan'!$B7)</f>
        <v>0</v>
      </c>
      <c r="F7">
        <f>SUMIFS(Rick[Hours],Rick[Week],'Report - Individual'!$B$1,Rick[Task],'Semester Plan'!$B7)</f>
        <v>1</v>
      </c>
      <c r="G7">
        <f>SUMIFS(Ben[Hours],Ben[Week],'Report - Individual'!$B$1,Ben[Task],'Semester Plan'!$B7)</f>
        <v>0</v>
      </c>
      <c r="H7">
        <f>SUMIFS(Hunter[Hours],Hunter[Week],'Report - Individual'!$B$1,Hunter[Task],'Semester Plan'!$B7)</f>
        <v>0</v>
      </c>
      <c r="J7">
        <f>SUMIFS(Hugh[Hours],Hugh[Week],"&lt;7",Hugh[Task],'Semester Plan'!$B7)</f>
        <v>0</v>
      </c>
      <c r="K7">
        <f>SUMIFS(Zac[Hours],Zac[Week],"&lt;7",Zac[Task],'Semester Plan'!$B7)</f>
        <v>0</v>
      </c>
      <c r="L7">
        <f>SUMIFS(Rick[Hours],Rick[Week],"&lt;7",Rick[Task],'Semester Plan'!$B7)</f>
        <v>1</v>
      </c>
      <c r="M7">
        <f>SUMIFS(Ben[Hours],Ben[Week],"&lt;7",Ben[Task],'Semester Plan'!$B7)</f>
        <v>0</v>
      </c>
      <c r="N7">
        <f>SUMIFS(Hunter[Hours],Hunter[Week],"&lt;7",Hunter[Task],'Semester Plan'!$B7)</f>
        <v>16</v>
      </c>
      <c r="P7">
        <f>SUMIFS(Hugh[Hours],Hugh[Week],"&gt;6",Hugh[Task],'Semester Plan'!$B7)</f>
        <v>0</v>
      </c>
      <c r="Q7">
        <f>SUMIFS(Zac[Hours],Zac[Week],"&gt;6",Zac[Task],'Semester Plan'!$B7)</f>
        <v>0</v>
      </c>
      <c r="R7">
        <f>SUMIFS(Rick[Hours],Rick[Week],"&gt;6",Rick[Task],'Semester Plan'!$B7)</f>
        <v>0</v>
      </c>
      <c r="S7">
        <f>SUMIFS(Ben[Hours],Ben[Week],"&gt;6",Ben[Task],'Semester Plan'!$B7)</f>
        <v>0</v>
      </c>
      <c r="T7">
        <f>SUMIFS(Hunter[Hours],Hunter[Week],"&gt;6",Hunter[Task],'Semester Plan'!$B7)</f>
        <v>0</v>
      </c>
    </row>
    <row r="8" spans="1:20" x14ac:dyDescent="0.25">
      <c r="A8" s="6">
        <v>4</v>
      </c>
      <c r="B8" s="1" t="s">
        <v>29</v>
      </c>
      <c r="D8">
        <f>SUMIFS(Hugh[Hours],Hugh[Week],'Report - Individual'!$B$1,Hugh[Task],'Semester Plan'!$B8)</f>
        <v>0</v>
      </c>
      <c r="E8">
        <f>SUMIFS(Zac[Hours],Zac[Week],'Report - Individual'!$B$1,Zac[Task],'Semester Plan'!$B8)</f>
        <v>0</v>
      </c>
      <c r="F8">
        <f>SUMIFS(Rick[Hours],Rick[Week],'Report - Individual'!$B$1,Rick[Task],'Semester Plan'!$B8)</f>
        <v>0</v>
      </c>
      <c r="G8">
        <f>SUMIFS(Ben[Hours],Ben[Week],'Report - Individual'!$B$1,Ben[Task],'Semester Plan'!$B8)</f>
        <v>0</v>
      </c>
      <c r="H8">
        <f>SUMIFS(Hunter[Hours],Hunter[Week],'Report - Individual'!$B$1,Hunter[Task],'Semester Plan'!$B8)</f>
        <v>0</v>
      </c>
      <c r="J8">
        <f>SUMIFS(Hugh[Hours],Hugh[Week],"&lt;7",Hugh[Task],'Semester Plan'!$B8)</f>
        <v>12</v>
      </c>
      <c r="K8">
        <f>SUMIFS(Zac[Hours],Zac[Week],"&lt;7",Zac[Task],'Semester Plan'!$B8)</f>
        <v>1</v>
      </c>
      <c r="L8">
        <f>SUMIFS(Rick[Hours],Rick[Week],"&lt;7",Rick[Task],'Semester Plan'!$B8)</f>
        <v>0</v>
      </c>
      <c r="M8">
        <f>SUMIFS(Ben[Hours],Ben[Week],"&lt;7",Ben[Task],'Semester Plan'!$B8)</f>
        <v>0</v>
      </c>
      <c r="N8">
        <f>SUMIFS(Hunter[Hours],Hunter[Week],"&lt;7",Hunter[Task],'Semester Plan'!$B8)</f>
        <v>0</v>
      </c>
      <c r="P8">
        <f>SUMIFS(Hugh[Hours],Hugh[Week],"&gt;6",Hugh[Task],'Semester Plan'!$B8)</f>
        <v>0</v>
      </c>
      <c r="Q8">
        <f>SUMIFS(Zac[Hours],Zac[Week],"&gt;6",Zac[Task],'Semester Plan'!$B8)</f>
        <v>0</v>
      </c>
      <c r="R8">
        <f>SUMIFS(Rick[Hours],Rick[Week],"&gt;6",Rick[Task],'Semester Plan'!$B8)</f>
        <v>0</v>
      </c>
      <c r="S8">
        <f>SUMIFS(Ben[Hours],Ben[Week],"&gt;6",Ben[Task],'Semester Plan'!$B8)</f>
        <v>0</v>
      </c>
      <c r="T8">
        <f>SUMIFS(Hunter[Hours],Hunter[Week],"&gt;6",Hunter[Task],'Semester Plan'!$B8)</f>
        <v>0</v>
      </c>
    </row>
    <row r="9" spans="1:20" x14ac:dyDescent="0.25">
      <c r="A9" s="6">
        <v>5</v>
      </c>
      <c r="B9" s="1" t="s">
        <v>30</v>
      </c>
      <c r="D9">
        <f>SUMIFS(Hugh[Hours],Hugh[Week],'Report - Individual'!$B$1,Hugh[Task],'Semester Plan'!$B9)</f>
        <v>0</v>
      </c>
      <c r="E9">
        <f>SUMIFS(Zac[Hours],Zac[Week],'Report - Individual'!$B$1,Zac[Task],'Semester Plan'!$B9)</f>
        <v>0</v>
      </c>
      <c r="F9">
        <f>SUMIFS(Rick[Hours],Rick[Week],'Report - Individual'!$B$1,Rick[Task],'Semester Plan'!$B9)</f>
        <v>0</v>
      </c>
      <c r="G9">
        <f>SUMIFS(Ben[Hours],Ben[Week],'Report - Individual'!$B$1,Ben[Task],'Semester Plan'!$B9)</f>
        <v>0</v>
      </c>
      <c r="H9">
        <f>SUMIFS(Hunter[Hours],Hunter[Week],'Report - Individual'!$B$1,Hunter[Task],'Semester Plan'!$B9)</f>
        <v>0</v>
      </c>
      <c r="J9">
        <f>SUMIFS(Hugh[Hours],Hugh[Week],"&lt;7",Hugh[Task],'Semester Plan'!$B9)</f>
        <v>0</v>
      </c>
      <c r="K9">
        <f>SUMIFS(Zac[Hours],Zac[Week],"&lt;7",Zac[Task],'Semester Plan'!$B9)</f>
        <v>0</v>
      </c>
      <c r="L9">
        <f>SUMIFS(Rick[Hours],Rick[Week],"&lt;7",Rick[Task],'Semester Plan'!$B9)</f>
        <v>1</v>
      </c>
      <c r="M9">
        <f>SUMIFS(Ben[Hours],Ben[Week],"&lt;7",Ben[Task],'Semester Plan'!$B9)</f>
        <v>0</v>
      </c>
      <c r="N9">
        <f>SUMIFS(Hunter[Hours],Hunter[Week],"&lt;7",Hunter[Task],'Semester Plan'!$B9)</f>
        <v>0</v>
      </c>
      <c r="P9">
        <f>SUMIFS(Hugh[Hours],Hugh[Week],"&gt;6",Hugh[Task],'Semester Plan'!$B9)</f>
        <v>0</v>
      </c>
      <c r="Q9">
        <f>SUMIFS(Zac[Hours],Zac[Week],"&gt;6",Zac[Task],'Semester Plan'!$B9)</f>
        <v>0</v>
      </c>
      <c r="R9">
        <f>SUMIFS(Rick[Hours],Rick[Week],"&gt;6",Rick[Task],'Semester Plan'!$B9)</f>
        <v>0</v>
      </c>
      <c r="S9">
        <f>SUMIFS(Ben[Hours],Ben[Week],"&gt;6",Ben[Task],'Semester Plan'!$B9)</f>
        <v>0</v>
      </c>
      <c r="T9">
        <f>SUMIFS(Hunter[Hours],Hunter[Week],"&gt;6",Hunter[Task],'Semester Plan'!$B9)</f>
        <v>0</v>
      </c>
    </row>
    <row r="10" spans="1:20" x14ac:dyDescent="0.25">
      <c r="A10" s="6">
        <v>6</v>
      </c>
      <c r="B10" s="1" t="s">
        <v>31</v>
      </c>
      <c r="D10">
        <f>SUMIFS(Hugh[Hours],Hugh[Week],'Report - Individual'!$B$1,Hugh[Task],'Semester Plan'!$B10)</f>
        <v>0</v>
      </c>
      <c r="E10">
        <f>SUMIFS(Zac[Hours],Zac[Week],'Report - Individual'!$B$1,Zac[Task],'Semester Plan'!$B10)</f>
        <v>0</v>
      </c>
      <c r="F10">
        <f>SUMIFS(Rick[Hours],Rick[Week],'Report - Individual'!$B$1,Rick[Task],'Semester Plan'!$B10)</f>
        <v>0</v>
      </c>
      <c r="G10">
        <f>SUMIFS(Ben[Hours],Ben[Week],'Report - Individual'!$B$1,Ben[Task],'Semester Plan'!$B10)</f>
        <v>2</v>
      </c>
      <c r="H10">
        <f>SUMIFS(Hunter[Hours],Hunter[Week],'Report - Individual'!$B$1,Hunter[Task],'Semester Plan'!$B10)</f>
        <v>0</v>
      </c>
      <c r="J10">
        <f>SUMIFS(Hugh[Hours],Hugh[Week],"&lt;7",Hugh[Task],'Semester Plan'!$B10)</f>
        <v>2</v>
      </c>
      <c r="K10">
        <f>SUMIFS(Zac[Hours],Zac[Week],"&lt;7",Zac[Task],'Semester Plan'!$B10)</f>
        <v>0</v>
      </c>
      <c r="L10">
        <f>SUMIFS(Rick[Hours],Rick[Week],"&lt;7",Rick[Task],'Semester Plan'!$B10)</f>
        <v>2</v>
      </c>
      <c r="M10">
        <f>SUMIFS(Ben[Hours],Ben[Week],"&lt;7",Ben[Task],'Semester Plan'!$B10)</f>
        <v>3</v>
      </c>
      <c r="N10">
        <f>SUMIFS(Hunter[Hours],Hunter[Week],"&lt;7",Hunter[Task],'Semester Plan'!$B10)</f>
        <v>0</v>
      </c>
      <c r="P10">
        <f>SUMIFS(Hugh[Hours],Hugh[Week],"&gt;6",Hugh[Task],'Semester Plan'!$B10)</f>
        <v>0</v>
      </c>
      <c r="Q10">
        <f>SUMIFS(Zac[Hours],Zac[Week],"&gt;6",Zac[Task],'Semester Plan'!$B10)</f>
        <v>0</v>
      </c>
      <c r="R10">
        <f>SUMIFS(Rick[Hours],Rick[Week],"&gt;6",Rick[Task],'Semester Plan'!$B10)</f>
        <v>0</v>
      </c>
      <c r="S10">
        <f>SUMIFS(Ben[Hours],Ben[Week],"&gt;6",Ben[Task],'Semester Plan'!$B10)</f>
        <v>0</v>
      </c>
      <c r="T10">
        <f>SUMIFS(Hunter[Hours],Hunter[Week],"&gt;6",Hunter[Task],'Semester Plan'!$B10)</f>
        <v>0</v>
      </c>
    </row>
    <row r="11" spans="1:20" x14ac:dyDescent="0.25">
      <c r="A11" s="6">
        <v>7</v>
      </c>
      <c r="B11" s="1" t="s">
        <v>32</v>
      </c>
      <c r="D11">
        <f>SUMIFS(Hugh[Hours],Hugh[Week],'Report - Individual'!$B$1,Hugh[Task],'Semester Plan'!$B11)</f>
        <v>0</v>
      </c>
      <c r="E11">
        <f>SUMIFS(Zac[Hours],Zac[Week],'Report - Individual'!$B$1,Zac[Task],'Semester Plan'!$B11)</f>
        <v>0</v>
      </c>
      <c r="F11">
        <f>SUMIFS(Rick[Hours],Rick[Week],'Report - Individual'!$B$1,Rick[Task],'Semester Plan'!$B11)</f>
        <v>0</v>
      </c>
      <c r="G11">
        <f>SUMIFS(Ben[Hours],Ben[Week],'Report - Individual'!$B$1,Ben[Task],'Semester Plan'!$B11)</f>
        <v>0</v>
      </c>
      <c r="H11">
        <f>SUMIFS(Hunter[Hours],Hunter[Week],'Report - Individual'!$B$1,Hunter[Task],'Semester Plan'!$B11)</f>
        <v>0</v>
      </c>
      <c r="J11">
        <f>SUMIFS(Hugh[Hours],Hugh[Week],"&lt;7",Hugh[Task],'Semester Plan'!$B11)</f>
        <v>0</v>
      </c>
      <c r="K11">
        <f>SUMIFS(Zac[Hours],Zac[Week],"&lt;7",Zac[Task],'Semester Plan'!$B11)</f>
        <v>0</v>
      </c>
      <c r="L11">
        <f>SUMIFS(Rick[Hours],Rick[Week],"&lt;7",Rick[Task],'Semester Plan'!$B11)</f>
        <v>0</v>
      </c>
      <c r="M11">
        <f>SUMIFS(Ben[Hours],Ben[Week],"&lt;7",Ben[Task],'Semester Plan'!$B11)</f>
        <v>0</v>
      </c>
      <c r="N11">
        <f>SUMIFS(Hunter[Hours],Hunter[Week],"&lt;7",Hunter[Task],'Semester Plan'!$B11)</f>
        <v>0</v>
      </c>
      <c r="P11">
        <f>SUMIFS(Hugh[Hours],Hugh[Week],"&gt;6",Hugh[Task],'Semester Plan'!$B11)</f>
        <v>0</v>
      </c>
      <c r="Q11">
        <f>SUMIFS(Zac[Hours],Zac[Week],"&gt;6",Zac[Task],'Semester Plan'!$B11)</f>
        <v>0</v>
      </c>
      <c r="R11">
        <f>SUMIFS(Rick[Hours],Rick[Week],"&gt;6",Rick[Task],'Semester Plan'!$B11)</f>
        <v>0</v>
      </c>
      <c r="S11">
        <f>SUMIFS(Ben[Hours],Ben[Week],"&gt;6",Ben[Task],'Semester Plan'!$B11)</f>
        <v>0</v>
      </c>
      <c r="T11">
        <f>SUMIFS(Hunter[Hours],Hunter[Week],"&gt;6",Hunter[Task],'Semester Plan'!$B11)</f>
        <v>0</v>
      </c>
    </row>
    <row r="12" spans="1:20" x14ac:dyDescent="0.25">
      <c r="A12" s="6">
        <v>8</v>
      </c>
      <c r="B12" s="1" t="s">
        <v>33</v>
      </c>
      <c r="D12">
        <f>SUMIFS(Hugh[Hours],Hugh[Week],'Report - Individual'!$B$1,Hugh[Task],'Semester Plan'!$B12)</f>
        <v>0</v>
      </c>
      <c r="E12">
        <f>SUMIFS(Zac[Hours],Zac[Week],'Report - Individual'!$B$1,Zac[Task],'Semester Plan'!$B12)</f>
        <v>0</v>
      </c>
      <c r="F12">
        <f>SUMIFS(Rick[Hours],Rick[Week],'Report - Individual'!$B$1,Rick[Task],'Semester Plan'!$B12)</f>
        <v>0</v>
      </c>
      <c r="G12">
        <f>SUMIFS(Ben[Hours],Ben[Week],'Report - Individual'!$B$1,Ben[Task],'Semester Plan'!$B12)</f>
        <v>0</v>
      </c>
      <c r="H12">
        <f>SUMIFS(Hunter[Hours],Hunter[Week],'Report - Individual'!$B$1,Hunter[Task],'Semester Plan'!$B12)</f>
        <v>0</v>
      </c>
      <c r="J12">
        <f>SUMIFS(Hugh[Hours],Hugh[Week],"&lt;7",Hugh[Task],'Semester Plan'!$B12)</f>
        <v>0</v>
      </c>
      <c r="K12">
        <f>SUMIFS(Zac[Hours],Zac[Week],"&lt;7",Zac[Task],'Semester Plan'!$B12)</f>
        <v>0</v>
      </c>
      <c r="L12">
        <f>SUMIFS(Rick[Hours],Rick[Week],"&lt;7",Rick[Task],'Semester Plan'!$B12)</f>
        <v>0</v>
      </c>
      <c r="M12">
        <f>SUMIFS(Ben[Hours],Ben[Week],"&lt;7",Ben[Task],'Semester Plan'!$B12)</f>
        <v>0</v>
      </c>
      <c r="N12">
        <f>SUMIFS(Hunter[Hours],Hunter[Week],"&lt;7",Hunter[Task],'Semester Plan'!$B12)</f>
        <v>0</v>
      </c>
      <c r="P12">
        <f>SUMIFS(Hugh[Hours],Hugh[Week],"&gt;6",Hugh[Task],'Semester Plan'!$B12)</f>
        <v>0</v>
      </c>
      <c r="Q12">
        <f>SUMIFS(Zac[Hours],Zac[Week],"&gt;6",Zac[Task],'Semester Plan'!$B12)</f>
        <v>0</v>
      </c>
      <c r="R12">
        <f>SUMIFS(Rick[Hours],Rick[Week],"&gt;6",Rick[Task],'Semester Plan'!$B12)</f>
        <v>0</v>
      </c>
      <c r="S12">
        <f>SUMIFS(Ben[Hours],Ben[Week],"&gt;6",Ben[Task],'Semester Plan'!$B12)</f>
        <v>0</v>
      </c>
      <c r="T12">
        <f>SUMIFS(Hunter[Hours],Hunter[Week],"&gt;6",Hunter[Task],'Semester Plan'!$B12)</f>
        <v>0</v>
      </c>
    </row>
  </sheetData>
  <mergeCells count="3">
    <mergeCell ref="D3:H3"/>
    <mergeCell ref="J3:N3"/>
    <mergeCell ref="P3: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Report - Individual</vt:lpstr>
      <vt:lpstr>Report - Group</vt:lpstr>
      <vt:lpstr>Dillon, Hugh</vt:lpstr>
      <vt:lpstr>Hawkins, Zac</vt:lpstr>
      <vt:lpstr>Holloway, Rick</vt:lpstr>
      <vt:lpstr>Smith, Ben</vt:lpstr>
      <vt:lpstr>Thorington, Hunter</vt:lpstr>
      <vt:lpstr>Semester Plan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2014-01-31T19:01:47Z</dcterms:created>
  <dcterms:modified xsi:type="dcterms:W3CDTF">2014-02-03T20:12:45Z</dcterms:modified>
</cp:coreProperties>
</file>