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pivotTables/pivotTable9.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Portfolio\Excel\Project 9\"/>
    </mc:Choice>
  </mc:AlternateContent>
  <xr:revisionPtr revIDLastSave="0" documentId="8_{E33869BE-419A-4A49-BD69-A777BE3E1E67}" xr6:coauthVersionLast="47" xr6:coauthVersionMax="47" xr10:uidLastSave="{00000000-0000-0000-0000-000000000000}"/>
  <bookViews>
    <workbookView xWindow="-120" yWindow="-120" windowWidth="20730" windowHeight="11040" firstSheet="1" activeTab="3" xr2:uid="{5172002C-9A6B-4438-BEF0-F7C7640F6E4F}"/>
  </bookViews>
  <sheets>
    <sheet name="Pivot Table" sheetId="4" r:id="rId1"/>
    <sheet name="Sunburst" sheetId="7" r:id="rId2"/>
    <sheet name="Sales Data" sheetId="1" r:id="rId3"/>
    <sheet name="Dashboard" sheetId="3" r:id="rId4"/>
  </sheets>
  <definedNames>
    <definedName name="_xlchart.v1.0" hidden="1">'Pivot Table'!$I$16:$I$20</definedName>
    <definedName name="_xlchart.v1.1" hidden="1">'Pivot Table'!$J$16:$J$20</definedName>
    <definedName name="_xlchart.v1.2" hidden="1">Sunburst!$F$5:$G$16</definedName>
    <definedName name="_xlchart.v1.3" hidden="1">Sunburst!$H$4</definedName>
    <definedName name="_xlchart.v1.4" hidden="1">Sunburst!$H$5:$H$16</definedName>
    <definedName name="_xlchart.v1.5" hidden="1">Sunburst!$F$5:$G$16</definedName>
    <definedName name="_xlchart.v1.6" hidden="1">Sunburst!$H$4</definedName>
    <definedName name="_xlchart.v1.7" hidden="1">Sunburst!$H$5:$H$16</definedName>
    <definedName name="Slicer_Month">#N/A</definedName>
    <definedName name="Slicer_Year">#N/A</definedName>
    <definedName name="Slicer_Year1">#N/A</definedName>
  </definedNames>
  <calcPr calcId="191029"/>
  <pivotCaches>
    <pivotCache cacheId="5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6" i="4" l="1"/>
  <c r="P15" i="4"/>
  <c r="P14" i="4"/>
  <c r="P13" i="4"/>
  <c r="P12" i="4"/>
  <c r="P11" i="4"/>
  <c r="P10" i="4"/>
  <c r="P9" i="4"/>
  <c r="P8" i="4"/>
  <c r="P7" i="4"/>
  <c r="P6" i="4"/>
  <c r="P5" i="4"/>
  <c r="P4" i="4"/>
  <c r="Q4" i="4"/>
  <c r="Y7" i="4" a="1"/>
  <c r="Y7" i="4"/>
  <c r="Z7" i="4" a="1"/>
  <c r="Z7" i="4"/>
  <c r="Y1" i="4"/>
  <c r="Z1" i="4" s="1"/>
  <c r="AA1" i="4" s="1"/>
  <c r="J7" i="4"/>
  <c r="J3" i="4"/>
  <c r="D4" i="4"/>
  <c r="J6" i="1"/>
  <c r="J3" i="1"/>
  <c r="J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<sst xmlns="http://schemas.openxmlformats.org/spreadsheetml/2006/main" count="6604" uniqueCount="333">
  <si>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</si>
  <si>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</si>
  <si>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</si>
  <si>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</si>
  <si>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</si>
  <si>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</si>
  <si>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</si>
  <si>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</si>
  <si>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</si>
  <si>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</si>
  <si>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</si>
  <si>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</si>
  <si>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</si>
  <si>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</si>
  <si>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</si>
  <si>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</si>
  <si>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</si>
  <si>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</si>
  <si>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</si>
  <si>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</si>
  <si>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</si>
  <si>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</si>
  <si>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</si>
  <si>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</si>
  <si>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</si>
  <si>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</si>
  <si>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</si>
  <si>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</si>
  <si>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</si>
  <si>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</si>
  <si>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</si>
  <si>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</si>
  <si>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</si>
  <si>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</si>
  <si>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</si>
  <si>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</si>
  <si>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</si>
  <si>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</si>
  <si>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</si>
  <si>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</si>
  <si>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</si>
  <si>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</si>
  <si>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</si>
  <si>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</si>
  <si>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</si>
  <si>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</si>
  <si>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</si>
  <si>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</si>
  <si>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</si>
  <si>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</si>
  <si>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</si>
  <si>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</si>
  <si>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</si>
  <si>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</si>
  <si>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</si>
  <si>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</si>
  <si>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</si>
  <si>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</si>
  <si>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</si>
  <si>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</si>
  <si>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</si>
  <si>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</si>
  <si>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</si>
  <si>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</si>
  <si>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</si>
  <si>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</si>
  <si>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</si>
  <si>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</si>
  <si>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</si>
  <si>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</si>
  <si>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</si>
  <si>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</si>
  <si>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</si>
  <si>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</si>
  <si>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</si>
  <si>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</si>
  <si>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</si>
  <si>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</si>
  <si>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</si>
  <si>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</si>
  <si>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</si>
  <si>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</si>
  <si>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</si>
  <si>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</si>
  <si>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</si>
  <si>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</si>
  <si>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</si>
  <si>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</si>
  <si>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</si>
  <si>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</si>
  <si>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</si>
  <si>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</si>
  <si>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</si>
  <si>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</si>
  <si>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</si>
  <si>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</si>
  <si>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</si>
  <si>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</si>
  <si>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</si>
  <si>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</si>
  <si>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</si>
  <si>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</si>
  <si>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</si>
  <si>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</si>
  <si>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</si>
  <si>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</si>
  <si>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</si>
  <si>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</si>
  <si>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</si>
  <si>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</si>
  <si>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</si>
  <si>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</si>
  <si>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</si>
  <si>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</si>
  <si>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</si>
  <si>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</si>
  <si>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</si>
  <si>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</si>
  <si>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</si>
  <si>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</si>
  <si>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</si>
  <si>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</si>
  <si>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</si>
  <si>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</si>
  <si>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</si>
  <si>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</si>
  <si>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</si>
  <si>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</si>
  <si>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</si>
  <si>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</si>
  <si>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</si>
  <si>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</si>
  <si>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</si>
  <si>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</si>
  <si>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</si>
  <si>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</si>
  <si>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</si>
  <si>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</si>
  <si>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</si>
  <si>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</si>
  <si>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</si>
  <si>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</si>
  <si>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</si>
  <si>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</si>
  <si>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</si>
  <si>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</si>
  <si>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</si>
  <si>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</si>
  <si>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</si>
  <si>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</si>
  <si>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</si>
  <si>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</si>
  <si>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</si>
  <si>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</si>
  <si>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</si>
  <si>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</si>
  <si>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</si>
  <si>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</si>
  <si>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</si>
  <si>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</si>
  <si>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</si>
  <si>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</si>
  <si>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</si>
  <si>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</si>
  <si>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</si>
  <si>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</si>
  <si>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</si>
  <si>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</si>
  <si>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</si>
  <si>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</si>
  <si>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</si>
  <si>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</si>
  <si>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</si>
  <si>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</si>
  <si>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</si>
  <si>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</si>
  <si>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</si>
  <si>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</si>
  <si>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</si>
  <si>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</si>
  <si>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</si>
  <si>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</si>
  <si>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</si>
  <si>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</si>
  <si>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</si>
  <si>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</si>
  <si>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</si>
  <si>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</si>
  <si>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</si>
  <si>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</si>
  <si>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</si>
  <si>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</si>
  <si>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</si>
  <si>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</si>
  <si>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</si>
  <si>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</si>
  <si>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</si>
  <si>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</si>
  <si>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</si>
  <si>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</si>
  <si>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</si>
  <si>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</si>
  <si>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</si>
  <si>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</si>
  <si>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</si>
  <si>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</si>
  <si>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</si>
  <si>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</si>
  <si>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</si>
  <si>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</si>
  <si>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</si>
  <si>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</si>
  <si>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</si>
  <si>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</si>
  <si>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</si>
  <si>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</si>
  <si>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</si>
  <si>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</si>
  <si>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</si>
  <si>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</si>
  <si>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</si>
  <si>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</si>
  <si>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</si>
  <si>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</si>
  <si>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</si>
  <si>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</si>
  <si>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</si>
  <si>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</si>
  <si>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</si>
  <si>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</si>
  <si>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</si>
  <si>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</si>
  <si>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</si>
  <si>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</si>
  <si>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</si>
  <si>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</si>
  <si>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</si>
  <si>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</si>
  <si>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</si>
  <si>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</si>
  <si>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</si>
  <si>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</si>
  <si>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</si>
  <si>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</si>
  <si>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</si>
  <si>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</si>
  <si>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</si>
  <si>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</si>
  <si>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</si>
  <si>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</si>
  <si>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</si>
  <si>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</si>
  <si>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</si>
  <si>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</si>
  <si>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</si>
  <si>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</si>
  <si>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</si>
  <si>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</si>
  <si>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</si>
  <si>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</si>
  <si>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</si>
  <si>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</si>
  <si>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</si>
  <si>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</si>
  <si>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</si>
  <si>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</si>
  <si>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</si>
  <si>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</si>
  <si>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</si>
  <si>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</si>
  <si>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</si>
  <si>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</si>
  <si>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</si>
  <si>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</si>
  <si>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</si>
  <si>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</si>
  <si>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</si>
  <si>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</si>
  <si>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</si>
  <si>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</si>
  <si>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</si>
  <si>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</si>
  <si>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</si>
  <si>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</si>
  <si>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</si>
  <si>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</si>
  <si>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</si>
  <si>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</si>
  <si>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</si>
  <si>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</si>
  <si>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</si>
  <si>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</si>
  <si>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</si>
  <si>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</si>
  <si>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</si>
  <si>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</si>
  <si>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</si>
  <si>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</si>
  <si>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</si>
  <si>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</si>
  <si>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</si>
  <si>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</si>
  <si>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</si>
  <si>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</si>
  <si>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</si>
  <si>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</si>
  <si>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</si>
  <si>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</si>
  <si>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</si>
  <si>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</si>
  <si>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</si>
  <si>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Units Sold</t>
  </si>
  <si>
    <t>Sum of Profit</t>
  </si>
  <si>
    <t>Profit Margins</t>
  </si>
  <si>
    <t>Row Labels</t>
  </si>
  <si>
    <t>Grand Total</t>
  </si>
  <si>
    <t>Top Selling Product :</t>
  </si>
  <si>
    <t>Top Selling Product:</t>
  </si>
  <si>
    <t>Profit(%)</t>
  </si>
  <si>
    <t xml:space="preserve">Count </t>
  </si>
  <si>
    <t>Total</t>
  </si>
  <si>
    <t>Yr = 2021</t>
  </si>
  <si>
    <t>Yr = 2022</t>
  </si>
  <si>
    <t>Yr = 2023</t>
  </si>
  <si>
    <t>Yr = 2024</t>
  </si>
  <si>
    <t>Yr = 2025</t>
  </si>
  <si>
    <t>Yr = 2026</t>
  </si>
  <si>
    <t>Yr = 2027</t>
  </si>
  <si>
    <t>Yr = 2028</t>
  </si>
  <si>
    <t>Yr = 2029</t>
  </si>
  <si>
    <t>Yr = 2030</t>
  </si>
  <si>
    <t>Yr = 2031</t>
  </si>
  <si>
    <t>Yr = 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</si>
</sst>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 #,##0.00_ ;_ * \-#,##0.00_ ;_ * &quot;-&quot;??_ ;_ @_ "/>
    <numFmt numFmtId="171" formatCode="&quot;$&quot;#,##0.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2" fillId="2" borderId="0" xfId="0" applyFont="1" applyFill="1"/>
    <xf numFmtId="164" fontId="0" fillId="0" borderId="0" xfId="1" applyFont="1"/>
    <xf numFmtId="14" fontId="0" fillId="0" borderId="0" xfId="0" applyNumberFormat="1"/>
    <xf numFmtId="164" fontId="0" fillId="0" borderId="0" xfId="0" applyNumberFormat="1"/>
    <xf numFmtId="0" fontId="2" fillId="3" borderId="1" xfId="0" applyFont="1" applyFill="1" applyBorder="1"/>
    <xf numFmtId="10" fontId="0" fillId="0" borderId="0" xfId="1" applyNumberFormat="1" applyFont="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71" fontId="0" fillId="0" borderId="0" xfId="0" applyNumberFormat="1"/>
    <xf numFmtId="10" fontId="0" fillId="0" borderId="0" xfId="0" applyNumberFormat="1"/>
    <xf numFmtId="0" fontId="2" fillId="0" borderId="1" xfId="0" applyFont="1" applyBorder="1"/>
  </cellXfs>
  <cellStyles count="2">
    <cellStyle name="Comma" xfId="1" builtinId="3"/>
    <cellStyle name="Normal" xfId="0" builtinId="0"/>
  </cellStyles>
  <dxfs count="148">
    <dxf>
      <numFmt numFmtId="171" formatCode="&quot;$&quot;#,##0.00"/>
    </dxf>
    <dxf>
      <numFmt numFmtId="171" formatCode="&quot;$&quot;#,##0.00"/>
    </dxf>
    <dxf>
      <numFmt numFmtId="171" formatCode="&quot;$&quot;#,##0.00"/>
    </dxf>
    <dxf>
      <numFmt numFmtId="171" formatCode="&quot;$&quot;#,##0.00"/>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numFmt numFmtId="171" formatCode="&quot;$&quot;#,##0.00"/>
    </dxf>
    <dxf>
      <font>
        <b/>
        <i val="0"/>
        <sz val="12"/>
        <color theme="1"/>
        <name val="Comic Sans MS"/>
        <family val="4"/>
        <scheme val="none"/>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b/>
        <i val="0"/>
        <sz val="11"/>
        <color theme="1"/>
        <name val="Comic Sans MS"/>
        <family val="4"/>
        <scheme val="none"/>
      </font>
      <fill>
        <patternFill>
          <bgColor theme="3" tint="0.39994506668294322"/>
        </patternFill>
      </fill>
      <border diagonalUp="0" diagonalDown="0">
        <left/>
        <right/>
        <top/>
        <bottom/>
        <vertical/>
        <horizontal/>
      </border>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font>
        <b/>
        <color theme="1"/>
      </font>
      <border>
        <bottom style="thin">
          <color theme="6"/>
        </bottom>
        <vertical/>
        <horizontal/>
      </border>
    </dxf>
    <dxf>
      <font>
        <color theme="1"/>
      </font>
      <border diagonalUp="0" diagonalDown="0">
        <left/>
        <right/>
        <top/>
        <bottom/>
        <vertical/>
        <horizontal/>
      </border>
    </dxf>
    <dxf>
      <font>
        <b/>
        <color theme="1"/>
      </font>
      <border diagonalUp="0" diagonalDown="0">
        <left/>
        <right/>
        <top/>
        <bottom/>
        <vertical/>
        <horizontal/>
      </border>
    </dxf>
    <dxf>
      <font>
        <color theme="1"/>
      </font>
      <border>
        <left style="thin">
          <color theme="6"/>
        </left>
        <right style="thin">
          <color theme="6"/>
        </right>
        <top style="thin">
          <color theme="6"/>
        </top>
        <bottom style="thin">
          <color theme="6"/>
        </bottom>
        <vertical/>
        <horizontal/>
      </border>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71" formatCode="&quot;$&quot;#,##0.00"/>
    </dxf>
    <dxf>
      <numFmt numFmtId="171" formatCode="&quot;$&quot;#,##0.00"/>
    </dxf>
    <dxf>
      <numFmt numFmtId="171" formatCode="&quot;$&quot;#,##0.00"/>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numFmt numFmtId="171" formatCode="&quot;$&quot;#,##0.00"/>
    </dxf>
    <dxf>
      <numFmt numFmtId="0" formatCode="General"/>
    </dxf>
    <dxf>
      <numFmt numFmtId="0" formatCode="General"/>
    </dxf>
    <dxf>
      <numFmt numFmtId="0" formatCode="General"/>
    </dxf>
    <dxf>
      <numFmt numFmtId="0" formatCode="General"/>
    </dxf>
    <dxf>
      <numFmt numFmtId="0" formatCode="General"/>
    </dxf>
    <dxf>
      <numFmt numFmtId="165"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4" defaultTableStyle="TableStyleMedium2" defaultPivotStyle="PivotStyleLight16">
    <tableStyle name="SlicerStyleLight3 2" pivot="0" table="0" count="10" xr9:uid="{ED70B5C4-9EFE-44D5-A4C4-E8404127DFE2}">
      <tableStyleElement type="wholeTable" dxfId="119"/>
      <tableStyleElement type="headerRow" dxfId="118"/>
    </tableStyle>
    <tableStyle name="SlicerStyleLight3 3" pivot="0" table="0" count="10" xr9:uid="{FB587495-9515-4281-AC52-DE48A9AF33C6}">
      <tableStyleElement type="wholeTable" dxfId="117"/>
      <tableStyleElement type="headerRow" dxfId="116"/>
    </tableStyle>
    <tableStyle name="SlicerStyleLight3 4" pivot="0" table="0" count="10" xr9:uid="{2B946D8E-6312-4FDD-9CD8-2AE15BD39AB6}">
      <tableStyleElement type="wholeTable" dxfId="95"/>
      <tableStyleElement type="headerRow" dxfId="94"/>
    </tableStyle>
    <tableStyle name="SlicerStyleLight3 5" pivot="0" table="0" count="10" xr9:uid="{2769B18F-EBE3-4C8F-B6A0-623A43F5569E}">
      <tableStyleElement type="wholeTable" dxfId="93"/>
      <tableStyleElement type="headerRow" dxfId="92"/>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3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3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3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Table!PivotTable10</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accent1">
                    <a:lumMod val="50000"/>
                  </a:schemeClr>
                </a:solidFill>
                <a:latin typeface="Comic Sans MS" panose="030F0702030302020204" pitchFamily="66" charset="0"/>
              </a:rPr>
              <a:t>Sales By Country</a:t>
            </a:r>
          </a:p>
        </c:rich>
      </c:tx>
      <c:layout>
        <c:manualLayout>
          <c:xMode val="edge"/>
          <c:yMode val="edge"/>
          <c:x val="0.22857165002590091"/>
          <c:y val="2.63872663778957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16534621361756766"/>
          <c:y val="0.23882034375128236"/>
          <c:w val="0.44170736969111346"/>
          <c:h val="0.71043455360588748"/>
        </c:manualLayout>
      </c:layout>
      <c:doughnutChart>
        <c:varyColors val="1"/>
        <c:ser>
          <c:idx val="0"/>
          <c:order val="0"/>
          <c:tx>
            <c:strRef>
              <c:f>'Pivot Table'!$AM$5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6B-431E-B1DA-FD4AF5F4F4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6B-431E-B1DA-FD4AF5F4F4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6B-431E-B1DA-FD4AF5F4F48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6B-431E-B1DA-FD4AF5F4F4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6B-431E-B1DA-FD4AF5F4F48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6B-431E-B1DA-FD4AF5F4F48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6B-431E-B1DA-FD4AF5F4F48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6B-431E-B1DA-FD4AF5F4F488}"/>
              </c:ext>
            </c:extLst>
          </c:dPt>
          <c:dLbls>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Table'!$AL$6:$AL$14</c:f>
              <c:strCache>
                <c:ptCount val="8"/>
                <c:pt idx="0">
                  <c:v>Canada</c:v>
                </c:pt>
                <c:pt idx="1">
                  <c:v>England</c:v>
                </c:pt>
                <c:pt idx="2">
                  <c:v>France</c:v>
                </c:pt>
                <c:pt idx="3">
                  <c:v>Germany</c:v>
                </c:pt>
                <c:pt idx="4">
                  <c:v>India</c:v>
                </c:pt>
                <c:pt idx="5">
                  <c:v>Italy</c:v>
                </c:pt>
                <c:pt idx="6">
                  <c:v>Japan</c:v>
                </c:pt>
                <c:pt idx="7">
                  <c:v>USA</c:v>
                </c:pt>
              </c:strCache>
            </c:strRef>
          </c:cat>
          <c:val>
            <c:numRef>
              <c:f>'Pivot Table'!$AM$6:$AM$14</c:f>
              <c:numCache>
                <c:formatCode>0.00%</c:formatCode>
                <c:ptCount val="8"/>
                <c:pt idx="0">
                  <c:v>0.12175321502994299</c:v>
                </c:pt>
                <c:pt idx="1">
                  <c:v>0.14118062969996606</c:v>
                </c:pt>
                <c:pt idx="2">
                  <c:v>0.14769196469018642</c:v>
                </c:pt>
                <c:pt idx="3">
                  <c:v>9.817544052883001E-2</c:v>
                </c:pt>
                <c:pt idx="4">
                  <c:v>0.10627097386228178</c:v>
                </c:pt>
                <c:pt idx="5">
                  <c:v>0.10672886802877228</c:v>
                </c:pt>
                <c:pt idx="6">
                  <c:v>0.15516705364867481</c:v>
                </c:pt>
                <c:pt idx="7">
                  <c:v>0.12303185451134564</c:v>
                </c:pt>
              </c:numCache>
            </c:numRef>
          </c:val>
          <c:extLst>
            <c:ext xmlns:c16="http://schemas.microsoft.com/office/drawing/2014/chart" uri="{C3380CC4-5D6E-409C-BE32-E72D297353CC}">
              <c16:uniqueId val="{00000010-5E6B-431E-B1DA-FD4AF5F4F488}"/>
            </c:ext>
          </c:extLst>
        </c:ser>
        <c:dLbls>
          <c:showLegendKey val="0"/>
          <c:showVal val="1"/>
          <c:showCatName val="0"/>
          <c:showSerName val="0"/>
          <c:showPercent val="0"/>
          <c:showBubbleSize val="0"/>
          <c:showLeaderLines val="0"/>
        </c:dLbls>
        <c:firstSliceAng val="97"/>
        <c:holeSize val="72"/>
      </c:doughnutChart>
      <c:spPr>
        <a:noFill/>
        <a:ln>
          <a:noFill/>
        </a:ln>
        <a:effectLst>
          <a:softEdge rad="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Table!PivotTable9</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accent1">
                    <a:lumMod val="50000"/>
                  </a:schemeClr>
                </a:solidFill>
                <a:latin typeface="Comic Sans MS" panose="030F0702030302020204" pitchFamily="66" charset="0"/>
              </a:rPr>
              <a:t>Profit generated over Month</a:t>
            </a:r>
          </a:p>
        </c:rich>
      </c:tx>
      <c:layout>
        <c:manualLayout>
          <c:xMode val="edge"/>
          <c:yMode val="edge"/>
          <c:x val="0.26492810978525483"/>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Table'!$AH$5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Table'!$AG$6:$AG$32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Table'!$AH$6:$AH$32</c:f>
              <c:numCache>
                <c:formatCode>_ * #,##0.00_ ;_ * \-#,##0.00_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8C53-44E1-93F7-30012D4DD49E}"/>
            </c:ext>
          </c:extLst>
        </c:ser>
        <c:dLbls>
          <c:showLegendKey val="0"/>
          <c:showVal val="0"/>
          <c:showCatName val="0"/>
          <c:showSerName val="0"/>
          <c:showPercent val="0"/>
          <c:showBubbleSize val="0"/>
        </c:dLbls>
        <c:marker val="1"/>
        <c:smooth val="0"/>
        <c:axId val="1219972735"/>
        <c:axId val="1219978495"/>
      </c:lineChart>
      <c:catAx>
        <c:axId val="121997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19978495"/>
        <c:crosses val="autoZero"/>
        <c:auto val="1"/>
        <c:lblAlgn val="ctr"/>
        <c:lblOffset val="100"/>
        <c:noMultiLvlLbl val="0"/>
      </c:catAx>
      <c:valAx>
        <c:axId val="1219978495"/>
        <c:scaling>
          <c:orientation val="minMax"/>
        </c:scaling>
        <c:delete val="0"/>
        <c:axPos val="l"/>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1997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accent1">
                    <a:lumMod val="50000"/>
                  </a:schemeClr>
                </a:solidFill>
                <a:latin typeface="Comic Sans MS" panose="030F0702030302020204" pitchFamily="66" charset="0"/>
              </a:rPr>
              <a:t>Sales</a:t>
            </a:r>
            <a:r>
              <a:rPr lang="en-US" sz="1200" b="1" baseline="0">
                <a:solidFill>
                  <a:schemeClr val="accent1">
                    <a:lumMod val="50000"/>
                  </a:schemeClr>
                </a:solidFill>
                <a:latin typeface="Comic Sans MS" panose="030F0702030302020204" pitchFamily="66" charset="0"/>
              </a:rPr>
              <a:t> Generated By Customers</a:t>
            </a:r>
            <a:endParaRPr lang="en-US" sz="1200" b="1">
              <a:solidFill>
                <a:schemeClr val="accent1">
                  <a:lumMod val="50000"/>
                </a:schemeClr>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8426270301280132E-2"/>
          <c:y val="0.17171296296296298"/>
          <c:w val="0.83718793911219613"/>
          <c:h val="0.66385379614865692"/>
        </c:manualLayout>
      </c:layout>
      <c:barChart>
        <c:barDir val="bar"/>
        <c:grouping val="clustered"/>
        <c:varyColors val="0"/>
        <c:ser>
          <c:idx val="0"/>
          <c:order val="0"/>
          <c:spPr>
            <a:solidFill>
              <a:schemeClr val="accent1"/>
            </a:solidFill>
            <a:ln>
              <a:noFill/>
            </a:ln>
            <a:effectLst/>
          </c:spPr>
          <c:invertIfNegative val="0"/>
          <c:val>
            <c:numRef>
              <c:f>'Pivot Table'!$Y$7:$Y$12</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0-6A04-4C68-8B8B-546312426723}"/>
            </c:ext>
          </c:extLst>
        </c:ser>
        <c:ser>
          <c:idx val="1"/>
          <c:order val="1"/>
          <c:spPr>
            <a:solidFill>
              <a:schemeClr val="accent2"/>
            </a:solidFill>
            <a:ln>
              <a:noFill/>
            </a:ln>
            <a:effectLst/>
          </c:spPr>
          <c:invertIfNegative val="0"/>
          <c:val>
            <c:numRef>
              <c:f>'Pivot Table'!$Z$7:$Z$12</c:f>
              <c:numCache>
                <c:formatCode>"$"#,##0.00</c:formatCode>
                <c:ptCount val="6"/>
                <c:pt idx="0">
                  <c:v>965142.5</c:v>
                </c:pt>
                <c:pt idx="1">
                  <c:v>33886.44</c:v>
                </c:pt>
                <c:pt idx="2">
                  <c:v>28434</c:v>
                </c:pt>
                <c:pt idx="3">
                  <c:v>280848.75</c:v>
                </c:pt>
                <c:pt idx="4">
                  <c:v>432396</c:v>
                </c:pt>
              </c:numCache>
            </c:numRef>
          </c:val>
          <c:extLst>
            <c:ext xmlns:c16="http://schemas.microsoft.com/office/drawing/2014/chart" uri="{C3380CC4-5D6E-409C-BE32-E72D297353CC}">
              <c16:uniqueId val="{00000001-6A04-4C68-8B8B-546312426723}"/>
            </c:ext>
          </c:extLst>
        </c:ser>
        <c:dLbls>
          <c:showLegendKey val="0"/>
          <c:showVal val="0"/>
          <c:showCatName val="0"/>
          <c:showSerName val="0"/>
          <c:showPercent val="0"/>
          <c:showBubbleSize val="0"/>
        </c:dLbls>
        <c:gapWidth val="182"/>
        <c:axId val="1275350063"/>
        <c:axId val="1275350543"/>
      </c:barChart>
      <c:catAx>
        <c:axId val="1275350063"/>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75350543"/>
        <c:crosses val="autoZero"/>
        <c:auto val="1"/>
        <c:lblAlgn val="ctr"/>
        <c:lblOffset val="100"/>
        <c:noMultiLvlLbl val="0"/>
      </c:catAx>
      <c:valAx>
        <c:axId val="1275350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7535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latin typeface="Comic Sans MS" panose="030F0702030302020204" pitchFamily="66" charset="0"/>
              </a:rPr>
              <a:t>Sales</a:t>
            </a:r>
            <a:r>
              <a:rPr lang="en-US" b="1" baseline="0">
                <a:solidFill>
                  <a:schemeClr val="accent1">
                    <a:lumMod val="50000"/>
                  </a:schemeClr>
                </a:solidFill>
                <a:latin typeface="Comic Sans MS" panose="030F0702030302020204" pitchFamily="66" charset="0"/>
              </a:rPr>
              <a:t> and Profit By Month</a:t>
            </a:r>
            <a:endParaRPr lang="en-US" b="1">
              <a:solidFill>
                <a:schemeClr val="accent1">
                  <a:lumMod val="50000"/>
                </a:schemeClr>
              </a:solidFill>
              <a:latin typeface="Comic Sans MS" panose="030F0702030302020204" pitchFamily="66" charset="0"/>
            </a:endParaRPr>
          </a:p>
        </c:rich>
      </c:tx>
      <c:layout>
        <c:manualLayout>
          <c:xMode val="edge"/>
          <c:yMode val="edge"/>
          <c:x val="0.22342551383583534"/>
          <c:y val="3.94622159639681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Table'!$N$3</c:f>
              <c:strCache>
                <c:ptCount val="1"/>
                <c:pt idx="0">
                  <c:v>Sum of Sales</c:v>
                </c:pt>
              </c:strCache>
            </c:strRef>
          </c:tx>
          <c:spPr>
            <a:solidFill>
              <a:schemeClr val="accent1"/>
            </a:solidFill>
            <a:ln>
              <a:noFill/>
            </a:ln>
            <a:effectLst/>
          </c:spPr>
          <c:invertIfNegative val="0"/>
          <c:cat>
            <c:strRef>
              <c:f>'Pivot Table'!$M$4:$M$16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Table'!$N$4:$N$16</c:f>
              <c:numCache>
                <c:formatCode>_ * #,##0.00_ ;_ * \-#,##0.00_ ;_ * "-"??_ ;_ @_ </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1CE4-46BC-A2DC-0A3BD71DE32C}"/>
            </c:ext>
          </c:extLst>
        </c:ser>
        <c:ser>
          <c:idx val="1"/>
          <c:order val="1"/>
          <c:tx>
            <c:strRef>
              <c:f>'Pivot Table'!$O$3</c:f>
              <c:strCache>
                <c:ptCount val="1"/>
                <c:pt idx="0">
                  <c:v>Sum of Profit</c:v>
                </c:pt>
              </c:strCache>
            </c:strRef>
          </c:tx>
          <c:spPr>
            <a:solidFill>
              <a:schemeClr val="accent2"/>
            </a:solidFill>
            <a:ln>
              <a:noFill/>
            </a:ln>
            <a:effectLst/>
          </c:spPr>
          <c:invertIfNegative val="0"/>
          <c:cat>
            <c:strRef>
              <c:f>'Pivot Table'!$M$4:$M$16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Table'!$O$4:$O$16</c:f>
              <c:numCache>
                <c:formatCode>_ * #,##0.00_ ;_ * \-#,##0.00_ ;_ * "-"??_ ;_ @_ </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6="http://schemas.microsoft.com/office/drawing/2014/chart" uri="{C3380CC4-5D6E-409C-BE32-E72D297353CC}">
              <c16:uniqueId val="{00000001-1CE4-46BC-A2DC-0A3BD71DE32C}"/>
            </c:ext>
          </c:extLst>
        </c:ser>
        <c:dLbls>
          <c:showLegendKey val="0"/>
          <c:showVal val="0"/>
          <c:showCatName val="0"/>
          <c:showSerName val="0"/>
          <c:showPercent val="0"/>
          <c:showBubbleSize val="0"/>
        </c:dLbls>
        <c:gapWidth val="219"/>
        <c:overlap val="100"/>
        <c:axId val="1275334703"/>
        <c:axId val="1275327023"/>
      </c:barChart>
      <c:catAx>
        <c:axId val="127533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75327023"/>
        <c:crosses val="autoZero"/>
        <c:auto val="1"/>
        <c:lblAlgn val="ctr"/>
        <c:lblOffset val="100"/>
        <c:noMultiLvlLbl val="0"/>
      </c:catAx>
      <c:valAx>
        <c:axId val="1275327023"/>
        <c:scaling>
          <c:orientation val="minMax"/>
        </c:scaling>
        <c:delete val="0"/>
        <c:axPos val="l"/>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75334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accent1">
                    <a:lumMod val="50000"/>
                  </a:schemeClr>
                </a:solidFill>
                <a:latin typeface="Comic Sans MS" panose="030F0702030302020204" pitchFamily="66" charset="0"/>
              </a:rPr>
              <a:t>Unit</a:t>
            </a:r>
            <a:r>
              <a:rPr lang="en-US" sz="1200" b="1" baseline="0">
                <a:solidFill>
                  <a:schemeClr val="accent1">
                    <a:lumMod val="50000"/>
                  </a:schemeClr>
                </a:solidFill>
                <a:latin typeface="Comic Sans MS" panose="030F0702030302020204" pitchFamily="66" charset="0"/>
              </a:rPr>
              <a:t> Sold By Priduct</a:t>
            </a:r>
            <a:endParaRPr lang="en-US" sz="1200" b="1">
              <a:solidFill>
                <a:schemeClr val="accent1">
                  <a:lumMod val="50000"/>
                </a:schemeClr>
              </a:solidFill>
              <a:latin typeface="Comic Sans MS" panose="030F0702030302020204" pitchFamily="66" charset="0"/>
            </a:endParaRPr>
          </a:p>
        </c:rich>
      </c:tx>
      <c:layout>
        <c:manualLayout>
          <c:xMode val="edge"/>
          <c:yMode val="edge"/>
          <c:x val="0.15237361896610432"/>
          <c:y val="2.75722972228509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a:softEdge rad="12700"/>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9.7658537393595202E-2"/>
              <c:y val="0.11986375820425804"/>
            </c:manualLayout>
          </c:layout>
          <c:spPr>
            <a:noFill/>
            <a:ln>
              <a:noFill/>
            </a:ln>
            <a:effectLst>
              <a:softEdge rad="12700"/>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0.15369388279214"/>
              <c:y val="-8.082694497624561E-2"/>
            </c:manualLayout>
          </c:layout>
          <c:spPr>
            <a:noFill/>
            <a:ln>
              <a:noFill/>
            </a:ln>
            <a:effectLst>
              <a:softEdge rad="12700"/>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Table'!$AD$5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D0-4226-A2A0-28B9DFC7DA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D0-4226-A2A0-28B9DFC7DA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D0-4226-A2A0-28B9DFC7DA1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D0-4226-A2A0-28B9DFC7DA1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D0-4226-A2A0-28B9DFC7DA1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D0-4226-A2A0-28B9DFC7DA13}"/>
              </c:ext>
            </c:extLst>
          </c:dPt>
          <c:dLbls>
            <c:dLbl>
              <c:idx val="0"/>
              <c:layout>
                <c:manualLayout>
                  <c:x val="-9.7658537393595202E-2"/>
                  <c:y val="0.1198637582042580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CD0-4226-A2A0-28B9DFC7DA13}"/>
                </c:ext>
              </c:extLst>
            </c:dLbl>
            <c:dLbl>
              <c:idx val="2"/>
              <c:layout>
                <c:manualLayout>
                  <c:x val="-0.15369388279214"/>
                  <c:y val="-8.08269449762456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CD0-4226-A2A0-28B9DFC7DA13}"/>
                </c:ext>
              </c:extLst>
            </c:dLbl>
            <c:spPr>
              <a:noFill/>
              <a:ln>
                <a:noFill/>
              </a:ln>
              <a:effectLst>
                <a:softEdge rad="12700"/>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Table'!$AC$6:$AC$12</c:f>
              <c:strCache>
                <c:ptCount val="6"/>
                <c:pt idx="0">
                  <c:v>Amarilla</c:v>
                </c:pt>
                <c:pt idx="1">
                  <c:v>Carretera</c:v>
                </c:pt>
                <c:pt idx="2">
                  <c:v>Montana</c:v>
                </c:pt>
                <c:pt idx="3">
                  <c:v>Paseo</c:v>
                </c:pt>
                <c:pt idx="4">
                  <c:v>Velo</c:v>
                </c:pt>
                <c:pt idx="5">
                  <c:v>VTT</c:v>
                </c:pt>
              </c:strCache>
            </c:strRef>
          </c:cat>
          <c:val>
            <c:numRef>
              <c:f>'Pivot Table'!$AD$6:$AD$12</c:f>
              <c:numCache>
                <c:formatCode>"$"#,##0.00</c:formatCode>
                <c:ptCount val="6"/>
                <c:pt idx="0">
                  <c:v>17747116.059999999</c:v>
                </c:pt>
                <c:pt idx="1">
                  <c:v>13815307.885</c:v>
                </c:pt>
                <c:pt idx="2">
                  <c:v>15390801.880000003</c:v>
                </c:pt>
                <c:pt idx="3">
                  <c:v>33011143.950000014</c:v>
                </c:pt>
                <c:pt idx="4">
                  <c:v>18250059.465000004</c:v>
                </c:pt>
                <c:pt idx="5">
                  <c:v>20511921.020000003</c:v>
                </c:pt>
              </c:numCache>
            </c:numRef>
          </c:val>
          <c:extLst>
            <c:ext xmlns:c16="http://schemas.microsoft.com/office/drawing/2014/chart" uri="{C3380CC4-5D6E-409C-BE32-E72D297353CC}">
              <c16:uniqueId val="{0000000C-1CD0-4226-A2A0-28B9DFC7DA13}"/>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plotSurface>
          <cx:spPr>
            <a:ln>
              <a:noFill/>
            </a:ln>
          </cx:spPr>
        </cx:plotSurface>
        <cx:series layoutId="sunburst" uniqueId="{1A70182F-39B8-4C94-8163-6066F39C6392}">
          <cx:tx>
            <cx:txData>
              <cx:f>_xlchart.v1.3</cx:f>
              <cx:v>Total</cx:v>
            </cx:txData>
          </cx:tx>
          <cx:dataLabels>
            <cx:visibility seriesName="0" categoryName="1" value="0"/>
          </cx:dataLabels>
          <cx:dataId val="0"/>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eaLnBrk="1" fontAlgn="auto" latinLnBrk="0" hangingPunct="1"/>
            <a:r>
              <a:rPr lang="en-US" sz="1400" b="1" i="0" baseline="0">
                <a:solidFill>
                  <a:schemeClr val="accent1">
                    <a:lumMod val="50000"/>
                  </a:schemeClr>
                </a:solidFill>
                <a:effectLst/>
                <a:latin typeface="Comic Sans MS" panose="030F0702030302020204" pitchFamily="66" charset="0"/>
              </a:rPr>
              <a:t>Sales breakup by Segments</a:t>
            </a:r>
            <a:endParaRPr lang="en-US" sz="1400" b="1">
              <a:solidFill>
                <a:schemeClr val="accent1">
                  <a:lumMod val="50000"/>
                </a:schemeClr>
              </a:solidFill>
              <a:effectLst/>
              <a:latin typeface="Comic Sans MS" panose="030F0702030302020204" pitchFamily="66" charset="0"/>
            </a:endParaRPr>
          </a:p>
        </cx:rich>
      </cx:tx>
    </cx:title>
    <cx:plotArea>
      <cx:plotAreaRegion>
        <cx:series layoutId="treemap" uniqueId="{A37080BF-56B0-4689-B3D0-8352F8475D7A}">
          <cx:spPr>
            <a:gradFill>
              <a:gsLst>
                <a:gs pos="81651">
                  <a:srgbClr val="ABC0E4"/>
                </a:gs>
                <a:gs pos="82437">
                  <a:schemeClr val="accent1">
                    <a:lumMod val="75000"/>
                  </a:schemeClr>
                </a:gs>
                <a:gs pos="81875">
                  <a:srgbClr val="ABC0E4"/>
                </a:gs>
                <a:gs pos="80750">
                  <a:srgbClr val="ABC0E4"/>
                </a:gs>
                <a:gs pos="78500">
                  <a:srgbClr val="ABC0E4"/>
                </a:gs>
                <a:gs pos="74000">
                  <a:schemeClr val="accent1">
                    <a:lumMod val="45000"/>
                    <a:lumOff val="55000"/>
                  </a:schemeClr>
                </a:gs>
                <a:gs pos="29366">
                  <a:srgbClr val="AFC3E5"/>
                </a:gs>
                <a:gs pos="16000">
                  <a:schemeClr val="accent1">
                    <a:lumMod val="45000"/>
                    <a:lumOff val="55000"/>
                  </a:schemeClr>
                </a:gs>
                <a:gs pos="10000">
                  <a:schemeClr val="accent1">
                    <a:lumMod val="30000"/>
                    <a:lumOff val="70000"/>
                  </a:schemeClr>
                </a:gs>
              </a:gsLst>
              <a:lin ang="5400000" scaled="1"/>
            </a:gradFill>
          </cx:spPr>
          <cx:dataLabels>
            <cx:visibility seriesName="0" categoryName="1" value="0"/>
            <cx:separator>, </cx:separator>
          </cx:dataLabels>
          <cx:dataId val="0"/>
          <cx:layoutPr>
            <cx:parentLabelLayout val="overlapping"/>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1" max="150" min="1" page="5" val="122"/>
</file>

<file path=xl/ctrlProps/ctrlProp2.xml><?xml version="1.0" encoding="utf-8"?>
<formControlPr xmlns="http://schemas.microsoft.com/office/spreadsheetml/2009/9/main" objectType="Scroll" dx="22" fmlaLink="$W$1" max="150" min="1" page="5" val="21"/>
</file>

<file path=xl/ctrlProps/ctrlProp3.xml><?xml version="1.0" encoding="utf-8"?>
<formControlPr xmlns="http://schemas.microsoft.com/office/spreadsheetml/2009/9/main" objectType="Scroll" dx="22" fmlaLink="$W$1" max="150" min="1" page="5" val="21"/>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4.xml"/><Relationship Id="rId5" Type="http://schemas.openxmlformats.org/officeDocument/2006/relationships/chart" Target="../charts/chart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21</xdr:col>
          <xdr:colOff>209550</xdr:colOff>
          <xdr:row>7</xdr:row>
          <xdr:rowOff>142875</xdr:rowOff>
        </xdr:from>
        <xdr:to>
          <xdr:col>21</xdr:col>
          <xdr:colOff>533400</xdr:colOff>
          <xdr:row>17</xdr:row>
          <xdr:rowOff>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51C596A4-1658-A753-6159-50293EB643B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53368</xdr:colOff>
      <xdr:row>0</xdr:row>
      <xdr:rowOff>0</xdr:rowOff>
    </xdr:from>
    <xdr:to>
      <xdr:col>24</xdr:col>
      <xdr:colOff>501415</xdr:colOff>
      <xdr:row>41</xdr:row>
      <xdr:rowOff>132483</xdr:rowOff>
    </xdr:to>
    <xdr:sp macro="" textlink="">
      <xdr:nvSpPr>
        <xdr:cNvPr id="2" name="Rectangle: Rounded Corners 1">
          <a:extLst>
            <a:ext uri="{FF2B5EF4-FFF2-40B4-BE49-F238E27FC236}">
              <a16:creationId xmlns:a16="http://schemas.microsoft.com/office/drawing/2014/main" id="{C8510811-4960-29BE-3BED-DEB0B6CBCBD1}"/>
            </a:ext>
          </a:extLst>
        </xdr:cNvPr>
        <xdr:cNvSpPr/>
      </xdr:nvSpPr>
      <xdr:spPr>
        <a:xfrm>
          <a:off x="661189" y="0"/>
          <a:ext cx="14427930" cy="7882201"/>
        </a:xfrm>
        <a:prstGeom prst="roundRect">
          <a:avLst>
            <a:gd name="adj" fmla="val 4422"/>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235107</xdr:colOff>
      <xdr:row>0</xdr:row>
      <xdr:rowOff>160775</xdr:rowOff>
    </xdr:from>
    <xdr:to>
      <xdr:col>8</xdr:col>
      <xdr:colOff>373373</xdr:colOff>
      <xdr:row>6</xdr:row>
      <xdr:rowOff>130049</xdr:rowOff>
    </xdr:to>
    <xdr:sp macro="" textlink="">
      <xdr:nvSpPr>
        <xdr:cNvPr id="3" name="Rectangle: Rounded Corners 2">
          <a:extLst>
            <a:ext uri="{FF2B5EF4-FFF2-40B4-BE49-F238E27FC236}">
              <a16:creationId xmlns:a16="http://schemas.microsoft.com/office/drawing/2014/main" id="{1467AB5A-1ABB-8CA6-A205-7A2C19A24331}"/>
            </a:ext>
          </a:extLst>
        </xdr:cNvPr>
        <xdr:cNvSpPr/>
      </xdr:nvSpPr>
      <xdr:spPr>
        <a:xfrm>
          <a:off x="847956" y="160775"/>
          <a:ext cx="4428208" cy="112113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8</xdr:col>
      <xdr:colOff>554340</xdr:colOff>
      <xdr:row>0</xdr:row>
      <xdr:rowOff>140040</xdr:rowOff>
    </xdr:from>
    <xdr:to>
      <xdr:col>12</xdr:col>
      <xdr:colOff>377909</xdr:colOff>
      <xdr:row>6</xdr:row>
      <xdr:rowOff>108085</xdr:rowOff>
    </xdr:to>
    <xdr:sp macro="" textlink="'Pivot Table'!A4">
      <xdr:nvSpPr>
        <xdr:cNvPr id="4" name="Rectangle: Rounded Corners 3">
          <a:extLst>
            <a:ext uri="{FF2B5EF4-FFF2-40B4-BE49-F238E27FC236}">
              <a16:creationId xmlns:a16="http://schemas.microsoft.com/office/drawing/2014/main" id="{94326F2D-BAE0-4309-B1BF-CF75AFBBA63A}"/>
            </a:ext>
          </a:extLst>
        </xdr:cNvPr>
        <xdr:cNvSpPr/>
      </xdr:nvSpPr>
      <xdr:spPr>
        <a:xfrm>
          <a:off x="5416908" y="140040"/>
          <a:ext cx="2254853" cy="11021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0576C2BF-6DB8-4A6C-B942-5F9DCB309519}" type="TxLink">
            <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$118,726,350.26</a:t>
          </a:fld>
          <a:endPar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rPr>
            <a:t>  Total Sales</a:t>
          </a:r>
        </a:p>
      </xdr:txBody>
    </xdr:sp>
    <xdr:clientData/>
  </xdr:twoCellAnchor>
  <xdr:twoCellAnchor>
    <xdr:from>
      <xdr:col>20</xdr:col>
      <xdr:colOff>522910</xdr:colOff>
      <xdr:row>0</xdr:row>
      <xdr:rowOff>117121</xdr:rowOff>
    </xdr:from>
    <xdr:to>
      <xdr:col>24</xdr:col>
      <xdr:colOff>346479</xdr:colOff>
      <xdr:row>6</xdr:row>
      <xdr:rowOff>67346</xdr:rowOff>
    </xdr:to>
    <xdr:sp macro="" textlink="'Pivot Table'!B4">
      <xdr:nvSpPr>
        <xdr:cNvPr id="6" name="Rectangle: Rounded Corners 5">
          <a:extLst>
            <a:ext uri="{FF2B5EF4-FFF2-40B4-BE49-F238E27FC236}">
              <a16:creationId xmlns:a16="http://schemas.microsoft.com/office/drawing/2014/main" id="{A8A1F5F9-7C6E-420F-A35D-245062D5B9C4}"/>
            </a:ext>
          </a:extLst>
        </xdr:cNvPr>
        <xdr:cNvSpPr/>
      </xdr:nvSpPr>
      <xdr:spPr>
        <a:xfrm>
          <a:off x="12679330" y="117121"/>
          <a:ext cx="2254853" cy="108433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7A589A5-F5EF-4E0A-B2E2-89811E4350AC}" type="TxLink">
            <a:rPr lang="en-US" sz="1600" b="1" i="0" u="none" strike="noStrike" kern="1200">
              <a:solidFill>
                <a:schemeClr val="accent1">
                  <a:lumMod val="50000"/>
                </a:schemeClr>
              </a:solidFill>
              <a:latin typeface="Comic Sans MS" panose="030F0702030302020204" pitchFamily="66" charset="0"/>
              <a:ea typeface="Calibri"/>
              <a:cs typeface="Calibri"/>
            </a:rPr>
            <a:pPr algn="ctr"/>
            <a:t> 1,125,806.00 </a:t>
          </a:fld>
          <a:endParaRPr lang="en-US" sz="1600" b="1" i="0" u="none" strike="noStrike" kern="1200">
            <a:solidFill>
              <a:schemeClr val="accent1">
                <a:lumMod val="50000"/>
              </a:schemeClr>
            </a:solidFill>
            <a:latin typeface="Comic Sans MS" panose="030F0702030302020204" pitchFamily="66" charset="0"/>
            <a:ea typeface="Calibri"/>
            <a:cs typeface="Calibri"/>
          </a:endParaRPr>
        </a:p>
        <a:p>
          <a:pPr algn="ctr"/>
          <a:r>
            <a:rPr lang="en-US" sz="1600" b="1" i="0" u="none" strike="noStrike" kern="1200">
              <a:solidFill>
                <a:schemeClr val="accent1">
                  <a:lumMod val="50000"/>
                </a:schemeClr>
              </a:solidFill>
              <a:latin typeface="Comic Sans MS" panose="030F0702030302020204" pitchFamily="66" charset="0"/>
              <a:ea typeface="Calibri"/>
              <a:cs typeface="Calibri"/>
            </a:rPr>
            <a:t>Units</a:t>
          </a:r>
          <a:r>
            <a:rPr lang="en-US" sz="1600" b="1" i="0" u="none" strike="noStrike" kern="1200" baseline="0">
              <a:solidFill>
                <a:schemeClr val="accent1">
                  <a:lumMod val="50000"/>
                </a:schemeClr>
              </a:solidFill>
              <a:latin typeface="Comic Sans MS" panose="030F0702030302020204" pitchFamily="66" charset="0"/>
              <a:ea typeface="Calibri"/>
              <a:cs typeface="Calibri"/>
            </a:rPr>
            <a:t> Sold</a:t>
          </a:r>
          <a:endParaRPr lang="en-US" sz="1600" b="1" kern="1200">
            <a:solidFill>
              <a:schemeClr val="accent1">
                <a:lumMod val="50000"/>
              </a:schemeClr>
            </a:solidFill>
            <a:latin typeface="Comic Sans MS" panose="030F0702030302020204" pitchFamily="66" charset="0"/>
          </a:endParaRPr>
        </a:p>
      </xdr:txBody>
    </xdr:sp>
    <xdr:clientData/>
  </xdr:twoCellAnchor>
  <xdr:twoCellAnchor>
    <xdr:from>
      <xdr:col>1</xdr:col>
      <xdr:colOff>198395</xdr:colOff>
      <xdr:row>7</xdr:row>
      <xdr:rowOff>114662</xdr:rowOff>
    </xdr:from>
    <xdr:to>
      <xdr:col>5</xdr:col>
      <xdr:colOff>15268</xdr:colOff>
      <xdr:row>14</xdr:row>
      <xdr:rowOff>35644</xdr:rowOff>
    </xdr:to>
    <xdr:sp macro="" textlink="">
      <xdr:nvSpPr>
        <xdr:cNvPr id="8" name="Rectangle: Rounded Corners 7">
          <a:extLst>
            <a:ext uri="{FF2B5EF4-FFF2-40B4-BE49-F238E27FC236}">
              <a16:creationId xmlns:a16="http://schemas.microsoft.com/office/drawing/2014/main" id="{BAA27D24-8C80-4D21-97F7-25DE51C6ADA0}"/>
            </a:ext>
          </a:extLst>
        </xdr:cNvPr>
        <xdr:cNvSpPr/>
      </xdr:nvSpPr>
      <xdr:spPr>
        <a:xfrm>
          <a:off x="806216" y="1437785"/>
          <a:ext cx="2248157" cy="124410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183031</xdr:colOff>
      <xdr:row>14</xdr:row>
      <xdr:rowOff>160751</xdr:rowOff>
    </xdr:from>
    <xdr:to>
      <xdr:col>5</xdr:col>
      <xdr:colOff>31859</xdr:colOff>
      <xdr:row>30</xdr:row>
      <xdr:rowOff>55670</xdr:rowOff>
    </xdr:to>
    <xdr:sp macro="" textlink="">
      <xdr:nvSpPr>
        <xdr:cNvPr id="9" name="Rectangle: Rounded Corners 8">
          <a:extLst>
            <a:ext uri="{FF2B5EF4-FFF2-40B4-BE49-F238E27FC236}">
              <a16:creationId xmlns:a16="http://schemas.microsoft.com/office/drawing/2014/main" id="{3DE337A8-C734-44FA-89E9-7E67130639C8}"/>
            </a:ext>
          </a:extLst>
        </xdr:cNvPr>
        <xdr:cNvSpPr/>
      </xdr:nvSpPr>
      <xdr:spPr>
        <a:xfrm>
          <a:off x="790852" y="2806996"/>
          <a:ext cx="2280112" cy="2919199"/>
        </a:xfrm>
        <a:prstGeom prst="roundRect">
          <a:avLst>
            <a:gd name="adj" fmla="val 8563"/>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152306</xdr:colOff>
      <xdr:row>31</xdr:row>
      <xdr:rowOff>2460</xdr:rowOff>
    </xdr:from>
    <xdr:to>
      <xdr:col>5</xdr:col>
      <xdr:colOff>185489</xdr:colOff>
      <xdr:row>40</xdr:row>
      <xdr:rowOff>163210</xdr:rowOff>
    </xdr:to>
    <xdr:sp macro="" textlink="">
      <xdr:nvSpPr>
        <xdr:cNvPr id="10" name="Rectangle: Rounded Corners 9">
          <a:extLst>
            <a:ext uri="{FF2B5EF4-FFF2-40B4-BE49-F238E27FC236}">
              <a16:creationId xmlns:a16="http://schemas.microsoft.com/office/drawing/2014/main" id="{3F066D49-E7D7-401E-9719-DD5AF42B6A5B}"/>
            </a:ext>
          </a:extLst>
        </xdr:cNvPr>
        <xdr:cNvSpPr/>
      </xdr:nvSpPr>
      <xdr:spPr>
        <a:xfrm>
          <a:off x="759935" y="5941900"/>
          <a:ext cx="2463701" cy="1885103"/>
        </a:xfrm>
        <a:prstGeom prst="roundRect">
          <a:avLst>
            <a:gd name="adj" fmla="val 4911"/>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166440</xdr:colOff>
      <xdr:row>7</xdr:row>
      <xdr:rowOff>86396</xdr:rowOff>
    </xdr:from>
    <xdr:to>
      <xdr:col>12</xdr:col>
      <xdr:colOff>1136</xdr:colOff>
      <xdr:row>29</xdr:row>
      <xdr:rowOff>178572</xdr:rowOff>
    </xdr:to>
    <xdr:sp macro="" textlink="">
      <xdr:nvSpPr>
        <xdr:cNvPr id="11" name="Rectangle: Rounded Corners 10">
          <a:extLst>
            <a:ext uri="{FF2B5EF4-FFF2-40B4-BE49-F238E27FC236}">
              <a16:creationId xmlns:a16="http://schemas.microsoft.com/office/drawing/2014/main" id="{0CF65525-B292-434D-BC52-89C72B9FFE4E}"/>
            </a:ext>
          </a:extLst>
        </xdr:cNvPr>
        <xdr:cNvSpPr/>
      </xdr:nvSpPr>
      <xdr:spPr>
        <a:xfrm>
          <a:off x="3205545" y="1409519"/>
          <a:ext cx="4089443" cy="4250561"/>
        </a:xfrm>
        <a:prstGeom prst="roundRect">
          <a:avLst>
            <a:gd name="adj" fmla="val 8563"/>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12</xdr:col>
      <xdr:colOff>107448</xdr:colOff>
      <xdr:row>7</xdr:row>
      <xdr:rowOff>101757</xdr:rowOff>
    </xdr:from>
    <xdr:to>
      <xdr:col>18</xdr:col>
      <xdr:colOff>562868</xdr:colOff>
      <xdr:row>18</xdr:row>
      <xdr:rowOff>4918</xdr:rowOff>
    </xdr:to>
    <xdr:sp macro="" textlink="">
      <xdr:nvSpPr>
        <xdr:cNvPr id="12" name="Rectangle: Rounded Corners 11">
          <a:extLst>
            <a:ext uri="{FF2B5EF4-FFF2-40B4-BE49-F238E27FC236}">
              <a16:creationId xmlns:a16="http://schemas.microsoft.com/office/drawing/2014/main" id="{AE8D1025-54DB-4065-BB0A-9EC26D9CCC3F}"/>
            </a:ext>
          </a:extLst>
        </xdr:cNvPr>
        <xdr:cNvSpPr/>
      </xdr:nvSpPr>
      <xdr:spPr>
        <a:xfrm>
          <a:off x="7391272" y="1409110"/>
          <a:ext cx="4097331" cy="1957573"/>
        </a:xfrm>
        <a:prstGeom prst="roundRect">
          <a:avLst>
            <a:gd name="adj" fmla="val 9989"/>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kern="1200"/>
        </a:p>
      </xdr:txBody>
    </xdr:sp>
    <xdr:clientData/>
  </xdr:twoCellAnchor>
  <xdr:twoCellAnchor>
    <xdr:from>
      <xdr:col>19</xdr:col>
      <xdr:colOff>64442</xdr:colOff>
      <xdr:row>7</xdr:row>
      <xdr:rowOff>76388</xdr:rowOff>
    </xdr:from>
    <xdr:to>
      <xdr:col>24</xdr:col>
      <xdr:colOff>329298</xdr:colOff>
      <xdr:row>18</xdr:row>
      <xdr:rowOff>58809</xdr:rowOff>
    </xdr:to>
    <xdr:sp macro="" textlink="'Pivot Table'!J3">
      <xdr:nvSpPr>
        <xdr:cNvPr id="13" name="Rectangle: Rounded Corners 12">
          <a:extLst>
            <a:ext uri="{FF2B5EF4-FFF2-40B4-BE49-F238E27FC236}">
              <a16:creationId xmlns:a16="http://schemas.microsoft.com/office/drawing/2014/main" id="{5AD440CA-A6A5-41CA-A5C1-2EA326B2231C}"/>
            </a:ext>
          </a:extLst>
        </xdr:cNvPr>
        <xdr:cNvSpPr/>
      </xdr:nvSpPr>
      <xdr:spPr>
        <a:xfrm>
          <a:off x="11686690" y="1422122"/>
          <a:ext cx="3323342" cy="2097146"/>
        </a:xfrm>
        <a:prstGeom prst="roundRect">
          <a:avLst>
            <a:gd name="adj" fmla="val 11590"/>
          </a:avLst>
        </a:prstGeom>
        <a:solidFill>
          <a:schemeClr val="bg1">
            <a:alpha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sz="1600" b="1" i="0" u="none" strike="noStrike">
            <a:solidFill>
              <a:schemeClr val="accent1">
                <a:lumMod val="50000"/>
              </a:schemeClr>
            </a:solidFill>
            <a:effectLst/>
            <a:latin typeface="Comic Sans MS" panose="030F0702030302020204" pitchFamily="66" charset="0"/>
            <a:ea typeface="Calibri"/>
            <a:cs typeface="Calibri"/>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u="none" strike="noStrike">
              <a:solidFill>
                <a:schemeClr val="accent1">
                  <a:lumMod val="50000"/>
                </a:schemeClr>
              </a:solidFill>
              <a:effectLst/>
              <a:latin typeface="Comic Sans MS" panose="030F0702030302020204" pitchFamily="66" charset="0"/>
              <a:ea typeface="Calibri"/>
              <a:cs typeface="Calibri"/>
            </a:rPr>
            <a:t>Top Selling Product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600" b="1" i="0" u="none" strike="noStrike">
            <a:solidFill>
              <a:schemeClr val="accent1">
                <a:lumMod val="50000"/>
              </a:schemeClr>
            </a:solidFill>
            <a:effectLst/>
            <a:latin typeface="Comic Sans MS" panose="030F0702030302020204" pitchFamily="66" charset="0"/>
            <a:ea typeface="Calibri"/>
            <a:cs typeface="Calibri"/>
          </a:endParaRPr>
        </a:p>
        <a:p>
          <a:pPr marL="0" marR="0" lvl="0" indent="0" algn="ctr" defTabSz="914400" eaLnBrk="1" fontAlgn="auto" latinLnBrk="0" hangingPunct="1">
            <a:lnSpc>
              <a:spcPct val="100000"/>
            </a:lnSpc>
            <a:spcBef>
              <a:spcPts val="0"/>
            </a:spcBef>
            <a:spcAft>
              <a:spcPts val="0"/>
            </a:spcAft>
            <a:buClrTx/>
            <a:buSzTx/>
            <a:buFontTx/>
            <a:buNone/>
            <a:tabLst/>
            <a:defRPr/>
          </a:pPr>
          <a:fld id="{8ADA833B-949C-43BC-BD00-71F86BB8F4B4}" type="TxLink">
            <a:rPr lang="en-US" sz="1600" b="1" i="0" u="none" strike="noStrike">
              <a:solidFill>
                <a:schemeClr val="accent1">
                  <a:lumMod val="50000"/>
                </a:schemeClr>
              </a:solidFill>
              <a:effectLst/>
              <a:latin typeface="Comic Sans MS" panose="030F0702030302020204" pitchFamily="66" charset="0"/>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PROD_ID_002</a:t>
          </a:fld>
          <a:endParaRPr lang="en-US" sz="1600" b="1" i="0" u="none" strike="noStrike">
            <a:solidFill>
              <a:schemeClr val="accent1">
                <a:lumMod val="50000"/>
              </a:schemeClr>
            </a:solidFill>
            <a:effectLst/>
            <a:latin typeface="Comic Sans MS" panose="030F0702030302020204" pitchFamily="66" charset="0"/>
            <a:ea typeface="Calibri"/>
            <a:cs typeface="Calibri"/>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u="none" strike="noStrike" kern="1200" baseline="0">
              <a:solidFill>
                <a:schemeClr val="accent1">
                  <a:lumMod val="50000"/>
                </a:schemeClr>
              </a:solidFill>
              <a:effectLst/>
              <a:latin typeface="Comic Sans MS" panose="030F0702030302020204" pitchFamily="66" charset="0"/>
              <a:ea typeface="Calibri"/>
              <a:cs typeface="Calibri"/>
            </a:rPr>
            <a:t>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u="none" strike="noStrike" kern="1200">
              <a:solidFill>
                <a:schemeClr val="accent1">
                  <a:lumMod val="50000"/>
                </a:schemeClr>
              </a:solidFill>
              <a:effectLst/>
              <a:latin typeface="Comic Sans MS" panose="030F0702030302020204" pitchFamily="66" charset="0"/>
              <a:ea typeface="Calibri"/>
              <a:cs typeface="Calibri"/>
            </a:rPr>
            <a:t>$3,30,11,144</a:t>
          </a:r>
        </a:p>
      </xdr:txBody>
    </xdr:sp>
    <xdr:clientData/>
  </xdr:twoCellAnchor>
  <xdr:twoCellAnchor>
    <xdr:from>
      <xdr:col>19</xdr:col>
      <xdr:colOff>73034</xdr:colOff>
      <xdr:row>18</xdr:row>
      <xdr:rowOff>178573</xdr:rowOff>
    </xdr:from>
    <xdr:to>
      <xdr:col>24</xdr:col>
      <xdr:colOff>337890</xdr:colOff>
      <xdr:row>29</xdr:row>
      <xdr:rowOff>176114</xdr:rowOff>
    </xdr:to>
    <xdr:sp macro="" textlink="">
      <xdr:nvSpPr>
        <xdr:cNvPr id="14" name="Rectangle: Rounded Corners 13">
          <a:extLst>
            <a:ext uri="{FF2B5EF4-FFF2-40B4-BE49-F238E27FC236}">
              <a16:creationId xmlns:a16="http://schemas.microsoft.com/office/drawing/2014/main" id="{A3BE093D-1C5A-4253-8D0D-5774335B2F33}"/>
            </a:ext>
          </a:extLst>
        </xdr:cNvPr>
        <xdr:cNvSpPr/>
      </xdr:nvSpPr>
      <xdr:spPr>
        <a:xfrm>
          <a:off x="11605755" y="3540338"/>
          <a:ext cx="3299782" cy="2051952"/>
        </a:xfrm>
        <a:prstGeom prst="roundRect">
          <a:avLst>
            <a:gd name="adj" fmla="val 6584"/>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12</xdr:col>
      <xdr:colOff>121581</xdr:colOff>
      <xdr:row>18</xdr:row>
      <xdr:rowOff>163210</xdr:rowOff>
    </xdr:from>
    <xdr:to>
      <xdr:col>18</xdr:col>
      <xdr:colOff>578230</xdr:colOff>
      <xdr:row>30</xdr:row>
      <xdr:rowOff>4918</xdr:rowOff>
    </xdr:to>
    <xdr:sp macro="" textlink="">
      <xdr:nvSpPr>
        <xdr:cNvPr id="15" name="Rectangle: Rounded Corners 14">
          <a:extLst>
            <a:ext uri="{FF2B5EF4-FFF2-40B4-BE49-F238E27FC236}">
              <a16:creationId xmlns:a16="http://schemas.microsoft.com/office/drawing/2014/main" id="{3833A406-FF10-420F-9427-E0900372A8E4}"/>
            </a:ext>
          </a:extLst>
        </xdr:cNvPr>
        <xdr:cNvSpPr/>
      </xdr:nvSpPr>
      <xdr:spPr>
        <a:xfrm>
          <a:off x="7485139" y="3625181"/>
          <a:ext cx="4138428" cy="2149689"/>
        </a:xfrm>
        <a:prstGeom prst="roundRect">
          <a:avLst>
            <a:gd name="adj" fmla="val 7720"/>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367387</xdr:colOff>
      <xdr:row>30</xdr:row>
      <xdr:rowOff>132485</xdr:rowOff>
    </xdr:from>
    <xdr:to>
      <xdr:col>15</xdr:col>
      <xdr:colOff>1135</xdr:colOff>
      <xdr:row>40</xdr:row>
      <xdr:rowOff>161982</xdr:rowOff>
    </xdr:to>
    <xdr:sp macro="" textlink="">
      <xdr:nvSpPr>
        <xdr:cNvPr id="16" name="Rectangle: Rounded Corners 15">
          <a:extLst>
            <a:ext uri="{FF2B5EF4-FFF2-40B4-BE49-F238E27FC236}">
              <a16:creationId xmlns:a16="http://schemas.microsoft.com/office/drawing/2014/main" id="{8471932B-5920-4209-BD10-C5212FFB84AF}"/>
            </a:ext>
          </a:extLst>
        </xdr:cNvPr>
        <xdr:cNvSpPr/>
      </xdr:nvSpPr>
      <xdr:spPr>
        <a:xfrm>
          <a:off x="3405534" y="5880330"/>
          <a:ext cx="5710041" cy="1945445"/>
        </a:xfrm>
        <a:prstGeom prst="roundRect">
          <a:avLst>
            <a:gd name="adj" fmla="val 449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kern="1200"/>
        </a:p>
      </xdr:txBody>
    </xdr:sp>
    <xdr:clientData/>
  </xdr:twoCellAnchor>
  <xdr:twoCellAnchor>
    <xdr:from>
      <xdr:col>15</xdr:col>
      <xdr:colOff>124038</xdr:colOff>
      <xdr:row>30</xdr:row>
      <xdr:rowOff>117122</xdr:rowOff>
    </xdr:from>
    <xdr:to>
      <xdr:col>24</xdr:col>
      <xdr:colOff>307165</xdr:colOff>
      <xdr:row>40</xdr:row>
      <xdr:rowOff>130028</xdr:rowOff>
    </xdr:to>
    <xdr:sp macro="" textlink="">
      <xdr:nvSpPr>
        <xdr:cNvPr id="17" name="Rectangle: Rounded Corners 16">
          <a:extLst>
            <a:ext uri="{FF2B5EF4-FFF2-40B4-BE49-F238E27FC236}">
              <a16:creationId xmlns:a16="http://schemas.microsoft.com/office/drawing/2014/main" id="{9E49485D-2F80-4067-A41F-48B52811F96B}"/>
            </a:ext>
          </a:extLst>
        </xdr:cNvPr>
        <xdr:cNvSpPr/>
      </xdr:nvSpPr>
      <xdr:spPr>
        <a:xfrm>
          <a:off x="9234908" y="5914948"/>
          <a:ext cx="5649648" cy="1945515"/>
        </a:xfrm>
        <a:prstGeom prst="roundRect">
          <a:avLst>
            <a:gd name="adj" fmla="val 6786"/>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kern="1200"/>
        </a:p>
      </xdr:txBody>
    </xdr:sp>
    <xdr:clientData/>
  </xdr:twoCellAnchor>
  <xdr:twoCellAnchor editAs="oneCell">
    <xdr:from>
      <xdr:col>1</xdr:col>
      <xdr:colOff>306161</xdr:colOff>
      <xdr:row>8</xdr:row>
      <xdr:rowOff>79375</xdr:rowOff>
    </xdr:from>
    <xdr:to>
      <xdr:col>4</xdr:col>
      <xdr:colOff>498021</xdr:colOff>
      <xdr:row>13</xdr:row>
      <xdr:rowOff>113393</xdr:rowOff>
    </xdr:to>
    <mc:AlternateContent xmlns:mc="http://schemas.openxmlformats.org/markup-compatibility/2006">
      <mc:Choice xmlns:a14="http://schemas.microsoft.com/office/drawing/2010/main" Requires="a14">
        <xdr:graphicFrame macro="">
          <xdr:nvGraphicFramePr>
            <xdr:cNvPr id="18" name="Year">
              <a:extLst>
                <a:ext uri="{FF2B5EF4-FFF2-40B4-BE49-F238E27FC236}">
                  <a16:creationId xmlns:a16="http://schemas.microsoft.com/office/drawing/2014/main" id="{0D852621-D112-4586-AEF0-9C7D2A59D5F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15136" y="1578391"/>
              <a:ext cx="2018787" cy="970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318736</xdr:colOff>
      <xdr:row>15</xdr:row>
      <xdr:rowOff>126733</xdr:rowOff>
    </xdr:from>
    <xdr:to>
      <xdr:col>4</xdr:col>
      <xdr:colOff>498928</xdr:colOff>
      <xdr:row>29</xdr:row>
      <xdr:rowOff>136071</xdr:rowOff>
    </xdr:to>
    <mc:AlternateContent xmlns:mc="http://schemas.openxmlformats.org/markup-compatibility/2006">
      <mc:Choice xmlns:a14="http://schemas.microsoft.com/office/drawing/2010/main" Requires="a14">
        <xdr:graphicFrame macro="">
          <xdr:nvGraphicFramePr>
            <xdr:cNvPr id="19" name="Month">
              <a:extLst>
                <a:ext uri="{FF2B5EF4-FFF2-40B4-BE49-F238E27FC236}">
                  <a16:creationId xmlns:a16="http://schemas.microsoft.com/office/drawing/2014/main" id="{266FF008-C81E-48E7-9074-142D79B1B4D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27711" y="2937389"/>
              <a:ext cx="2007119" cy="26326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369113</xdr:colOff>
      <xdr:row>8</xdr:row>
      <xdr:rowOff>105782</xdr:rowOff>
    </xdr:from>
    <xdr:to>
      <xdr:col>11</xdr:col>
      <xdr:colOff>445928</xdr:colOff>
      <xdr:row>24</xdr:row>
      <xdr:rowOff>147410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C1798AC5-AB9E-41C1-A53A-D36ADF6C73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30720" y="1647925"/>
              <a:ext cx="3750744" cy="31259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270942</xdr:colOff>
      <xdr:row>26</xdr:row>
      <xdr:rowOff>97737</xdr:rowOff>
    </xdr:from>
    <xdr:to>
      <xdr:col>10</xdr:col>
      <xdr:colOff>317500</xdr:colOff>
      <xdr:row>28</xdr:row>
      <xdr:rowOff>136072</xdr:rowOff>
    </xdr:to>
    <mc:AlternateContent xmlns:mc="http://schemas.openxmlformats.org/markup-compatibility/2006">
      <mc:Choice xmlns:a14="http://schemas.microsoft.com/office/drawing/2010/main" Requires="a14">
        <xdr:graphicFrame macro="">
          <xdr:nvGraphicFramePr>
            <xdr:cNvPr id="23" name="Year 1">
              <a:extLst>
                <a:ext uri="{FF2B5EF4-FFF2-40B4-BE49-F238E27FC236}">
                  <a16:creationId xmlns:a16="http://schemas.microsoft.com/office/drawing/2014/main" id="{437BA8DF-F76A-4CA2-B2D6-73D132051ED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924794" y="4969540"/>
              <a:ext cx="2482460" cy="4130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158749</xdr:colOff>
      <xdr:row>19</xdr:row>
      <xdr:rowOff>28015</xdr:rowOff>
    </xdr:from>
    <xdr:to>
      <xdr:col>24</xdr:col>
      <xdr:colOff>177426</xdr:colOff>
      <xdr:row>29</xdr:row>
      <xdr:rowOff>112060</xdr:rowOff>
    </xdr:to>
    <xdr:graphicFrame macro="">
      <xdr:nvGraphicFramePr>
        <xdr:cNvPr id="24" name="Chart 23">
          <a:extLst>
            <a:ext uri="{FF2B5EF4-FFF2-40B4-BE49-F238E27FC236}">
              <a16:creationId xmlns:a16="http://schemas.microsoft.com/office/drawing/2014/main" id="{00E49F26-4F5F-4E34-A87E-1EB6CA5C0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420186</xdr:colOff>
      <xdr:row>30</xdr:row>
      <xdr:rowOff>188921</xdr:rowOff>
    </xdr:from>
    <xdr:to>
      <xdr:col>14</xdr:col>
      <xdr:colOff>554024</xdr:colOff>
      <xdr:row>40</xdr:row>
      <xdr:rowOff>63441</xdr:rowOff>
    </xdr:to>
    <xdr:graphicFrame macro="">
      <xdr:nvGraphicFramePr>
        <xdr:cNvPr id="25" name="Chart 24">
          <a:extLst>
            <a:ext uri="{FF2B5EF4-FFF2-40B4-BE49-F238E27FC236}">
              <a16:creationId xmlns:a16="http://schemas.microsoft.com/office/drawing/2014/main" id="{2F9FD909-58A3-4E0A-A8B3-3FC2F83C6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257897</xdr:colOff>
      <xdr:row>30</xdr:row>
      <xdr:rowOff>150192</xdr:rowOff>
    </xdr:from>
    <xdr:to>
      <xdr:col>24</xdr:col>
      <xdr:colOff>158749</xdr:colOff>
      <xdr:row>40</xdr:row>
      <xdr:rowOff>69750</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49023D26-05FC-45CB-888F-0CCED723E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368767" y="5948018"/>
              <a:ext cx="5367373" cy="18521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12</xdr:col>
          <xdr:colOff>275664</xdr:colOff>
          <xdr:row>19</xdr:row>
          <xdr:rowOff>147476</xdr:rowOff>
        </xdr:from>
        <xdr:to>
          <xdr:col>12</xdr:col>
          <xdr:colOff>599465</xdr:colOff>
          <xdr:row>29</xdr:row>
          <xdr:rowOff>4364</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2DFCF89F-0934-415C-8870-9163D219423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470690</xdr:colOff>
          <xdr:row>42</xdr:row>
          <xdr:rowOff>55670</xdr:rowOff>
        </xdr:from>
        <xdr:to>
          <xdr:col>31</xdr:col>
          <xdr:colOff>187072</xdr:colOff>
          <xdr:row>56</xdr:row>
          <xdr:rowOff>97132</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ED23C8A2-F3C3-4010-B18A-30CFAF9593B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45793</xdr:colOff>
      <xdr:row>18</xdr:row>
      <xdr:rowOff>183173</xdr:rowOff>
    </xdr:from>
    <xdr:to>
      <xdr:col>18</xdr:col>
      <xdr:colOff>362696</xdr:colOff>
      <xdr:row>29</xdr:row>
      <xdr:rowOff>146539</xdr:rowOff>
    </xdr:to>
    <xdr:graphicFrame macro="">
      <xdr:nvGraphicFramePr>
        <xdr:cNvPr id="29" name="Chart 28">
          <a:extLst>
            <a:ext uri="{FF2B5EF4-FFF2-40B4-BE49-F238E27FC236}">
              <a16:creationId xmlns:a16="http://schemas.microsoft.com/office/drawing/2014/main" id="{1880B7A6-8FD7-485E-8BC2-F6E2A85A1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248717</xdr:colOff>
      <xdr:row>7</xdr:row>
      <xdr:rowOff>140074</xdr:rowOff>
    </xdr:from>
    <xdr:to>
      <xdr:col>18</xdr:col>
      <xdr:colOff>448236</xdr:colOff>
      <xdr:row>17</xdr:row>
      <xdr:rowOff>147718</xdr:rowOff>
    </xdr:to>
    <xdr:graphicFrame macro="">
      <xdr:nvGraphicFramePr>
        <xdr:cNvPr id="31" name="Chart 30">
          <a:extLst>
            <a:ext uri="{FF2B5EF4-FFF2-40B4-BE49-F238E27FC236}">
              <a16:creationId xmlns:a16="http://schemas.microsoft.com/office/drawing/2014/main" id="{0DB09085-5BF1-4AD6-AD4D-50F16118B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247556</xdr:colOff>
      <xdr:row>31</xdr:row>
      <xdr:rowOff>32844</xdr:rowOff>
    </xdr:from>
    <xdr:to>
      <xdr:col>5</xdr:col>
      <xdr:colOff>110519</xdr:colOff>
      <xdr:row>40</xdr:row>
      <xdr:rowOff>150920</xdr:rowOff>
    </xdr:to>
    <xdr:graphicFrame macro="">
      <xdr:nvGraphicFramePr>
        <xdr:cNvPr id="32" name="Chart 31">
          <a:extLst>
            <a:ext uri="{FF2B5EF4-FFF2-40B4-BE49-F238E27FC236}">
              <a16:creationId xmlns:a16="http://schemas.microsoft.com/office/drawing/2014/main" id="{B42640CD-B438-4CD6-A9BE-898D6633F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566206</xdr:colOff>
      <xdr:row>0</xdr:row>
      <xdr:rowOff>151907</xdr:rowOff>
    </xdr:from>
    <xdr:to>
      <xdr:col>16</xdr:col>
      <xdr:colOff>389776</xdr:colOff>
      <xdr:row>6</xdr:row>
      <xdr:rowOff>119952</xdr:rowOff>
    </xdr:to>
    <xdr:sp macro="" textlink="'Pivot Table'!C4">
      <xdr:nvSpPr>
        <xdr:cNvPr id="33" name="Rectangle: Rounded Corners 32">
          <a:extLst>
            <a:ext uri="{FF2B5EF4-FFF2-40B4-BE49-F238E27FC236}">
              <a16:creationId xmlns:a16="http://schemas.microsoft.com/office/drawing/2014/main" id="{3DDA2094-DD90-4831-8693-92452DF08EA7}"/>
            </a:ext>
          </a:extLst>
        </xdr:cNvPr>
        <xdr:cNvSpPr/>
      </xdr:nvSpPr>
      <xdr:spPr>
        <a:xfrm>
          <a:off x="7860058" y="151907"/>
          <a:ext cx="2254854" cy="11021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03512DC3-B325-4EC3-8C34-336C1C73B901}" type="TxLink">
            <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rPr>
            <a:t>$16,893,702.26</a:t>
          </a:fld>
          <a:endPar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rPr>
            <a:t>Profit</a:t>
          </a:r>
        </a:p>
      </xdr:txBody>
    </xdr:sp>
    <xdr:clientData/>
  </xdr:twoCellAnchor>
  <xdr:twoCellAnchor>
    <xdr:from>
      <xdr:col>16</xdr:col>
      <xdr:colOff>523421</xdr:colOff>
      <xdr:row>0</xdr:row>
      <xdr:rowOff>132544</xdr:rowOff>
    </xdr:from>
    <xdr:to>
      <xdr:col>20</xdr:col>
      <xdr:colOff>346991</xdr:colOff>
      <xdr:row>6</xdr:row>
      <xdr:rowOff>100589</xdr:rowOff>
    </xdr:to>
    <xdr:sp macro="" textlink="'Pivot Table'!D4">
      <xdr:nvSpPr>
        <xdr:cNvPr id="34" name="Rectangle: Rounded Corners 33">
          <a:extLst>
            <a:ext uri="{FF2B5EF4-FFF2-40B4-BE49-F238E27FC236}">
              <a16:creationId xmlns:a16="http://schemas.microsoft.com/office/drawing/2014/main" id="{70B53EF3-F4B4-4BF6-97E8-0BCFBDF7F683}"/>
            </a:ext>
          </a:extLst>
        </xdr:cNvPr>
        <xdr:cNvSpPr/>
      </xdr:nvSpPr>
      <xdr:spPr>
        <a:xfrm>
          <a:off x="10248557" y="132544"/>
          <a:ext cx="2254854" cy="11021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87AE7984-1EA5-4594-9DBE-056AC8C02676}" type="TxLink">
            <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rPr>
            <a:t>14.23%</a:t>
          </a:fld>
          <a:endPar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1200" cap="none" spc="0" normalizeH="0" baseline="0" noProof="0">
              <a:ln>
                <a:noFill/>
              </a:ln>
              <a:solidFill>
                <a:schemeClr val="accent1">
                  <a:lumMod val="50000"/>
                </a:schemeClr>
              </a:solidFill>
              <a:effectLst/>
              <a:uLnTx/>
              <a:uFillTx/>
              <a:latin typeface="Comic Sans MS" panose="030F0702030302020204" pitchFamily="66" charset="0"/>
              <a:ea typeface="Calibri"/>
              <a:cs typeface="Calibri"/>
            </a:rPr>
            <a:t>Profit (%)</a:t>
          </a:r>
        </a:p>
      </xdr:txBody>
    </xdr:sp>
    <xdr:clientData/>
  </xdr:twoCellAnchor>
  <xdr:twoCellAnchor>
    <xdr:from>
      <xdr:col>2</xdr:col>
      <xdr:colOff>49807</xdr:colOff>
      <xdr:row>1</xdr:row>
      <xdr:rowOff>153453</xdr:rowOff>
    </xdr:from>
    <xdr:to>
      <xdr:col>7</xdr:col>
      <xdr:colOff>545177</xdr:colOff>
      <xdr:row>4</xdr:row>
      <xdr:rowOff>54506</xdr:rowOff>
    </xdr:to>
    <xdr:sp macro="" textlink="">
      <xdr:nvSpPr>
        <xdr:cNvPr id="36" name="TextBox 35">
          <a:extLst>
            <a:ext uri="{FF2B5EF4-FFF2-40B4-BE49-F238E27FC236}">
              <a16:creationId xmlns:a16="http://schemas.microsoft.com/office/drawing/2014/main" id="{8F035E32-F6DD-2BF2-719B-7471CA690F25}"/>
            </a:ext>
          </a:extLst>
        </xdr:cNvPr>
        <xdr:cNvSpPr txBox="1"/>
      </xdr:nvSpPr>
      <xdr:spPr>
        <a:xfrm>
          <a:off x="1275505" y="345430"/>
          <a:ext cx="3559614" cy="4769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kern="1200">
              <a:solidFill>
                <a:sysClr val="windowText" lastClr="000000"/>
              </a:solidFill>
              <a:latin typeface="Comic Sans MS" panose="030F0702030302020204" pitchFamily="66" charset="0"/>
            </a:rPr>
            <a:t>SALES</a:t>
          </a:r>
          <a:r>
            <a:rPr lang="en-US" sz="2000" b="1" kern="1200" baseline="0">
              <a:solidFill>
                <a:sysClr val="windowText" lastClr="000000"/>
              </a:solidFill>
              <a:latin typeface="Comic Sans MS" panose="030F0702030302020204" pitchFamily="66" charset="0"/>
            </a:rPr>
            <a:t> DASHBOARD</a:t>
          </a:r>
          <a:endParaRPr lang="en-US" sz="2000" b="1" kern="1200">
            <a:solidFill>
              <a:sysClr val="windowText" lastClr="000000"/>
            </a:solidFill>
            <a:latin typeface="Comic Sans MS" panose="030F0702030302020204" pitchFamily="66" charset="0"/>
          </a:endParaRPr>
        </a:p>
      </xdr:txBody>
    </xdr:sp>
    <xdr:clientData/>
  </xdr:twoCellAnchor>
  <xdr:twoCellAnchor>
    <xdr:from>
      <xdr:col>3</xdr:col>
      <xdr:colOff>125219</xdr:colOff>
      <xdr:row>3</xdr:row>
      <xdr:rowOff>169523</xdr:rowOff>
    </xdr:from>
    <xdr:to>
      <xdr:col>6</xdr:col>
      <xdr:colOff>380528</xdr:colOff>
      <xdr:row>5</xdr:row>
      <xdr:rowOff>100785</xdr:rowOff>
    </xdr:to>
    <xdr:sp macro="" textlink="">
      <xdr:nvSpPr>
        <xdr:cNvPr id="37" name="TextBox 36">
          <a:extLst>
            <a:ext uri="{FF2B5EF4-FFF2-40B4-BE49-F238E27FC236}">
              <a16:creationId xmlns:a16="http://schemas.microsoft.com/office/drawing/2014/main" id="{1812D31F-17B0-5FC0-CDE1-556A42022C0A}"/>
            </a:ext>
          </a:extLst>
        </xdr:cNvPr>
        <xdr:cNvSpPr txBox="1"/>
      </xdr:nvSpPr>
      <xdr:spPr>
        <a:xfrm>
          <a:off x="1963766" y="745453"/>
          <a:ext cx="2093855" cy="3152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kern="1200">
              <a:solidFill>
                <a:schemeClr val="accent1">
                  <a:lumMod val="50000"/>
                </a:schemeClr>
              </a:solidFill>
              <a:latin typeface="Comic Sans MS" panose="030F0702030302020204" pitchFamily="66" charset="0"/>
            </a:rPr>
            <a:t>Bicycle</a:t>
          </a:r>
          <a:r>
            <a:rPr lang="en-US" sz="1800" b="1" kern="1200" baseline="0">
              <a:solidFill>
                <a:schemeClr val="accent1">
                  <a:lumMod val="50000"/>
                </a:schemeClr>
              </a:solidFill>
              <a:latin typeface="Comic Sans MS" panose="030F0702030302020204" pitchFamily="66" charset="0"/>
            </a:rPr>
            <a:t> Shop</a:t>
          </a:r>
          <a:endParaRPr lang="en-US" sz="1800" b="1" kern="1200">
            <a:solidFill>
              <a:schemeClr val="accent1">
                <a:lumMod val="50000"/>
              </a:schemeClr>
            </a:solidFill>
            <a:latin typeface="Comic Sans MS" panose="030F0702030302020204" pitchFamily="66"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86.945499884256" createdVersion="8" refreshedVersion="8" minRefreshableVersion="3" recordCount="700" xr:uid="{CFF251FA-A0FD-434B-AC19-AD155054EA6A}">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2100090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02C719-2AEB-44A1-8999-9D7CC02D3907}" name="PivotTable1"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71"/>
    <dataField name="Sum of Units Sold" fld="4" baseField="0" baseItem="0" numFmtId="164"/>
    <dataField name="Sum of Profit" fld="12" baseField="0" baseItem="0" numFmtId="171"/>
  </dataFields>
  <formats count="2">
    <format dxfId="126">
      <pivotArea outline="0" collapsedLevelsAreSubtotals="1" fieldPosition="0">
        <references count="1">
          <reference field="4294967294" count="1" selected="0">
            <x v="0"/>
          </reference>
        </references>
      </pivotArea>
    </format>
    <format dxfId="12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276836-58D2-492C-831D-334F9E72549A}" name="PivotTable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10"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F132D1-E023-4977-9715-528817283D99}" name="PivotTable3"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M3:O16"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fld="9" baseField="0" baseItem="0" numFmtId="164"/>
    <dataField name="Sum of Profit" fld="12" baseField="0" baseItem="0" numFmtId="164"/>
  </dataFields>
  <chartFormats count="2">
    <chartFormat chart="9" format="7"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2301F8-0285-4061-86A8-2C21677246C2}" name="PivotTable4"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S154"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t="grand">
      <x/>
    </i>
  </rowItems>
  <colItems count="1">
    <i/>
  </colItems>
  <dataFields count="1">
    <dataField name="Sum of Sales" fld="9" baseField="0" baseItem="0" numFmtId="164"/>
  </dataFields>
  <formats count="1">
    <format dxfId="131">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09DA0C-C155-475D-8E2A-737E3A5444B0}" name="PivotTable5"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C5:AD12"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7">
    <i>
      <x/>
    </i>
    <i>
      <x v="1"/>
    </i>
    <i>
      <x v="2"/>
    </i>
    <i>
      <x v="3"/>
    </i>
    <i>
      <x v="4"/>
    </i>
    <i>
      <x v="5"/>
    </i>
    <i t="grand">
      <x/>
    </i>
  </rowItems>
  <colItems count="1">
    <i/>
  </colItems>
  <dataFields count="1">
    <dataField name="Sum of Sales" fld="9" baseField="0" baseItem="0" numFmtId="164"/>
  </dataFields>
  <formats count="1">
    <format dxfId="124">
      <pivotArea collapsedLevelsAreSubtotals="1" fieldPosition="0">
        <references count="1">
          <reference field="19" count="0"/>
        </references>
      </pivotArea>
    </format>
  </formats>
  <chartFormats count="7">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9" count="1" selected="0">
            <x v="0"/>
          </reference>
        </references>
      </pivotArea>
    </chartFormat>
    <chartFormat chart="8" format="10">
      <pivotArea type="data" outline="0" fieldPosition="0">
        <references count="2">
          <reference field="4294967294" count="1" selected="0">
            <x v="0"/>
          </reference>
          <reference field="19" count="1" selected="0">
            <x v="1"/>
          </reference>
        </references>
      </pivotArea>
    </chartFormat>
    <chartFormat chart="8" format="11">
      <pivotArea type="data" outline="0" fieldPosition="0">
        <references count="2">
          <reference field="4294967294" count="1" selected="0">
            <x v="0"/>
          </reference>
          <reference field="19" count="1" selected="0">
            <x v="2"/>
          </reference>
        </references>
      </pivotArea>
    </chartFormat>
    <chartFormat chart="8" format="12">
      <pivotArea type="data" outline="0" fieldPosition="0">
        <references count="2">
          <reference field="4294967294" count="1" selected="0">
            <x v="0"/>
          </reference>
          <reference field="19" count="1" selected="0">
            <x v="3"/>
          </reference>
        </references>
      </pivotArea>
    </chartFormat>
    <chartFormat chart="8" format="13">
      <pivotArea type="data" outline="0" fieldPosition="0">
        <references count="2">
          <reference field="4294967294" count="1" selected="0">
            <x v="0"/>
          </reference>
          <reference field="19" count="1" selected="0">
            <x v="4"/>
          </reference>
        </references>
      </pivotArea>
    </chartFormat>
    <chartFormat chart="8"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BCBED5-9C5D-4DFB-9314-168C712F040E}" name="PivotTable6"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5:G21"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6">
    <i>
      <x/>
    </i>
    <i>
      <x v="1"/>
    </i>
    <i>
      <x v="2"/>
    </i>
    <i>
      <x v="3"/>
    </i>
    <i>
      <x v="4"/>
    </i>
    <i t="grand">
      <x/>
    </i>
  </rowItems>
  <colItems count="1">
    <i/>
  </colItems>
  <dataFields count="1">
    <dataField name="Sum of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59C88C-8D2E-47BF-940E-2C90F84E15E5}" name="PivotTable9"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G5:AH32"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Profit" fld="12" baseField="0" baseItem="0" numFmtId="16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307592-8A80-41EF-8191-903FBCC01C24}" name="PivotTable10"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AL5:AM14"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9">
    <i>
      <x/>
    </i>
    <i>
      <x v="1"/>
    </i>
    <i>
      <x v="2"/>
    </i>
    <i>
      <x v="3"/>
    </i>
    <i>
      <x v="4"/>
    </i>
    <i>
      <x v="5"/>
    </i>
    <i>
      <x v="6"/>
    </i>
    <i>
      <x v="7"/>
    </i>
    <i t="grand">
      <x/>
    </i>
  </rowItems>
  <colItems count="1">
    <i/>
  </colItems>
  <dataFields count="1">
    <dataField name="Sum of Units Sold" fld="4" showDataAs="percentOfTotal" baseField="0" baseItem="0" numFmtId="10"/>
  </dataFields>
  <chartFormats count="9">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C94866-02C5-4A2B-8EDF-D0A77030A19A}" name="PivotTable12" cacheId="5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3:C10" firstHeaderRow="2" firstDataRow="2" firstDataCol="2"/>
  <pivotFields count="21">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outline="0" showAll="0" defaultSubtotal="0"/>
    <pivotField dataField="1"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4" outline="0" showAll="0" defaultSubtotal="0"/>
    <pivotField compact="0" outline="0" showAll="0" defaultSubtotal="0"/>
    <pivotField compact="0" outline="0" showAll="0" defaultSubtotal="0"/>
    <pivotField axis="axisRow" compact="0" outline="0" showAll="0" defaultSubtotal="0">
      <items count="2">
        <item x="0"/>
        <item h="1" x="1"/>
      </items>
    </pivotField>
    <pivotField compact="0" outline="0" showAll="0" defaultSubtota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defaultSubtotal="0"/>
  </pivotFields>
  <rowFields count="2">
    <field x="19"/>
    <field x="17"/>
  </rowFields>
  <rowItems count="6">
    <i>
      <x/>
      <x/>
    </i>
    <i>
      <x v="1"/>
      <x/>
    </i>
    <i>
      <x v="2"/>
      <x/>
    </i>
    <i>
      <x v="3"/>
      <x/>
    </i>
    <i>
      <x v="4"/>
      <x/>
    </i>
    <i>
      <x v="5"/>
      <x/>
    </i>
  </rowItems>
  <colItems count="1">
    <i/>
  </colItems>
  <dataFields count="1">
    <dataField name="Sum of Sales" fld="9" baseField="0" baseItem="0" numFmtId="164"/>
  </dataFields>
  <formats count="4">
    <format dxfId="127">
      <pivotArea collapsedLevelsAreSubtotals="1" fieldPosition="0">
        <references count="1">
          <reference field="17" count="1">
            <x v="0"/>
          </reference>
        </references>
      </pivotArea>
    </format>
    <format dxfId="128">
      <pivotArea collapsedLevelsAreSubtotals="1" fieldPosition="0">
        <references count="2">
          <reference field="17" count="1" selected="0">
            <x v="0"/>
          </reference>
          <reference field="19" count="0"/>
        </references>
      </pivotArea>
    </format>
    <format dxfId="129">
      <pivotArea collapsedLevelsAreSubtotals="1" fieldPosition="0">
        <references count="1">
          <reference field="17" count="1">
            <x v="1"/>
          </reference>
        </references>
      </pivotArea>
    </format>
    <format dxfId="130">
      <pivotArea collapsedLevelsAreSubtotals="1" fieldPosition="0">
        <references count="2">
          <reference field="17" count="1" selected="0">
            <x v="1"/>
          </reference>
          <reference field="1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DA657A5-731E-4319-921A-97CB25745A7B}" sourceName="Year">
  <pivotTables>
    <pivotTable tabId="4" name="PivotTable10"/>
    <pivotTable tabId="4" name="PivotTable1"/>
    <pivotTable tabId="4" name="PivotTable2"/>
    <pivotTable tabId="4" name="PivotTable3"/>
    <pivotTable tabId="4" name="PivotTable4"/>
    <pivotTable tabId="4" name="PivotTable5"/>
    <pivotTable tabId="4" name="PivotTable6"/>
    <pivotTable tabId="4" name="PivotTable9"/>
  </pivotTables>
  <data>
    <tabular pivotCacheId="121000906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F31F4F0-598B-492A-A4C0-103ACB4EE658}" sourceName="Month">
  <pivotTables>
    <pivotTable tabId="4" name="PivotTable10"/>
    <pivotTable tabId="4" name="PivotTable1"/>
    <pivotTable tabId="4" name="PivotTable2"/>
    <pivotTable tabId="4" name="PivotTable3"/>
    <pivotTable tabId="4" name="PivotTable4"/>
    <pivotTable tabId="4" name="PivotTable5"/>
    <pivotTable tabId="4" name="PivotTable6"/>
    <pivotTable tabId="4" name="PivotTable9"/>
  </pivotTables>
  <data>
    <tabular pivotCacheId="1210009064">
      <items count="12">
        <i x="1" s="1"/>
        <i x="4" s="1"/>
        <i x="8" s="1"/>
        <i x="5" s="1"/>
        <i x="10" s="1"/>
        <i x="11" s="1"/>
        <i x="3" s="1"/>
        <i x="2" s="1"/>
        <i x="0" s="1"/>
        <i x="9"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ABAC53B9-A10A-479D-9210-63A33D33F22D}" sourceName="Year">
  <pivotTables>
    <pivotTable tabId="7" name="PivotTable12"/>
  </pivotTables>
  <data>
    <tabular pivotCacheId="1210009064">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A9A9FAE-D598-44BB-AA20-3A12CC0C5DE4}" cache="Slicer_Year" caption="Year" columnCount="2" style="SlicerStyleLight3" rowHeight="457200"/>
  <slicer name="Month" xr10:uid="{76BB5101-DE33-40CC-A547-EDD695D69173}" cache="Slicer_Month" caption="Month" startItem="2" style="SlicerStyleLight3 5" rowHeight="241300"/>
  <slicer name="Year 1" xr10:uid="{AB03F9CF-42B7-41C7-9057-50CDC9ACB74B}" cache="Slicer_Year1" caption="Year" columnCount="2" showCaption="0"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47">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46" dataCellStyle="Comma"/>
    <tableColumn id="6" xr3:uid="{D1FA2F6E-B448-447A-822E-476E75AB0D24}" name="Manufacturing Price" dataDxfId="145" dataCellStyle="Comma"/>
    <tableColumn id="7" xr3:uid="{746807AF-7C02-410B-AA9B-C470D904CB91}" name="Sale Price" dataDxfId="144" dataCellStyle="Comma"/>
    <tableColumn id="8" xr3:uid="{19549595-54CD-44CA-85C9-58EF681308B8}" name="Gross Sales" dataDxfId="143" dataCellStyle="Comma"/>
    <tableColumn id="9" xr3:uid="{104167EA-E422-4774-B956-4B36C140EE94}" name="Discounts"/>
    <tableColumn id="10" xr3:uid="{DCEF5F63-00A0-4BBE-88B5-9FC52CE9FD87}" name="Sales" dataDxfId="142" dataCellStyle="Comma"/>
    <tableColumn id="21" xr3:uid="{49F6513B-8752-4727-A580-49EAA8AD80C5}" name="Sales ('000)" dataDxfId="141" dataCellStyle="Comma"/>
    <tableColumn id="11" xr3:uid="{F597BE21-FABB-4B22-924F-0FB9047BF885}" name="COGS" dataDxfId="140" dataCellStyle="Comma"/>
    <tableColumn id="12" xr3:uid="{D84A41A3-4370-4BF9-BD15-26F6A8F5F68C}" name="Profit" dataDxfId="139" dataCellStyle="Comma"/>
    <tableColumn id="22" xr3:uid="{B5433BD7-98D5-4C89-827A-9EB8FF47A48A}" name="Profit ('000)" dataDxfId="138" dataCellStyle="Comma"/>
    <tableColumn id="13" xr3:uid="{99DFFC76-741A-4785-B95C-D4515358E697}" name="Date" dataDxfId="137"/>
    <tableColumn id="14" xr3:uid="{D2C87CE1-8D3A-4190-9B63-84E5DA80158A}" name="Month" dataDxfId="136"/>
    <tableColumn id="20" xr3:uid="{00040B4C-ACDE-4878-B9D9-F9B6BFCA1252}" name="Quarter" dataDxfId="135"/>
    <tableColumn id="15" xr3:uid="{E905F66B-7952-44D0-8D91-E3991859BDBA}" name="Year"/>
    <tableColumn id="16" xr3:uid="{1B3165FF-A4D1-47E3-9C63-4AC99EF81BFA}" name="Customer_Name" dataDxfId="134"/>
    <tableColumn id="17" xr3:uid="{81851813-2BE4-4FF6-BF0F-14E82153B91A}" name="Product_Name" dataDxfId="133"/>
    <tableColumn id="23" xr3:uid="{BF904181-AD5D-4D36-B316-14EC624E04BF}" name="Country" dataDxfId="13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1.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EC27-35B6-4009-B331-D765454111E0}">
  <dimension ref="A1:AM154"/>
  <sheetViews>
    <sheetView topLeftCell="Z1" zoomScale="77" zoomScaleNormal="85" workbookViewId="0">
      <selection activeCell="AC8" sqref="AC8"/>
    </sheetView>
  </sheetViews>
  <sheetFormatPr defaultRowHeight="15" x14ac:dyDescent="0.25"/>
  <cols>
    <col min="1" max="1" width="16.42578125" bestFit="1" customWidth="1"/>
    <col min="2" max="2" width="16.7109375" bestFit="1" customWidth="1"/>
    <col min="3" max="3" width="15.28515625" bestFit="1" customWidth="1"/>
    <col min="4" max="4" width="13.5703125" bestFit="1" customWidth="1"/>
    <col min="6" max="6" width="16.7109375" bestFit="1" customWidth="1"/>
    <col min="7" max="7" width="16.140625" bestFit="1" customWidth="1"/>
    <col min="8" max="8" width="13.7109375" bestFit="1" customWidth="1"/>
    <col min="9" max="9" width="19.28515625" bestFit="1" customWidth="1"/>
    <col min="10" max="10" width="14.85546875" bestFit="1" customWidth="1"/>
    <col min="13" max="13" width="13.7109375" bestFit="1" customWidth="1"/>
    <col min="14" max="14" width="16.140625" bestFit="1" customWidth="1"/>
    <col min="15" max="15" width="15" bestFit="1" customWidth="1"/>
    <col min="16" max="16" width="10.5703125" customWidth="1"/>
    <col min="18" max="18" width="13.7109375" bestFit="1" customWidth="1"/>
    <col min="19" max="19" width="16.140625" bestFit="1" customWidth="1"/>
    <col min="20" max="20" width="14.28515625" bestFit="1" customWidth="1"/>
    <col min="25" max="25" width="12.5703125" bestFit="1" customWidth="1"/>
    <col min="26" max="26" width="14" bestFit="1" customWidth="1"/>
    <col min="29" max="29" width="13.7109375" bestFit="1" customWidth="1"/>
    <col min="30" max="30" width="16.140625" bestFit="1" customWidth="1"/>
    <col min="31" max="31" width="14.28515625" bestFit="1" customWidth="1"/>
    <col min="33" max="33" width="13.7109375" bestFit="1" customWidth="1"/>
    <col min="34" max="34" width="15" bestFit="1" customWidth="1"/>
    <col min="38" max="38" width="13.7109375" bestFit="1" customWidth="1"/>
    <col min="39" max="39" width="16.7109375" bestFit="1" customWidth="1"/>
    <col min="44" max="44" width="13.140625" bestFit="1" customWidth="1"/>
    <col min="45" max="45" width="16.7109375" bestFit="1" customWidth="1"/>
  </cols>
  <sheetData>
    <row r="1" spans="1:39" x14ac:dyDescent="0.25">
      <c r="W1">
        <v>122</v>
      </c>
      <c r="X1" t="s">
        <v>319</v>
      </c>
      <c r="Y1">
        <f>COUNT(S4:S153)</f>
        <v>150</v>
      </c>
      <c r="Z1">
        <f>Y1-4</f>
        <v>146</v>
      </c>
      <c r="AA1">
        <f>MIN(Z1,W1)</f>
        <v>122</v>
      </c>
    </row>
    <row r="3" spans="1:39" x14ac:dyDescent="0.25">
      <c r="A3" t="s">
        <v>310</v>
      </c>
      <c r="B3" t="s">
        <v>311</v>
      </c>
      <c r="C3" t="s">
        <v>312</v>
      </c>
      <c r="D3" t="s">
        <v>313</v>
      </c>
      <c r="F3" s="8" t="s">
        <v>314</v>
      </c>
      <c r="G3" t="s">
        <v>310</v>
      </c>
      <c r="I3" t="s">
        <v>316</v>
      </c>
      <c r="J3" s="4" t="str">
        <f>INDEX(F4:F9, MATCH(MAX(G4:G9),G4:G9,0),1)</f>
        <v>PROD_ID_002</v>
      </c>
      <c r="M3" s="8" t="s">
        <v>314</v>
      </c>
      <c r="N3" t="s">
        <v>310</v>
      </c>
      <c r="O3" t="s">
        <v>312</v>
      </c>
      <c r="P3" t="s">
        <v>318</v>
      </c>
      <c r="R3" s="8" t="s">
        <v>314</v>
      </c>
      <c r="S3" t="s">
        <v>310</v>
      </c>
    </row>
    <row r="4" spans="1:39" x14ac:dyDescent="0.25">
      <c r="A4" s="11">
        <v>118726350.25999992</v>
      </c>
      <c r="B4" s="4">
        <v>1125806</v>
      </c>
      <c r="C4" s="11">
        <v>16893702.260000009</v>
      </c>
      <c r="D4" s="6">
        <f>GETPIVOTDATA("Sum of Profit",$A$3)/GETPIVOTDATA("Sum of Sales",$A$3)</f>
        <v>0.14229109395685402</v>
      </c>
      <c r="F4" s="9" t="s">
        <v>23</v>
      </c>
      <c r="G4" s="4">
        <v>15390801.880000003</v>
      </c>
      <c r="M4" s="9" t="s">
        <v>33</v>
      </c>
      <c r="N4" s="4">
        <v>10870125.609999999</v>
      </c>
      <c r="O4" s="4">
        <v>1852011.11</v>
      </c>
      <c r="P4">
        <f>GETPIVOTDATA("Sum of Profit",$M$3,"Month","Jan")/GETPIVOTDATA("Sum of Sales",$M$3,"Month","Jan")</f>
        <v>0.17037623818221914</v>
      </c>
      <c r="Q4">
        <f>GETPIVOTDATA("Sum of Profit",$M$3,"Month","Jan")/GETPIVOTDATA("Sum of Profit",$M$3,"Month","Jan")</f>
        <v>1</v>
      </c>
      <c r="R4" s="9" t="s">
        <v>22</v>
      </c>
      <c r="S4" s="11">
        <v>376312.5</v>
      </c>
    </row>
    <row r="5" spans="1:39" x14ac:dyDescent="0.25">
      <c r="F5" s="9" t="s">
        <v>32</v>
      </c>
      <c r="G5" s="4">
        <v>33011143.950000014</v>
      </c>
      <c r="M5" s="9" t="s">
        <v>62</v>
      </c>
      <c r="N5" s="4">
        <v>6964945.1249999991</v>
      </c>
      <c r="O5" s="4">
        <v>924611.12500000012</v>
      </c>
      <c r="P5">
        <f>GETPIVOTDATA("Sum of Profit",$M$3,"Month","Feb")/GETPIVOTDATA("Sum of Sales",$M$3,"Month","Feb")</f>
        <v>0.13275210477699209</v>
      </c>
      <c r="R5" s="9" t="s">
        <v>31</v>
      </c>
      <c r="S5" s="11">
        <v>241130.1</v>
      </c>
      <c r="AC5" s="8" t="s">
        <v>314</v>
      </c>
      <c r="AD5" t="s">
        <v>310</v>
      </c>
      <c r="AG5" s="8" t="s">
        <v>314</v>
      </c>
      <c r="AH5" t="s">
        <v>312</v>
      </c>
      <c r="AL5" s="8" t="s">
        <v>314</v>
      </c>
      <c r="AM5" t="s">
        <v>311</v>
      </c>
    </row>
    <row r="6" spans="1:39" x14ac:dyDescent="0.25">
      <c r="F6" s="9" t="s">
        <v>56</v>
      </c>
      <c r="G6" s="4">
        <v>18250059.465000004</v>
      </c>
      <c r="M6" s="9" t="s">
        <v>87</v>
      </c>
      <c r="N6" s="4">
        <v>8188402</v>
      </c>
      <c r="O6" s="4">
        <v>1161268.0000000002</v>
      </c>
      <c r="P6">
        <f>GETPIVOTDATA("Sum of Profit",$M$3,"Month","Mar")/GETPIVOTDATA("Sum of Sales",$M$3,"Month","Mar")</f>
        <v>0.14181863567519037</v>
      </c>
      <c r="R6" s="9" t="s">
        <v>39</v>
      </c>
      <c r="S6" s="11">
        <v>2800770</v>
      </c>
      <c r="AC6" s="9" t="s">
        <v>97</v>
      </c>
      <c r="AD6" s="11">
        <v>17747116.059999999</v>
      </c>
      <c r="AG6" s="9">
        <v>2021</v>
      </c>
      <c r="AH6" s="4">
        <v>3878464.51</v>
      </c>
      <c r="AL6" s="9" t="s">
        <v>37</v>
      </c>
      <c r="AM6" s="12">
        <v>0.12175321502994299</v>
      </c>
    </row>
    <row r="7" spans="1:39" x14ac:dyDescent="0.25">
      <c r="F7" s="9" t="s">
        <v>61</v>
      </c>
      <c r="G7" s="4">
        <v>20511921.020000003</v>
      </c>
      <c r="I7" t="s">
        <v>317</v>
      </c>
      <c r="J7" t="e">
        <f>INDEX(F4:F9, MATCH(MAX(G4:G9),F4:F9,0),1)</f>
        <v>#N/A</v>
      </c>
      <c r="M7" s="9" t="s">
        <v>72</v>
      </c>
      <c r="N7" s="4">
        <v>11001632.279999997</v>
      </c>
      <c r="O7" s="4">
        <v>1563250.28</v>
      </c>
      <c r="P7">
        <f>GETPIVOTDATA("Sum of Profit",$M$3,"Month","Apr")/GETPIVOTDATA("Sum of Sales",$M$3,"Month","Apr")</f>
        <v>0.14209257682988113</v>
      </c>
      <c r="R7" s="9" t="s">
        <v>43</v>
      </c>
      <c r="S7" s="11">
        <v>3956873.4500000007</v>
      </c>
      <c r="Y7" t="str" cm="1">
        <f t="array" aca="1" ref="Y7:Y11" ca="1">OFFSET(R3,$W$1,0,5)</f>
        <v>CUST_ID_122</v>
      </c>
      <c r="Z7" s="11" cm="1">
        <f t="array" aca="1" ref="Z7:Z11" ca="1">OFFSET(S3,$W$1,0,5)</f>
        <v>965142.5</v>
      </c>
      <c r="AC7" s="9" t="s">
        <v>70</v>
      </c>
      <c r="AD7" s="11">
        <v>13815307.885</v>
      </c>
      <c r="AG7" s="10" t="s">
        <v>33</v>
      </c>
      <c r="AH7" s="4">
        <v>862635.18000000017</v>
      </c>
      <c r="AL7" s="9" t="s">
        <v>41</v>
      </c>
      <c r="AM7" s="12">
        <v>0.14118062969996606</v>
      </c>
    </row>
    <row r="8" spans="1:39" x14ac:dyDescent="0.25">
      <c r="F8" s="9" t="s">
        <v>67</v>
      </c>
      <c r="G8" s="4">
        <v>13815307.885</v>
      </c>
      <c r="M8" s="9" t="s">
        <v>109</v>
      </c>
      <c r="N8" s="4">
        <v>11253334.614999996</v>
      </c>
      <c r="O8" s="4">
        <v>1558715.6150000002</v>
      </c>
      <c r="P8">
        <f>GETPIVOTDATA("Sum of Profit",$M$3,"Month","May")/GETPIVOTDATA("Sum of Sales",$M$3,"Month","May")</f>
        <v>0.13851144290353981</v>
      </c>
      <c r="R8" s="9" t="s">
        <v>48</v>
      </c>
      <c r="S8" s="11">
        <v>83878.98</v>
      </c>
      <c r="Y8" t="str">
        <f ca="1"/>
        <v>CUST_ID_123</v>
      </c>
      <c r="Z8" s="11">
        <f ca="1"/>
        <v>33886.44</v>
      </c>
      <c r="AC8" s="9" t="s">
        <v>28</v>
      </c>
      <c r="AD8" s="11">
        <v>15390801.880000003</v>
      </c>
      <c r="AG8" s="10" t="s">
        <v>62</v>
      </c>
      <c r="AH8" s="4">
        <v>316721.14</v>
      </c>
      <c r="AL8" s="9" t="s">
        <v>46</v>
      </c>
      <c r="AM8" s="12">
        <v>0.14769196469018642</v>
      </c>
    </row>
    <row r="9" spans="1:39" x14ac:dyDescent="0.25">
      <c r="F9" s="9" t="s">
        <v>95</v>
      </c>
      <c r="G9" s="4">
        <v>17747116.059999999</v>
      </c>
      <c r="M9" s="9" t="s">
        <v>151</v>
      </c>
      <c r="N9" s="4">
        <v>10844099.65</v>
      </c>
      <c r="O9" s="4">
        <v>1262862.1499999999</v>
      </c>
      <c r="P9">
        <f>GETPIVOTDATA("Sum of Profit",$M$3,"Month","Jun")/GETPIVOTDATA("Sum of Sales",$M$3,"Month","Jun")</f>
        <v>0.11645615502989221</v>
      </c>
      <c r="R9" s="9" t="s">
        <v>52</v>
      </c>
      <c r="S9" s="11">
        <v>198132</v>
      </c>
      <c r="Y9" t="str">
        <f ca="1"/>
        <v>CUST_ID_124</v>
      </c>
      <c r="Z9" s="11">
        <f ca="1"/>
        <v>28434</v>
      </c>
      <c r="AC9" s="9" t="s">
        <v>36</v>
      </c>
      <c r="AD9" s="11">
        <v>33011143.950000014</v>
      </c>
      <c r="AG9" s="10" t="s">
        <v>87</v>
      </c>
      <c r="AH9" s="4">
        <v>116139.62</v>
      </c>
      <c r="AL9" s="9" t="s">
        <v>51</v>
      </c>
      <c r="AM9" s="12">
        <v>9.817544052883001E-2</v>
      </c>
    </row>
    <row r="10" spans="1:39" x14ac:dyDescent="0.25">
      <c r="F10" s="9" t="s">
        <v>315</v>
      </c>
      <c r="G10" s="4">
        <v>118726350.26000004</v>
      </c>
      <c r="M10" s="9" t="s">
        <v>49</v>
      </c>
      <c r="N10" s="4">
        <v>13152143.790000003</v>
      </c>
      <c r="O10" s="4">
        <v>1936353.79</v>
      </c>
      <c r="P10">
        <f>GETPIVOTDATA("Sum of Profit",$M$3,"Month","Jul")/GETPIVOTDATA("Sum of Sales",$M$3,"Month","Jul")</f>
        <v>0.14722723693701342</v>
      </c>
      <c r="R10" s="9" t="s">
        <v>55</v>
      </c>
      <c r="S10" s="11">
        <v>792843.75</v>
      </c>
      <c r="Y10" t="str">
        <f ca="1"/>
        <v>CUST_ID_125</v>
      </c>
      <c r="Z10" s="11">
        <f ca="1"/>
        <v>280848.75</v>
      </c>
      <c r="AC10" s="9" t="s">
        <v>58</v>
      </c>
      <c r="AD10" s="11">
        <v>18250059.465000004</v>
      </c>
      <c r="AG10" s="10" t="s">
        <v>72</v>
      </c>
      <c r="AH10" s="4">
        <v>266621.7</v>
      </c>
      <c r="AL10" s="9" t="s">
        <v>59</v>
      </c>
      <c r="AM10" s="12">
        <v>0.10627097386228178</v>
      </c>
    </row>
    <row r="11" spans="1:39" x14ac:dyDescent="0.25">
      <c r="M11" s="9" t="s">
        <v>44</v>
      </c>
      <c r="N11" s="4">
        <v>11259071.219999999</v>
      </c>
      <c r="O11" s="4">
        <v>1719525.2200000002</v>
      </c>
      <c r="P11">
        <f>GETPIVOTDATA("Sum of Profit",$M$3,"Month","Aug")/GETPIVOTDATA("Sum of Sales",$M$3,"Month","Aug")</f>
        <v>0.15272354054795653</v>
      </c>
      <c r="R11" s="9" t="s">
        <v>60</v>
      </c>
      <c r="S11" s="11">
        <v>2038690.51</v>
      </c>
      <c r="Y11" t="str">
        <f ca="1"/>
        <v>CUST_ID_126</v>
      </c>
      <c r="Z11" s="11">
        <f ca="1"/>
        <v>432396</v>
      </c>
      <c r="AC11" s="9" t="s">
        <v>64</v>
      </c>
      <c r="AD11" s="11">
        <v>20511921.020000003</v>
      </c>
      <c r="AG11" s="10" t="s">
        <v>109</v>
      </c>
      <c r="AH11" s="4">
        <v>276537.58999999997</v>
      </c>
      <c r="AL11" s="9" t="s">
        <v>54</v>
      </c>
      <c r="AM11" s="12">
        <v>0.10672886802877228</v>
      </c>
    </row>
    <row r="12" spans="1:39" x14ac:dyDescent="0.25">
      <c r="M12" s="9" t="s">
        <v>25</v>
      </c>
      <c r="N12" s="4">
        <v>9120754.1449999977</v>
      </c>
      <c r="O12" s="4">
        <v>1309154.1450000003</v>
      </c>
      <c r="P12">
        <f>GETPIVOTDATA("Sum of Profit",$M$3,"Month","Sep")/GETPIVOTDATA("Sum of Sales",$M$3,"Month","Sep")</f>
        <v>0.1435357344565284</v>
      </c>
      <c r="R12" s="9" t="s">
        <v>66</v>
      </c>
      <c r="S12" s="11">
        <v>428456.25</v>
      </c>
      <c r="AC12" s="9" t="s">
        <v>315</v>
      </c>
      <c r="AD12" s="4">
        <v>118726350.26000002</v>
      </c>
      <c r="AG12" s="10" t="s">
        <v>151</v>
      </c>
      <c r="AH12" s="4">
        <v>236038.40999999997</v>
      </c>
      <c r="AL12" s="9" t="s">
        <v>65</v>
      </c>
      <c r="AM12" s="12">
        <v>0.15516705364867481</v>
      </c>
    </row>
    <row r="13" spans="1:39" x14ac:dyDescent="0.25">
      <c r="M13" s="9" t="s">
        <v>90</v>
      </c>
      <c r="N13" s="4">
        <v>6777940.169999999</v>
      </c>
      <c r="O13" s="4">
        <v>726638.17000000016</v>
      </c>
      <c r="P13">
        <f>GETPIVOTDATA("Sum of Profit",$M$3,"Month","Oct")/GETPIVOTDATA("Sum of Sales",$M$3,"Month","Oct")</f>
        <v>0.10720634171664579</v>
      </c>
      <c r="R13" s="9" t="s">
        <v>71</v>
      </c>
      <c r="S13" s="11">
        <v>39076.080000000002</v>
      </c>
      <c r="AG13" s="10" t="s">
        <v>49</v>
      </c>
      <c r="AH13" s="4">
        <v>451342.83000000007</v>
      </c>
      <c r="AL13" s="9" t="s">
        <v>29</v>
      </c>
      <c r="AM13" s="12">
        <v>0.12303185451134564</v>
      </c>
    </row>
    <row r="14" spans="1:39" x14ac:dyDescent="0.25">
      <c r="M14" s="9" t="s">
        <v>76</v>
      </c>
      <c r="N14" s="4">
        <v>7978278.3199999984</v>
      </c>
      <c r="O14" s="4">
        <v>1302452.8199999998</v>
      </c>
      <c r="P14">
        <f>GETPIVOTDATA("Sum of Profit",$M$3,"Month","Nov")/GETPIVOTDATA("Sum of Sales",$M$3,"Month","Nov")</f>
        <v>0.16324986015278545</v>
      </c>
      <c r="R14" s="9" t="s">
        <v>75</v>
      </c>
      <c r="S14" s="11">
        <v>353376</v>
      </c>
      <c r="AG14" s="10" t="s">
        <v>44</v>
      </c>
      <c r="AH14" s="4">
        <v>453037.04999999993</v>
      </c>
      <c r="AL14" s="9" t="s">
        <v>315</v>
      </c>
      <c r="AM14" s="12">
        <v>1</v>
      </c>
    </row>
    <row r="15" spans="1:39" x14ac:dyDescent="0.25">
      <c r="F15" s="8" t="s">
        <v>314</v>
      </c>
      <c r="G15" t="s">
        <v>310</v>
      </c>
      <c r="M15" s="9" t="s">
        <v>80</v>
      </c>
      <c r="N15" s="4">
        <v>11315623.334999997</v>
      </c>
      <c r="O15" s="4">
        <v>1576859.8350000002</v>
      </c>
      <c r="P15">
        <f>GETPIVOTDATA("Sum of Profit",$M$3,"Month","Dec")/GETPIVOTDATA("Sum of Sales",$M$3,"Month","Dec")</f>
        <v>0.13935244999916752</v>
      </c>
      <c r="R15" s="9" t="s">
        <v>79</v>
      </c>
      <c r="S15" s="11">
        <v>1425303</v>
      </c>
      <c r="AG15" s="10" t="s">
        <v>25</v>
      </c>
      <c r="AH15" s="4">
        <v>315856.38</v>
      </c>
    </row>
    <row r="16" spans="1:39" x14ac:dyDescent="0.25">
      <c r="F16" s="9" t="s">
        <v>47</v>
      </c>
      <c r="G16" s="4">
        <v>1800593.6399999997</v>
      </c>
      <c r="I16" s="9" t="s">
        <v>47</v>
      </c>
      <c r="J16" s="4">
        <v>1800593.6399999997</v>
      </c>
      <c r="M16" s="9" t="s">
        <v>315</v>
      </c>
      <c r="N16" s="4">
        <v>118726350.25999998</v>
      </c>
      <c r="O16" s="4">
        <v>16893702.260000002</v>
      </c>
      <c r="P16">
        <f>GETPIVOTDATA("Sum of Profit",$M$3)/GETPIVOTDATA("Sum of Sales",$M$3)</f>
        <v>0.14229109395685391</v>
      </c>
      <c r="R16" s="9" t="s">
        <v>82</v>
      </c>
      <c r="S16" s="11">
        <v>1033861.25</v>
      </c>
      <c r="AG16" s="10" t="s">
        <v>90</v>
      </c>
      <c r="AH16" s="4">
        <v>224146.36000000002</v>
      </c>
    </row>
    <row r="17" spans="6:34" x14ac:dyDescent="0.25">
      <c r="F17" s="9" t="s">
        <v>21</v>
      </c>
      <c r="G17" s="4">
        <v>19611694.375</v>
      </c>
      <c r="I17" s="9" t="s">
        <v>21</v>
      </c>
      <c r="J17" s="4">
        <v>19611694.375</v>
      </c>
      <c r="R17" s="9" t="s">
        <v>84</v>
      </c>
      <c r="S17" s="11">
        <v>43462.8</v>
      </c>
      <c r="AG17" s="10" t="s">
        <v>76</v>
      </c>
      <c r="AH17" s="4">
        <v>31312.53</v>
      </c>
    </row>
    <row r="18" spans="6:34" x14ac:dyDescent="0.25">
      <c r="F18" s="9" t="s">
        <v>42</v>
      </c>
      <c r="G18" s="4">
        <v>52504260.670000039</v>
      </c>
      <c r="I18" s="9" t="s">
        <v>42</v>
      </c>
      <c r="J18" s="4">
        <v>52504260.670000039</v>
      </c>
      <c r="R18" s="9" t="s">
        <v>86</v>
      </c>
      <c r="S18" s="11">
        <v>1299215</v>
      </c>
      <c r="AG18" s="10" t="s">
        <v>80</v>
      </c>
      <c r="AH18" s="4">
        <v>328075.71999999997</v>
      </c>
    </row>
    <row r="19" spans="6:34" x14ac:dyDescent="0.25">
      <c r="F19" s="9" t="s">
        <v>30</v>
      </c>
      <c r="G19" s="4">
        <v>2381883.0750000002</v>
      </c>
      <c r="I19" s="9" t="s">
        <v>30</v>
      </c>
      <c r="J19" s="4">
        <v>2381883.0750000002</v>
      </c>
      <c r="R19" s="9" t="s">
        <v>89</v>
      </c>
      <c r="S19" s="11">
        <v>1374572.47</v>
      </c>
      <c r="AG19" s="9">
        <v>2022</v>
      </c>
      <c r="AH19" s="4">
        <v>13015237.750000002</v>
      </c>
    </row>
    <row r="20" spans="6:34" x14ac:dyDescent="0.25">
      <c r="F20" s="9" t="s">
        <v>38</v>
      </c>
      <c r="G20" s="4">
        <v>42427918.5</v>
      </c>
      <c r="I20" s="9" t="s">
        <v>38</v>
      </c>
      <c r="J20" s="4">
        <v>42427918.5</v>
      </c>
      <c r="R20" s="9" t="s">
        <v>92</v>
      </c>
      <c r="S20" s="11">
        <v>1029771</v>
      </c>
      <c r="AG20" s="10" t="s">
        <v>33</v>
      </c>
      <c r="AH20" s="4">
        <v>989375.92999999993</v>
      </c>
    </row>
    <row r="21" spans="6:34" x14ac:dyDescent="0.25">
      <c r="F21" s="9" t="s">
        <v>315</v>
      </c>
      <c r="G21" s="4">
        <v>118726350.26000004</v>
      </c>
      <c r="R21" s="9" t="s">
        <v>94</v>
      </c>
      <c r="S21" s="11">
        <v>123624.59999999999</v>
      </c>
      <c r="AG21" s="10" t="s">
        <v>62</v>
      </c>
      <c r="AH21" s="4">
        <v>607889.98499999999</v>
      </c>
    </row>
    <row r="22" spans="6:34" x14ac:dyDescent="0.25">
      <c r="R22" s="9" t="s">
        <v>98</v>
      </c>
      <c r="S22" s="11">
        <v>32738.85</v>
      </c>
      <c r="AG22" s="10" t="s">
        <v>87</v>
      </c>
      <c r="AH22" s="4">
        <v>1045128.38</v>
      </c>
    </row>
    <row r="23" spans="6:34" x14ac:dyDescent="0.25">
      <c r="R23" s="9" t="s">
        <v>100</v>
      </c>
      <c r="S23" s="11">
        <v>1596000</v>
      </c>
      <c r="AG23" s="10" t="s">
        <v>72</v>
      </c>
      <c r="AH23" s="4">
        <v>1296628.58</v>
      </c>
    </row>
    <row r="24" spans="6:34" x14ac:dyDescent="0.25">
      <c r="R24" s="9" t="s">
        <v>102</v>
      </c>
      <c r="S24" s="11">
        <v>1397091.15</v>
      </c>
      <c r="AG24" s="10" t="s">
        <v>109</v>
      </c>
      <c r="AH24" s="4">
        <v>1282178.0250000004</v>
      </c>
    </row>
    <row r="25" spans="6:34" x14ac:dyDescent="0.25">
      <c r="R25" s="9" t="s">
        <v>104</v>
      </c>
      <c r="S25" s="11">
        <v>339910</v>
      </c>
      <c r="AG25" s="10" t="s">
        <v>151</v>
      </c>
      <c r="AH25" s="4">
        <v>1026823.74</v>
      </c>
    </row>
    <row r="26" spans="6:34" x14ac:dyDescent="0.25">
      <c r="R26" s="9" t="s">
        <v>106</v>
      </c>
      <c r="S26" s="11">
        <v>1115385</v>
      </c>
      <c r="AG26" s="10" t="s">
        <v>49</v>
      </c>
      <c r="AH26" s="4">
        <v>1485010.96</v>
      </c>
    </row>
    <row r="27" spans="6:34" x14ac:dyDescent="0.25">
      <c r="R27" s="9" t="s">
        <v>108</v>
      </c>
      <c r="S27" s="11">
        <v>1071283.75</v>
      </c>
      <c r="AG27" s="10" t="s">
        <v>44</v>
      </c>
      <c r="AH27" s="4">
        <v>1266488.1699999997</v>
      </c>
    </row>
    <row r="28" spans="6:34" x14ac:dyDescent="0.25">
      <c r="R28" s="9" t="s">
        <v>111</v>
      </c>
      <c r="S28" s="11">
        <v>108600.77999999998</v>
      </c>
      <c r="AG28" s="10" t="s">
        <v>25</v>
      </c>
      <c r="AH28" s="4">
        <v>993297.7649999999</v>
      </c>
    </row>
    <row r="29" spans="6:34" x14ac:dyDescent="0.25">
      <c r="R29" s="9" t="s">
        <v>113</v>
      </c>
      <c r="S29" s="11">
        <v>221537.39999999997</v>
      </c>
      <c r="AG29" s="10" t="s">
        <v>90</v>
      </c>
      <c r="AH29" s="4">
        <v>502491.80999999982</v>
      </c>
    </row>
    <row r="30" spans="6:34" x14ac:dyDescent="0.25">
      <c r="R30" s="9" t="s">
        <v>115</v>
      </c>
      <c r="S30" s="11">
        <v>2864956.6399999992</v>
      </c>
      <c r="AG30" s="10" t="s">
        <v>76</v>
      </c>
      <c r="AH30" s="4">
        <v>1271140.2900000003</v>
      </c>
    </row>
    <row r="31" spans="6:34" x14ac:dyDescent="0.25">
      <c r="R31" s="9" t="s">
        <v>117</v>
      </c>
      <c r="S31" s="11">
        <v>2838468.32</v>
      </c>
      <c r="AG31" s="10" t="s">
        <v>80</v>
      </c>
      <c r="AH31" s="4">
        <v>1248784.1150000002</v>
      </c>
    </row>
    <row r="32" spans="6:34" x14ac:dyDescent="0.25">
      <c r="R32" s="9" t="s">
        <v>119</v>
      </c>
      <c r="S32" s="11">
        <v>437547.5</v>
      </c>
      <c r="AG32" s="9" t="s">
        <v>315</v>
      </c>
      <c r="AH32" s="4">
        <v>16893702.260000002</v>
      </c>
    </row>
    <row r="33" spans="18:19" x14ac:dyDescent="0.25">
      <c r="R33" s="9" t="s">
        <v>121</v>
      </c>
      <c r="S33" s="11">
        <v>672087.5</v>
      </c>
    </row>
    <row r="34" spans="18:19" x14ac:dyDescent="0.25">
      <c r="R34" s="9" t="s">
        <v>123</v>
      </c>
      <c r="S34" s="11">
        <v>606321.43999999994</v>
      </c>
    </row>
    <row r="35" spans="18:19" x14ac:dyDescent="0.25">
      <c r="R35" s="9" t="s">
        <v>125</v>
      </c>
      <c r="S35" s="11">
        <v>1081665</v>
      </c>
    </row>
    <row r="36" spans="18:19" x14ac:dyDescent="0.25">
      <c r="R36" s="9" t="s">
        <v>127</v>
      </c>
      <c r="S36" s="11">
        <v>1927678.02</v>
      </c>
    </row>
    <row r="37" spans="18:19" x14ac:dyDescent="0.25">
      <c r="R37" s="9" t="s">
        <v>129</v>
      </c>
      <c r="S37" s="11">
        <v>1798286.2200000002</v>
      </c>
    </row>
    <row r="38" spans="18:19" x14ac:dyDescent="0.25">
      <c r="R38" s="9" t="s">
        <v>131</v>
      </c>
      <c r="S38" s="11">
        <v>2179576.75</v>
      </c>
    </row>
    <row r="39" spans="18:19" x14ac:dyDescent="0.25">
      <c r="R39" s="9" t="s">
        <v>133</v>
      </c>
      <c r="S39" s="11">
        <v>110610.24000000001</v>
      </c>
    </row>
    <row r="40" spans="18:19" x14ac:dyDescent="0.25">
      <c r="R40" s="9" t="s">
        <v>135</v>
      </c>
      <c r="S40" s="11">
        <v>1791079.27</v>
      </c>
    </row>
    <row r="41" spans="18:19" x14ac:dyDescent="0.25">
      <c r="R41" s="9" t="s">
        <v>137</v>
      </c>
      <c r="S41" s="11">
        <v>112689.45</v>
      </c>
    </row>
    <row r="42" spans="18:19" x14ac:dyDescent="0.25">
      <c r="R42" s="9" t="s">
        <v>139</v>
      </c>
      <c r="S42" s="11">
        <v>62874</v>
      </c>
    </row>
    <row r="43" spans="18:19" x14ac:dyDescent="0.25">
      <c r="R43" s="9" t="s">
        <v>141</v>
      </c>
      <c r="S43" s="11">
        <v>3567885.44</v>
      </c>
    </row>
    <row r="44" spans="18:19" x14ac:dyDescent="0.25">
      <c r="R44" s="9" t="s">
        <v>143</v>
      </c>
      <c r="S44" s="11">
        <v>661621.64999999991</v>
      </c>
    </row>
    <row r="45" spans="18:19" x14ac:dyDescent="0.25">
      <c r="R45" s="9" t="s">
        <v>145</v>
      </c>
      <c r="S45" s="11">
        <v>1332156.6499999999</v>
      </c>
    </row>
    <row r="46" spans="18:19" x14ac:dyDescent="0.25">
      <c r="R46" s="9" t="s">
        <v>147</v>
      </c>
      <c r="S46" s="11">
        <v>829859.91</v>
      </c>
    </row>
    <row r="47" spans="18:19" x14ac:dyDescent="0.25">
      <c r="R47" s="9" t="s">
        <v>149</v>
      </c>
      <c r="S47" s="11">
        <v>134240.4</v>
      </c>
    </row>
    <row r="48" spans="18:19" x14ac:dyDescent="0.25">
      <c r="R48" s="9" t="s">
        <v>152</v>
      </c>
      <c r="S48" s="11">
        <v>30455.1</v>
      </c>
    </row>
    <row r="49" spans="18:19" x14ac:dyDescent="0.25">
      <c r="R49" s="9" t="s">
        <v>154</v>
      </c>
      <c r="S49" s="11">
        <v>95234.324999999997</v>
      </c>
    </row>
    <row r="50" spans="18:19" x14ac:dyDescent="0.25">
      <c r="R50" s="9" t="s">
        <v>156</v>
      </c>
      <c r="S50" s="11">
        <v>2579791.79</v>
      </c>
    </row>
    <row r="51" spans="18:19" x14ac:dyDescent="0.25">
      <c r="R51" s="9" t="s">
        <v>159</v>
      </c>
      <c r="S51" s="11">
        <v>880929.39999999991</v>
      </c>
    </row>
    <row r="52" spans="18:19" x14ac:dyDescent="0.25">
      <c r="R52" s="9" t="s">
        <v>161</v>
      </c>
      <c r="S52" s="11">
        <v>664684.34</v>
      </c>
    </row>
    <row r="53" spans="18:19" x14ac:dyDescent="0.25">
      <c r="R53" s="9" t="s">
        <v>163</v>
      </c>
      <c r="S53" s="11">
        <v>740130</v>
      </c>
    </row>
    <row r="54" spans="18:19" x14ac:dyDescent="0.25">
      <c r="R54" s="9" t="s">
        <v>165</v>
      </c>
      <c r="S54" s="11">
        <v>1250380</v>
      </c>
    </row>
    <row r="55" spans="18:19" x14ac:dyDescent="0.25">
      <c r="R55" s="9" t="s">
        <v>167</v>
      </c>
      <c r="S55" s="11">
        <v>2532864.6800000002</v>
      </c>
    </row>
    <row r="56" spans="18:19" x14ac:dyDescent="0.25">
      <c r="R56" s="9" t="s">
        <v>169</v>
      </c>
      <c r="S56" s="11">
        <v>379543.75</v>
      </c>
    </row>
    <row r="57" spans="18:19" x14ac:dyDescent="0.25">
      <c r="R57" s="9" t="s">
        <v>171</v>
      </c>
      <c r="S57" s="11">
        <v>2332438.17</v>
      </c>
    </row>
    <row r="58" spans="18:19" x14ac:dyDescent="0.25">
      <c r="R58" s="9" t="s">
        <v>173</v>
      </c>
      <c r="S58" s="11">
        <v>667982.24999999988</v>
      </c>
    </row>
    <row r="59" spans="18:19" x14ac:dyDescent="0.25">
      <c r="R59" s="9" t="s">
        <v>175</v>
      </c>
      <c r="S59" s="11">
        <v>1803191.71</v>
      </c>
    </row>
    <row r="60" spans="18:19" x14ac:dyDescent="0.25">
      <c r="R60" s="9" t="s">
        <v>177</v>
      </c>
      <c r="S60" s="11">
        <v>757341.02999999991</v>
      </c>
    </row>
    <row r="61" spans="18:19" x14ac:dyDescent="0.25">
      <c r="R61" s="9" t="s">
        <v>179</v>
      </c>
      <c r="S61" s="11">
        <v>513497.5</v>
      </c>
    </row>
    <row r="62" spans="18:19" x14ac:dyDescent="0.25">
      <c r="R62" s="9" t="s">
        <v>181</v>
      </c>
      <c r="S62" s="11">
        <v>1140656.7100000002</v>
      </c>
    </row>
    <row r="63" spans="18:19" x14ac:dyDescent="0.25">
      <c r="R63" s="9" t="s">
        <v>183</v>
      </c>
      <c r="S63" s="11">
        <v>165020.04</v>
      </c>
    </row>
    <row r="64" spans="18:19" x14ac:dyDescent="0.25">
      <c r="R64" s="9" t="s">
        <v>184</v>
      </c>
      <c r="S64" s="11">
        <v>1144029</v>
      </c>
    </row>
    <row r="65" spans="18:19" x14ac:dyDescent="0.25">
      <c r="R65" s="9" t="s">
        <v>186</v>
      </c>
      <c r="S65" s="11">
        <v>1257183</v>
      </c>
    </row>
    <row r="66" spans="18:19" x14ac:dyDescent="0.25">
      <c r="R66" s="9" t="s">
        <v>188</v>
      </c>
      <c r="S66" s="11">
        <v>2876940</v>
      </c>
    </row>
    <row r="67" spans="18:19" x14ac:dyDescent="0.25">
      <c r="R67" s="9" t="s">
        <v>190</v>
      </c>
      <c r="S67" s="11">
        <v>1056492.98</v>
      </c>
    </row>
    <row r="68" spans="18:19" x14ac:dyDescent="0.25">
      <c r="R68" s="9" t="s">
        <v>192</v>
      </c>
      <c r="S68" s="11">
        <v>2686041.5</v>
      </c>
    </row>
    <row r="69" spans="18:19" x14ac:dyDescent="0.25">
      <c r="R69" s="9" t="s">
        <v>194</v>
      </c>
      <c r="S69" s="11">
        <v>1713425.85</v>
      </c>
    </row>
    <row r="70" spans="18:19" x14ac:dyDescent="0.25">
      <c r="R70" s="9" t="s">
        <v>196</v>
      </c>
      <c r="S70" s="11">
        <v>97240.560000000012</v>
      </c>
    </row>
    <row r="71" spans="18:19" x14ac:dyDescent="0.25">
      <c r="R71" s="9" t="s">
        <v>198</v>
      </c>
      <c r="S71" s="11">
        <v>497477.5</v>
      </c>
    </row>
    <row r="72" spans="18:19" x14ac:dyDescent="0.25">
      <c r="R72" s="9" t="s">
        <v>200</v>
      </c>
      <c r="S72" s="11">
        <v>1998627</v>
      </c>
    </row>
    <row r="73" spans="18:19" x14ac:dyDescent="0.25">
      <c r="R73" s="9" t="s">
        <v>201</v>
      </c>
      <c r="S73" s="11">
        <v>2326353</v>
      </c>
    </row>
    <row r="74" spans="18:19" x14ac:dyDescent="0.25">
      <c r="R74" s="9" t="s">
        <v>203</v>
      </c>
      <c r="S74" s="11">
        <v>53551.799999999996</v>
      </c>
    </row>
    <row r="75" spans="18:19" x14ac:dyDescent="0.25">
      <c r="R75" s="9" t="s">
        <v>205</v>
      </c>
      <c r="S75" s="11">
        <v>1959650.4900000002</v>
      </c>
    </row>
    <row r="76" spans="18:19" x14ac:dyDescent="0.25">
      <c r="R76" s="9" t="s">
        <v>207</v>
      </c>
      <c r="S76" s="11">
        <v>1273906.25</v>
      </c>
    </row>
    <row r="77" spans="18:19" x14ac:dyDescent="0.25">
      <c r="R77" s="9" t="s">
        <v>209</v>
      </c>
      <c r="S77" s="11">
        <v>1392190.5</v>
      </c>
    </row>
    <row r="78" spans="18:19" x14ac:dyDescent="0.25">
      <c r="R78" s="9" t="s">
        <v>211</v>
      </c>
      <c r="S78" s="11">
        <v>3095841</v>
      </c>
    </row>
    <row r="79" spans="18:19" x14ac:dyDescent="0.25">
      <c r="R79" s="9" t="s">
        <v>213</v>
      </c>
      <c r="S79" s="11">
        <v>32262.6</v>
      </c>
    </row>
    <row r="80" spans="18:19" x14ac:dyDescent="0.25">
      <c r="R80" s="9" t="s">
        <v>215</v>
      </c>
      <c r="S80" s="11">
        <v>18460.32</v>
      </c>
    </row>
    <row r="81" spans="18:19" x14ac:dyDescent="0.25">
      <c r="R81" s="9" t="s">
        <v>217</v>
      </c>
      <c r="S81" s="11">
        <v>1908693</v>
      </c>
    </row>
    <row r="82" spans="18:19" x14ac:dyDescent="0.25">
      <c r="R82" s="9" t="s">
        <v>219</v>
      </c>
      <c r="S82" s="11">
        <v>367282.5</v>
      </c>
    </row>
    <row r="83" spans="18:19" x14ac:dyDescent="0.25">
      <c r="R83" s="9" t="s">
        <v>220</v>
      </c>
      <c r="S83" s="11">
        <v>1208622</v>
      </c>
    </row>
    <row r="84" spans="18:19" x14ac:dyDescent="0.25">
      <c r="R84" s="9" t="s">
        <v>221</v>
      </c>
      <c r="S84" s="11">
        <v>72292.37999999999</v>
      </c>
    </row>
    <row r="85" spans="18:19" x14ac:dyDescent="0.25">
      <c r="R85" s="9" t="s">
        <v>223</v>
      </c>
      <c r="S85" s="11">
        <v>23052.3</v>
      </c>
    </row>
    <row r="86" spans="18:19" x14ac:dyDescent="0.25">
      <c r="R86" s="9" t="s">
        <v>225</v>
      </c>
      <c r="S86" s="11">
        <v>43259.28</v>
      </c>
    </row>
    <row r="87" spans="18:19" x14ac:dyDescent="0.25">
      <c r="R87" s="9" t="s">
        <v>227</v>
      </c>
      <c r="S87" s="11">
        <v>48904.92</v>
      </c>
    </row>
    <row r="88" spans="18:19" x14ac:dyDescent="0.25">
      <c r="R88" s="9" t="s">
        <v>230</v>
      </c>
      <c r="S88" s="11">
        <v>1187520.625</v>
      </c>
    </row>
    <row r="89" spans="18:19" x14ac:dyDescent="0.25">
      <c r="R89" s="9" t="s">
        <v>232</v>
      </c>
      <c r="S89" s="11">
        <v>2293218</v>
      </c>
    </row>
    <row r="90" spans="18:19" x14ac:dyDescent="0.25">
      <c r="R90" s="9" t="s">
        <v>233</v>
      </c>
      <c r="S90" s="11">
        <v>129816.45</v>
      </c>
    </row>
    <row r="91" spans="18:19" x14ac:dyDescent="0.25">
      <c r="R91" s="9" t="s">
        <v>234</v>
      </c>
      <c r="S91" s="11">
        <v>65787.12</v>
      </c>
    </row>
    <row r="92" spans="18:19" x14ac:dyDescent="0.25">
      <c r="R92" s="9" t="s">
        <v>236</v>
      </c>
      <c r="S92" s="11">
        <v>33035.64</v>
      </c>
    </row>
    <row r="93" spans="18:19" x14ac:dyDescent="0.25">
      <c r="R93" s="9" t="s">
        <v>238</v>
      </c>
      <c r="S93" s="11">
        <v>126091.20000000001</v>
      </c>
    </row>
    <row r="94" spans="18:19" x14ac:dyDescent="0.25">
      <c r="R94" s="9" t="s">
        <v>240</v>
      </c>
      <c r="S94" s="11">
        <v>88729.95</v>
      </c>
    </row>
    <row r="95" spans="18:19" x14ac:dyDescent="0.25">
      <c r="R95" s="9" t="s">
        <v>242</v>
      </c>
      <c r="S95" s="11">
        <v>234233.75</v>
      </c>
    </row>
    <row r="96" spans="18:19" x14ac:dyDescent="0.25">
      <c r="R96" s="9" t="s">
        <v>244</v>
      </c>
      <c r="S96" s="11">
        <v>1440996.09</v>
      </c>
    </row>
    <row r="97" spans="18:19" x14ac:dyDescent="0.25">
      <c r="R97" s="9" t="s">
        <v>245</v>
      </c>
      <c r="S97" s="11">
        <v>356716.25</v>
      </c>
    </row>
    <row r="98" spans="18:19" x14ac:dyDescent="0.25">
      <c r="R98" s="9" t="s">
        <v>247</v>
      </c>
      <c r="S98" s="11">
        <v>67177.56</v>
      </c>
    </row>
    <row r="99" spans="18:19" x14ac:dyDescent="0.25">
      <c r="R99" s="9" t="s">
        <v>249</v>
      </c>
      <c r="S99" s="11">
        <v>46264.5</v>
      </c>
    </row>
    <row r="100" spans="18:19" x14ac:dyDescent="0.25">
      <c r="R100" s="9" t="s">
        <v>251</v>
      </c>
      <c r="S100" s="11">
        <v>855165</v>
      </c>
    </row>
    <row r="101" spans="18:19" x14ac:dyDescent="0.25">
      <c r="R101" s="9" t="s">
        <v>253</v>
      </c>
      <c r="S101" s="11">
        <v>51318.96</v>
      </c>
    </row>
    <row r="102" spans="18:19" x14ac:dyDescent="0.25">
      <c r="R102" s="9" t="s">
        <v>254</v>
      </c>
      <c r="S102" s="11">
        <v>1122655.79</v>
      </c>
    </row>
    <row r="103" spans="18:19" x14ac:dyDescent="0.25">
      <c r="R103" s="9" t="s">
        <v>255</v>
      </c>
      <c r="S103" s="11">
        <v>717517.5</v>
      </c>
    </row>
    <row r="104" spans="18:19" x14ac:dyDescent="0.25">
      <c r="R104" s="9" t="s">
        <v>256</v>
      </c>
      <c r="S104" s="11">
        <v>1105027.5</v>
      </c>
    </row>
    <row r="105" spans="18:19" x14ac:dyDescent="0.25">
      <c r="R105" s="9" t="s">
        <v>257</v>
      </c>
      <c r="S105" s="11">
        <v>1010538</v>
      </c>
    </row>
    <row r="106" spans="18:19" x14ac:dyDescent="0.25">
      <c r="R106" s="9" t="s">
        <v>259</v>
      </c>
      <c r="S106" s="11">
        <v>44741.024999999994</v>
      </c>
    </row>
    <row r="107" spans="18:19" x14ac:dyDescent="0.25">
      <c r="R107" s="9" t="s">
        <v>261</v>
      </c>
      <c r="S107" s="11">
        <v>52918.95</v>
      </c>
    </row>
    <row r="108" spans="18:19" x14ac:dyDescent="0.25">
      <c r="R108" s="9" t="s">
        <v>263</v>
      </c>
      <c r="S108" s="11">
        <v>1104828.75</v>
      </c>
    </row>
    <row r="109" spans="18:19" x14ac:dyDescent="0.25">
      <c r="R109" s="9" t="s">
        <v>264</v>
      </c>
      <c r="S109" s="11">
        <v>39432</v>
      </c>
    </row>
    <row r="110" spans="18:19" x14ac:dyDescent="0.25">
      <c r="R110" s="9" t="s">
        <v>265</v>
      </c>
      <c r="S110" s="11">
        <v>32837.699999999997</v>
      </c>
    </row>
    <row r="111" spans="18:19" x14ac:dyDescent="0.25">
      <c r="R111" s="9" t="s">
        <v>267</v>
      </c>
      <c r="S111" s="11">
        <v>76821.75</v>
      </c>
    </row>
    <row r="112" spans="18:19" x14ac:dyDescent="0.25">
      <c r="R112" s="9" t="s">
        <v>268</v>
      </c>
      <c r="S112" s="11">
        <v>23626.799999999999</v>
      </c>
    </row>
    <row r="113" spans="18:19" x14ac:dyDescent="0.25">
      <c r="R113" s="9" t="s">
        <v>269</v>
      </c>
      <c r="S113" s="11">
        <v>55561.32</v>
      </c>
    </row>
    <row r="114" spans="18:19" x14ac:dyDescent="0.25">
      <c r="R114" s="9" t="s">
        <v>270</v>
      </c>
      <c r="S114" s="11">
        <v>45238.8</v>
      </c>
    </row>
    <row r="115" spans="18:19" x14ac:dyDescent="0.25">
      <c r="R115" s="9" t="s">
        <v>271</v>
      </c>
      <c r="S115" s="11">
        <v>127970.24999999999</v>
      </c>
    </row>
    <row r="116" spans="18:19" x14ac:dyDescent="0.25">
      <c r="R116" s="9" t="s">
        <v>272</v>
      </c>
      <c r="S116" s="11">
        <v>18161.400000000001</v>
      </c>
    </row>
    <row r="117" spans="18:19" x14ac:dyDescent="0.25">
      <c r="R117" s="9" t="s">
        <v>273</v>
      </c>
      <c r="S117" s="11">
        <v>60088.68</v>
      </c>
    </row>
    <row r="118" spans="18:19" x14ac:dyDescent="0.25">
      <c r="R118" s="9" t="s">
        <v>274</v>
      </c>
      <c r="S118" s="11">
        <v>865668.75</v>
      </c>
    </row>
    <row r="119" spans="18:19" x14ac:dyDescent="0.25">
      <c r="R119" s="9" t="s">
        <v>275</v>
      </c>
      <c r="S119" s="11">
        <v>2908284</v>
      </c>
    </row>
    <row r="120" spans="18:19" x14ac:dyDescent="0.25">
      <c r="R120" s="9" t="s">
        <v>276</v>
      </c>
      <c r="S120" s="11">
        <v>352536.25</v>
      </c>
    </row>
    <row r="121" spans="18:19" x14ac:dyDescent="0.25">
      <c r="R121" s="9" t="s">
        <v>277</v>
      </c>
      <c r="S121" s="11">
        <v>313211.25</v>
      </c>
    </row>
    <row r="122" spans="18:19" x14ac:dyDescent="0.25">
      <c r="R122" s="9" t="s">
        <v>278</v>
      </c>
      <c r="S122" s="11">
        <v>44145.36</v>
      </c>
    </row>
    <row r="123" spans="18:19" x14ac:dyDescent="0.25">
      <c r="R123" s="9" t="s">
        <v>279</v>
      </c>
      <c r="S123" s="11">
        <v>68634.720000000001</v>
      </c>
    </row>
    <row r="124" spans="18:19" x14ac:dyDescent="0.25">
      <c r="R124" s="9" t="s">
        <v>280</v>
      </c>
      <c r="S124" s="11">
        <v>1464775.5</v>
      </c>
    </row>
    <row r="125" spans="18:19" x14ac:dyDescent="0.25">
      <c r="R125" s="9" t="s">
        <v>281</v>
      </c>
      <c r="S125" s="11">
        <v>965142.5</v>
      </c>
    </row>
    <row r="126" spans="18:19" x14ac:dyDescent="0.25">
      <c r="R126" s="9" t="s">
        <v>282</v>
      </c>
      <c r="S126" s="11">
        <v>33886.44</v>
      </c>
    </row>
    <row r="127" spans="18:19" x14ac:dyDescent="0.25">
      <c r="R127" s="9" t="s">
        <v>283</v>
      </c>
      <c r="S127" s="11">
        <v>28434</v>
      </c>
    </row>
    <row r="128" spans="18:19" x14ac:dyDescent="0.25">
      <c r="R128" s="9" t="s">
        <v>284</v>
      </c>
      <c r="S128" s="11">
        <v>280848.75</v>
      </c>
    </row>
    <row r="129" spans="18:19" x14ac:dyDescent="0.25">
      <c r="R129" s="9" t="s">
        <v>285</v>
      </c>
      <c r="S129" s="11">
        <v>432396</v>
      </c>
    </row>
    <row r="130" spans="18:19" x14ac:dyDescent="0.25">
      <c r="R130" s="9" t="s">
        <v>286</v>
      </c>
      <c r="S130" s="11">
        <v>1317144</v>
      </c>
    </row>
    <row r="131" spans="18:19" x14ac:dyDescent="0.25">
      <c r="R131" s="9" t="s">
        <v>287</v>
      </c>
      <c r="S131" s="11">
        <v>792408</v>
      </c>
    </row>
    <row r="132" spans="18:19" x14ac:dyDescent="0.25">
      <c r="R132" s="9" t="s">
        <v>288</v>
      </c>
      <c r="S132" s="11">
        <v>48264.36</v>
      </c>
    </row>
    <row r="133" spans="18:19" x14ac:dyDescent="0.25">
      <c r="R133" s="9" t="s">
        <v>289</v>
      </c>
      <c r="S133" s="11">
        <v>249012.5</v>
      </c>
    </row>
    <row r="134" spans="18:19" x14ac:dyDescent="0.25">
      <c r="R134" s="9" t="s">
        <v>290</v>
      </c>
      <c r="S134" s="11">
        <v>57994.8</v>
      </c>
    </row>
    <row r="135" spans="18:19" x14ac:dyDescent="0.25">
      <c r="R135" s="9" t="s">
        <v>291</v>
      </c>
      <c r="S135" s="11">
        <v>26199.599999999999</v>
      </c>
    </row>
    <row r="136" spans="18:19" x14ac:dyDescent="0.25">
      <c r="R136" s="9" t="s">
        <v>292</v>
      </c>
      <c r="S136" s="11">
        <v>34315.32</v>
      </c>
    </row>
    <row r="137" spans="18:19" x14ac:dyDescent="0.25">
      <c r="R137" s="9" t="s">
        <v>293</v>
      </c>
      <c r="S137" s="11">
        <v>543015</v>
      </c>
    </row>
    <row r="138" spans="18:19" x14ac:dyDescent="0.25">
      <c r="R138" s="9" t="s">
        <v>294</v>
      </c>
      <c r="S138" s="11">
        <v>18573.75</v>
      </c>
    </row>
    <row r="139" spans="18:19" x14ac:dyDescent="0.25">
      <c r="R139" s="9" t="s">
        <v>295</v>
      </c>
      <c r="S139" s="11">
        <v>62122.35</v>
      </c>
    </row>
    <row r="140" spans="18:19" x14ac:dyDescent="0.25">
      <c r="R140" s="9" t="s">
        <v>296</v>
      </c>
      <c r="S140" s="11">
        <v>60523.65</v>
      </c>
    </row>
    <row r="141" spans="18:19" x14ac:dyDescent="0.25">
      <c r="R141" s="9" t="s">
        <v>297</v>
      </c>
      <c r="S141" s="11">
        <v>392952.5</v>
      </c>
    </row>
    <row r="142" spans="18:19" x14ac:dyDescent="0.25">
      <c r="R142" s="9" t="s">
        <v>298</v>
      </c>
      <c r="S142" s="11">
        <v>49756.649999999994</v>
      </c>
    </row>
    <row r="143" spans="18:19" x14ac:dyDescent="0.25">
      <c r="R143" s="9" t="s">
        <v>299</v>
      </c>
      <c r="S143" s="11">
        <v>22731.300000000003</v>
      </c>
    </row>
    <row r="144" spans="18:19" x14ac:dyDescent="0.25">
      <c r="R144" s="9" t="s">
        <v>300</v>
      </c>
      <c r="S144" s="11">
        <v>733491</v>
      </c>
    </row>
    <row r="145" spans="18:19" x14ac:dyDescent="0.25">
      <c r="R145" s="9" t="s">
        <v>301</v>
      </c>
      <c r="S145" s="11">
        <v>58479.66</v>
      </c>
    </row>
    <row r="146" spans="18:19" x14ac:dyDescent="0.25">
      <c r="R146" s="9" t="s">
        <v>302</v>
      </c>
      <c r="S146" s="11">
        <v>371647.5</v>
      </c>
    </row>
    <row r="147" spans="18:19" x14ac:dyDescent="0.25">
      <c r="R147" s="9" t="s">
        <v>303</v>
      </c>
      <c r="S147" s="11">
        <v>1190898</v>
      </c>
    </row>
    <row r="148" spans="18:19" x14ac:dyDescent="0.25">
      <c r="R148" s="9" t="s">
        <v>304</v>
      </c>
      <c r="S148" s="11">
        <v>62485.8</v>
      </c>
    </row>
    <row r="149" spans="18:19" x14ac:dyDescent="0.25">
      <c r="R149" s="9" t="s">
        <v>305</v>
      </c>
      <c r="S149" s="11">
        <v>684630</v>
      </c>
    </row>
    <row r="150" spans="18:19" x14ac:dyDescent="0.25">
      <c r="R150" s="9" t="s">
        <v>306</v>
      </c>
      <c r="S150" s="11">
        <v>39780.720000000001</v>
      </c>
    </row>
    <row r="151" spans="18:19" x14ac:dyDescent="0.25">
      <c r="R151" s="9" t="s">
        <v>307</v>
      </c>
      <c r="S151" s="11">
        <v>370867.5</v>
      </c>
    </row>
    <row r="152" spans="18:19" x14ac:dyDescent="0.25">
      <c r="R152" s="9" t="s">
        <v>308</v>
      </c>
      <c r="S152" s="11">
        <v>861435</v>
      </c>
    </row>
    <row r="153" spans="18:19" x14ac:dyDescent="0.25">
      <c r="R153" s="9" t="s">
        <v>309</v>
      </c>
      <c r="S153" s="11">
        <v>88198.875</v>
      </c>
    </row>
    <row r="154" spans="18:19" x14ac:dyDescent="0.25">
      <c r="R154" s="9" t="s">
        <v>315</v>
      </c>
      <c r="S154" s="4">
        <v>118726350.25999999</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2050" r:id="rId11" name="Scroll Bar 2">
              <controlPr defaultSize="0" autoPict="0">
                <anchor moveWithCells="1">
                  <from>
                    <xdr:col>21</xdr:col>
                    <xdr:colOff>209550</xdr:colOff>
                    <xdr:row>7</xdr:row>
                    <xdr:rowOff>142875</xdr:rowOff>
                  </from>
                  <to>
                    <xdr:col>21</xdr:col>
                    <xdr:colOff>533400</xdr:colOff>
                    <xdr:row>17</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9881C-87D2-4055-AD4E-7D0AD5DD91C9}">
  <dimension ref="A3:H23"/>
  <sheetViews>
    <sheetView workbookViewId="0">
      <selection activeCell="F4" sqref="F4:H16"/>
    </sheetView>
  </sheetViews>
  <sheetFormatPr defaultRowHeight="15" x14ac:dyDescent="0.25"/>
  <cols>
    <col min="1" max="1" width="13.140625" bestFit="1" customWidth="1"/>
    <col min="2" max="2" width="7.28515625" style="2" bestFit="1" customWidth="1"/>
    <col min="3" max="3" width="12.5703125" bestFit="1" customWidth="1"/>
    <col min="4" max="4" width="10.5703125" bestFit="1" customWidth="1"/>
    <col min="5" max="5" width="13.7109375" bestFit="1" customWidth="1"/>
    <col min="6" max="6" width="14.28515625" bestFit="1" customWidth="1"/>
    <col min="7" max="8" width="13.7109375" bestFit="1" customWidth="1"/>
  </cols>
  <sheetData>
    <row r="3" spans="1:8" x14ac:dyDescent="0.25">
      <c r="A3" s="8" t="s">
        <v>310</v>
      </c>
      <c r="B3"/>
    </row>
    <row r="4" spans="1:8" x14ac:dyDescent="0.25">
      <c r="A4" s="8" t="s">
        <v>19</v>
      </c>
      <c r="B4" s="8" t="s">
        <v>17</v>
      </c>
      <c r="C4" t="s">
        <v>320</v>
      </c>
      <c r="F4" s="5" t="s">
        <v>19</v>
      </c>
      <c r="G4" s="5" t="s">
        <v>17</v>
      </c>
      <c r="H4" s="5" t="s">
        <v>320</v>
      </c>
    </row>
    <row r="5" spans="1:8" x14ac:dyDescent="0.25">
      <c r="A5" t="s">
        <v>97</v>
      </c>
      <c r="B5">
        <v>2021</v>
      </c>
      <c r="C5" s="4">
        <v>3519132.5300000003</v>
      </c>
      <c r="F5" s="7" t="s">
        <v>97</v>
      </c>
      <c r="G5" t="s">
        <v>321</v>
      </c>
      <c r="H5" s="4">
        <v>3519132.5300000003</v>
      </c>
    </row>
    <row r="6" spans="1:8" x14ac:dyDescent="0.25">
      <c r="A6" t="s">
        <v>70</v>
      </c>
      <c r="B6">
        <v>2021</v>
      </c>
      <c r="C6" s="4">
        <v>1406865.86</v>
      </c>
      <c r="F6" s="13" t="s">
        <v>97</v>
      </c>
      <c r="G6" t="s">
        <v>322</v>
      </c>
      <c r="H6" s="4">
        <v>14227983.529999997</v>
      </c>
    </row>
    <row r="7" spans="1:8" x14ac:dyDescent="0.25">
      <c r="A7" t="s">
        <v>28</v>
      </c>
      <c r="B7">
        <v>2021</v>
      </c>
      <c r="C7" s="4">
        <v>3975783.0400000005</v>
      </c>
      <c r="F7" s="7" t="s">
        <v>70</v>
      </c>
      <c r="G7" t="s">
        <v>323</v>
      </c>
      <c r="H7" s="4">
        <v>1406865.86</v>
      </c>
    </row>
    <row r="8" spans="1:8" x14ac:dyDescent="0.25">
      <c r="A8" t="s">
        <v>36</v>
      </c>
      <c r="B8">
        <v>2021</v>
      </c>
      <c r="C8" s="4">
        <v>5914747.0900000008</v>
      </c>
      <c r="F8" s="13" t="s">
        <v>70</v>
      </c>
      <c r="G8" t="s">
        <v>324</v>
      </c>
      <c r="H8" s="4">
        <v>12408442.025000002</v>
      </c>
    </row>
    <row r="9" spans="1:8" x14ac:dyDescent="0.25">
      <c r="A9" t="s">
        <v>58</v>
      </c>
      <c r="B9">
        <v>2021</v>
      </c>
      <c r="C9" s="4">
        <v>6197299.7599999998</v>
      </c>
      <c r="F9" s="7" t="s">
        <v>28</v>
      </c>
      <c r="G9" t="s">
        <v>325</v>
      </c>
      <c r="H9" s="4">
        <v>3975783.0400000005</v>
      </c>
    </row>
    <row r="10" spans="1:8" x14ac:dyDescent="0.25">
      <c r="A10" t="s">
        <v>64</v>
      </c>
      <c r="B10">
        <v>2021</v>
      </c>
      <c r="C10" s="4">
        <v>5401427.2300000004</v>
      </c>
      <c r="F10" s="13" t="s">
        <v>28</v>
      </c>
      <c r="G10" t="s">
        <v>326</v>
      </c>
      <c r="H10" s="4">
        <v>11415018.839999996</v>
      </c>
    </row>
    <row r="11" spans="1:8" x14ac:dyDescent="0.25">
      <c r="B11"/>
      <c r="F11" s="7" t="s">
        <v>36</v>
      </c>
      <c r="G11" t="s">
        <v>327</v>
      </c>
      <c r="H11" s="4">
        <v>5914747.0900000008</v>
      </c>
    </row>
    <row r="12" spans="1:8" x14ac:dyDescent="0.25">
      <c r="B12"/>
      <c r="F12" s="13" t="s">
        <v>36</v>
      </c>
      <c r="G12" t="s">
        <v>328</v>
      </c>
      <c r="H12" s="4">
        <v>27096396.860000007</v>
      </c>
    </row>
    <row r="13" spans="1:8" x14ac:dyDescent="0.25">
      <c r="B13"/>
      <c r="F13" s="7" t="s">
        <v>58</v>
      </c>
      <c r="G13" t="s">
        <v>329</v>
      </c>
      <c r="H13" s="4">
        <v>6197299.7599999998</v>
      </c>
    </row>
    <row r="14" spans="1:8" x14ac:dyDescent="0.25">
      <c r="B14"/>
      <c r="F14" s="13" t="s">
        <v>58</v>
      </c>
      <c r="G14" t="s">
        <v>330</v>
      </c>
      <c r="H14" s="4">
        <v>12052759.705</v>
      </c>
    </row>
    <row r="15" spans="1:8" x14ac:dyDescent="0.25">
      <c r="B15"/>
      <c r="F15" s="7" t="s">
        <v>64</v>
      </c>
      <c r="G15" t="s">
        <v>331</v>
      </c>
      <c r="H15" s="4">
        <v>5401427.2300000004</v>
      </c>
    </row>
    <row r="16" spans="1:8" x14ac:dyDescent="0.25">
      <c r="B16"/>
      <c r="F16" s="13" t="s">
        <v>64</v>
      </c>
      <c r="G16" t="s">
        <v>332</v>
      </c>
      <c r="H16" s="4">
        <v>15110493.789999997</v>
      </c>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sqref="A1:U701"/>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A52B5-6C6E-47F6-8F0B-3C51A1D3839E}">
  <dimension ref="W1"/>
  <sheetViews>
    <sheetView showGridLines="0" tabSelected="1" zoomScale="61" zoomScaleNormal="138" workbookViewId="0">
      <selection activeCell="AA37" sqref="AA37"/>
    </sheetView>
  </sheetViews>
  <sheetFormatPr defaultRowHeight="15" x14ac:dyDescent="0.25"/>
  <sheetData>
    <row r="1" spans="23:23" x14ac:dyDescent="0.25">
      <c r="W1">
        <v>21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12</xdr:col>
                    <xdr:colOff>276225</xdr:colOff>
                    <xdr:row>19</xdr:row>
                    <xdr:rowOff>142875</xdr:rowOff>
                  </from>
                  <to>
                    <xdr:col>12</xdr:col>
                    <xdr:colOff>600075</xdr:colOff>
                    <xdr:row>29</xdr:row>
                    <xdr:rowOff>0</xdr:rowOff>
                  </to>
                </anchor>
              </controlPr>
            </control>
          </mc:Choice>
        </mc:AlternateContent>
        <mc:AlternateContent xmlns:mc="http://schemas.openxmlformats.org/markup-compatibility/2006">
          <mc:Choice Requires="x14">
            <control shapeId="1027" r:id="rId4" name="Scroll Bar 3">
              <controlPr defaultSize="0" autoPict="0">
                <anchor moveWithCells="1">
                  <from>
                    <xdr:col>30</xdr:col>
                    <xdr:colOff>466725</xdr:colOff>
                    <xdr:row>42</xdr:row>
                    <xdr:rowOff>57150</xdr:rowOff>
                  </from>
                  <to>
                    <xdr:col>31</xdr:col>
                    <xdr:colOff>190500</xdr:colOff>
                    <xdr:row>56</xdr:row>
                    <xdr:rowOff>95250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Sunburst</vt:lpstr>
      <vt:lpstr>Sales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Maira Nawaz</cp:lastModifiedBy>
  <dcterms:created xsi:type="dcterms:W3CDTF">2024-01-17T04:19:05Z</dcterms:created>
  <dcterms:modified xsi:type="dcterms:W3CDTF">2025-01-29T18:07:51Z</dcterms:modified>
</cp:coreProperties>
</file>