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mamaher\source\repos\ExcelSol\ExcelSol\Files\"/>
    </mc:Choice>
  </mc:AlternateContent>
  <xr:revisionPtr revIDLastSave="0" documentId="13_ncr:1_{3A070DEB-A574-4997-ACF0-85B9B96121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 of Assets Review" sheetId="18" r:id="rId1"/>
    <sheet name="Sheet2" sheetId="21" r:id="rId2"/>
  </sheets>
  <externalReferences>
    <externalReference r:id="rId3"/>
  </externalReferences>
  <definedNames>
    <definedName name="_xlnm._FilterDatabase" localSheetId="0" hidden="1">'List of Assets Review'!#REF!</definedName>
    <definedName name="Accumulated_Dep_Beg_Fin_Year">'[1]WCoast Asset Reg'!#REF!</definedName>
    <definedName name="Accumulated_Dep_End_Fin_Year">'[1]WCoast Asset Reg'!#REF!</definedName>
    <definedName name="Asset_Category">'[1]WCoast Asset Reg'!#REF!</definedName>
    <definedName name="Asset_Name">'[1]WCoast Asset Reg'!#REF!</definedName>
    <definedName name="Asset_Number">'[1]WCoast Asset Reg'!#REF!</definedName>
    <definedName name="Assets_Purchased_By_Fin_Year">'[1]WCoast Asset Reg'!#REF!</definedName>
    <definedName name="Branch">'[1]WCoast Asset Reg'!#REF!</definedName>
    <definedName name="Check_Useful_life">'[1]WCoast Asset Reg'!#REF!</definedName>
    <definedName name="Cost">'[1]WCoast Asset Reg'!#REF!</definedName>
    <definedName name="Cost_Purchased_in_Fin_Year">'[1]WCoast Asset Reg'!#REF!</definedName>
    <definedName name="Date_Sold_Current_Fin_Year">'[1]WCoast Asset Reg'!#REF!</definedName>
    <definedName name="Dep_Bought_Fin_Year">'[1]WCoast Asset Reg'!#REF!</definedName>
    <definedName name="Dep_Not_Sold_or_Bought_in_Fin_Year">'[1]WCoast Asset Reg'!#REF!</definedName>
    <definedName name="Dep_Sold_Fin_Year">'[1]WCoast Asset Reg'!#REF!</definedName>
    <definedName name="FIVE" localSheetId="0">#REF!</definedName>
    <definedName name="FIVE">#REF!</definedName>
    <definedName name="FOUR" localSheetId="0">#REF!</definedName>
    <definedName name="FOUR">#REF!</definedName>
    <definedName name="Impairment" localSheetId="0">'[1]WCoast Asset Reg'!#REF!</definedName>
    <definedName name="Impairment">'[1]WCoast Asset Reg'!#REF!</definedName>
    <definedName name="l" localSheetId="0">#REF!</definedName>
    <definedName name="l">#REF!</definedName>
    <definedName name="Life_In_Use_Beg_Fin_Year" localSheetId="0">'[1]WCoast Asset Reg'!#REF!</definedName>
    <definedName name="Life_In_Use_Beg_Fin_Year">'[1]WCoast Asset Reg'!#REF!</definedName>
    <definedName name="Market_Value" localSheetId="0">'[1]WCoast Asset Reg'!#REF!</definedName>
    <definedName name="Market_Value">'[1]WCoast Asset Reg'!#REF!</definedName>
    <definedName name="NBV_Beg_Fin_Year" localSheetId="0">'[1]WCoast Asset Reg'!#REF!</definedName>
    <definedName name="NBV_Beg_Fin_Year">'[1]WCoast Asset Reg'!#REF!</definedName>
    <definedName name="NBV_End_Fin_Year_Before_Impairment" localSheetId="0">'[1]WCoast Asset Reg'!#REF!</definedName>
    <definedName name="NBV_End_Fin_Year_Before_Impairment">'[1]WCoast Asset Reg'!#REF!</definedName>
    <definedName name="NBV_Sold_Fin_Year" localSheetId="0">'[1]WCoast Asset Reg'!#REF!</definedName>
    <definedName name="NBV_Sold_Fin_Year">'[1]WCoast Asset Reg'!#REF!</definedName>
    <definedName name="ONE" localSheetId="0">#REF!</definedName>
    <definedName name="ONE">#REF!</definedName>
    <definedName name="_xlnm.Print_Area" localSheetId="0">'List of Assets Review'!$B$2:$U$6</definedName>
    <definedName name="_xlnm.Print_Titles" localSheetId="0">'List of Assets Review'!$A:$H</definedName>
    <definedName name="Profit__Loss" localSheetId="0">'[1]WCoast Asset Reg'!#REF!</definedName>
    <definedName name="Profit__Loss">'[1]WCoast Asset Reg'!#REF!</definedName>
    <definedName name="Purchase_Date" localSheetId="0">'[1]WCoast Asset Reg'!#REF!</definedName>
    <definedName name="Purchase_Date">'[1]WCoast Asset Reg'!#REF!</definedName>
    <definedName name="Region" localSheetId="0">'[1]WCoast Asset Reg'!#REF!</definedName>
    <definedName name="Region">'[1]WCoast Asset Reg'!#REF!</definedName>
    <definedName name="Selling_Price" localSheetId="0">'[1]WCoast Asset Reg'!#REF!</definedName>
    <definedName name="Selling_Price">'[1]WCoast Asset Reg'!#REF!</definedName>
    <definedName name="ten" localSheetId="0">#REF!</definedName>
    <definedName name="ten">#REF!</definedName>
    <definedName name="THREE" localSheetId="0">#REF!</definedName>
    <definedName name="THREE">#REF!</definedName>
    <definedName name="Total_Depreciation_Fin_Year" localSheetId="0">'[1]WCoast Asset Reg'!#REF!</definedName>
    <definedName name="Total_Depreciation_Fin_Year">'[1]WCoast Asset Reg'!#REF!</definedName>
    <definedName name="TWO" localSheetId="0">#REF!</definedName>
    <definedName name="TWO">#REF!</definedName>
    <definedName name="Useful_life" localSheetId="0">'[1]WCoast Asset Reg'!#REF!</definedName>
    <definedName name="Useful_life">'[1]WCoast Asset Reg'!#REF!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8" l="1"/>
  <c r="N29" i="18"/>
  <c r="L29" i="18"/>
  <c r="R28" i="18"/>
  <c r="N28" i="18"/>
  <c r="L28" i="18"/>
  <c r="R27" i="18"/>
  <c r="N27" i="18"/>
  <c r="L27" i="18"/>
  <c r="R26" i="18"/>
  <c r="N26" i="18"/>
  <c r="L26" i="18"/>
  <c r="R25" i="18"/>
  <c r="N25" i="18"/>
  <c r="L25" i="18"/>
  <c r="R24" i="18"/>
  <c r="N24" i="18"/>
  <c r="L24" i="18"/>
  <c r="R23" i="18"/>
  <c r="N23" i="18"/>
  <c r="L23" i="18"/>
  <c r="R22" i="18"/>
  <c r="N22" i="18"/>
  <c r="L22" i="18"/>
  <c r="R21" i="18"/>
  <c r="N21" i="18"/>
  <c r="L21" i="18"/>
  <c r="R20" i="18"/>
  <c r="N20" i="18"/>
  <c r="L20" i="18"/>
  <c r="R19" i="18"/>
  <c r="N19" i="18"/>
  <c r="L19" i="18"/>
  <c r="R18" i="18"/>
  <c r="N18" i="18"/>
  <c r="L18" i="18"/>
  <c r="R17" i="18"/>
  <c r="N17" i="18"/>
  <c r="L17" i="18"/>
  <c r="R16" i="18"/>
  <c r="N16" i="18"/>
  <c r="L16" i="18"/>
  <c r="R15" i="18"/>
  <c r="N15" i="18"/>
  <c r="L15" i="18"/>
  <c r="R14" i="18"/>
  <c r="N14" i="18"/>
  <c r="L14" i="18"/>
  <c r="R13" i="18"/>
  <c r="N13" i="18"/>
  <c r="L13" i="18"/>
  <c r="R12" i="18"/>
  <c r="N12" i="18"/>
  <c r="L12" i="18"/>
  <c r="R11" i="18"/>
  <c r="N11" i="18"/>
  <c r="L11" i="18"/>
  <c r="R10" i="18"/>
  <c r="N10" i="18"/>
  <c r="L10" i="18"/>
  <c r="R9" i="18"/>
  <c r="N9" i="18"/>
  <c r="L9" i="18"/>
  <c r="R8" i="18"/>
  <c r="N8" i="18"/>
  <c r="L8" i="18"/>
  <c r="R7" i="18"/>
  <c r="N7" i="18"/>
  <c r="L7" i="18"/>
  <c r="R6" i="18"/>
  <c r="N6" i="18"/>
  <c r="L6" i="18"/>
</calcChain>
</file>

<file path=xl/sharedStrings.xml><?xml version="1.0" encoding="utf-8"?>
<sst xmlns="http://schemas.openxmlformats.org/spreadsheetml/2006/main" count="337" uniqueCount="126">
  <si>
    <t>S/N</t>
  </si>
  <si>
    <t xml:space="preserve">Make </t>
  </si>
  <si>
    <t xml:space="preserve"> Model</t>
  </si>
  <si>
    <t>Year</t>
  </si>
  <si>
    <t>Price</t>
  </si>
  <si>
    <t>Chassis #</t>
  </si>
  <si>
    <t xml:space="preserve">Motor # </t>
  </si>
  <si>
    <t>Sylndr Invoice #</t>
  </si>
  <si>
    <t>Inspection Report</t>
  </si>
  <si>
    <t>Violations</t>
  </si>
  <si>
    <t>License #</t>
  </si>
  <si>
    <t>Missing</t>
  </si>
  <si>
    <t>Vehicles 1222 - all assets " List of Assets Review "</t>
  </si>
  <si>
    <t>Received Documents</t>
  </si>
  <si>
    <t>Primary Contract</t>
  </si>
  <si>
    <t>License</t>
  </si>
  <si>
    <t>Registered Sale Contract</t>
  </si>
  <si>
    <t xml:space="preserve">P.o.A </t>
  </si>
  <si>
    <t xml:space="preserve">I.D. </t>
  </si>
  <si>
    <t>Invoice</t>
  </si>
  <si>
    <t>Departmental Status</t>
  </si>
  <si>
    <t xml:space="preserve">Credit Control </t>
  </si>
  <si>
    <t xml:space="preserve">Legal Dep't. </t>
  </si>
  <si>
    <t>Finance Dep't.</t>
  </si>
  <si>
    <t>Received Documents Status</t>
  </si>
  <si>
    <t>Under Review</t>
  </si>
  <si>
    <t>Approved</t>
  </si>
  <si>
    <t xml:space="preserve">Pending Payment </t>
  </si>
  <si>
    <t xml:space="preserve">Paid </t>
  </si>
  <si>
    <t>Received</t>
  </si>
  <si>
    <t xml:space="preserve">N/A </t>
  </si>
  <si>
    <t>Credit Control Comments</t>
  </si>
  <si>
    <t>Legal Comments</t>
  </si>
  <si>
    <t>C-24257</t>
  </si>
  <si>
    <t>Pending Payment</t>
  </si>
  <si>
    <t>LegalComments232sdsss</t>
  </si>
  <si>
    <t>Ford</t>
  </si>
  <si>
    <t>Focus</t>
  </si>
  <si>
    <t>EGP 774,000</t>
  </si>
  <si>
    <t>CHMCS03874</t>
  </si>
  <si>
    <t>C503874</t>
  </si>
  <si>
    <t>C-25044</t>
  </si>
  <si>
    <t>Opel</t>
  </si>
  <si>
    <t>Crossland</t>
  </si>
  <si>
    <t>EGP 910,000</t>
  </si>
  <si>
    <t>C-26397</t>
  </si>
  <si>
    <t>CreditControlComments2</t>
  </si>
  <si>
    <t>Mercedes-Benz</t>
  </si>
  <si>
    <t>GLA 200</t>
  </si>
  <si>
    <t>EGP 1,920,000</t>
  </si>
  <si>
    <t>C-27960</t>
  </si>
  <si>
    <t>Mitsubishi</t>
  </si>
  <si>
    <t>Lancer</t>
  </si>
  <si>
    <t>EGP 518,000</t>
  </si>
  <si>
    <t>C-28840</t>
  </si>
  <si>
    <t>Volvo</t>
  </si>
  <si>
    <t>XC60</t>
  </si>
  <si>
    <t>EGP 1,300,000</t>
  </si>
  <si>
    <t>C-28983</t>
  </si>
  <si>
    <t>Proton</t>
  </si>
  <si>
    <t>Gen-2</t>
  </si>
  <si>
    <t>EGP 595,000</t>
  </si>
  <si>
    <t>C-29023</t>
  </si>
  <si>
    <t>Citroen</t>
  </si>
  <si>
    <t>C-ELYSEE</t>
  </si>
  <si>
    <t>EGP 815,000</t>
  </si>
  <si>
    <t>M000727</t>
  </si>
  <si>
    <t>C-29120</t>
  </si>
  <si>
    <t>Renault</t>
  </si>
  <si>
    <t>Megane</t>
  </si>
  <si>
    <t>EGP 984,000</t>
  </si>
  <si>
    <t>C-29207</t>
  </si>
  <si>
    <t>EGP 1,252,000</t>
  </si>
  <si>
    <t>C-29269</t>
  </si>
  <si>
    <t>C180</t>
  </si>
  <si>
    <t>EGP 1,455,000</t>
  </si>
  <si>
    <t>C-29323</t>
  </si>
  <si>
    <t>Peugeot</t>
  </si>
  <si>
    <t>EGP 1,560,000</t>
  </si>
  <si>
    <t>KS034123</t>
  </si>
  <si>
    <t>C-29336</t>
  </si>
  <si>
    <t>XC 60</t>
  </si>
  <si>
    <t>EGP 2,225,000</t>
  </si>
  <si>
    <t>C-29963</t>
  </si>
  <si>
    <t>CreditControlComments</t>
  </si>
  <si>
    <t>MG</t>
  </si>
  <si>
    <t>RX5</t>
  </si>
  <si>
    <t>EGP 1,165,000</t>
  </si>
  <si>
    <t>C-30262</t>
  </si>
  <si>
    <t>EGP 550,000</t>
  </si>
  <si>
    <t>C-30318</t>
  </si>
  <si>
    <t>Toyota</t>
  </si>
  <si>
    <t>Corolla</t>
  </si>
  <si>
    <t>C-30614</t>
  </si>
  <si>
    <t>EGP 555,000</t>
  </si>
  <si>
    <t>dfdfd</t>
  </si>
  <si>
    <t>C-30875</t>
  </si>
  <si>
    <t>EGP 540,000</t>
  </si>
  <si>
    <t>C-31616</t>
  </si>
  <si>
    <t>Audi</t>
  </si>
  <si>
    <t>A4</t>
  </si>
  <si>
    <t>EGP 1,565,000</t>
  </si>
  <si>
    <t>A009669</t>
  </si>
  <si>
    <t>C-32314</t>
  </si>
  <si>
    <t>CreditControlComments2333</t>
  </si>
  <si>
    <t>EGP 632,000</t>
  </si>
  <si>
    <t>fdfdf</t>
  </si>
  <si>
    <t>C-32555</t>
  </si>
  <si>
    <t>LegalComments</t>
  </si>
  <si>
    <t>Haval</t>
  </si>
  <si>
    <t>Jolion</t>
  </si>
  <si>
    <t>EGP 960,000</t>
  </si>
  <si>
    <t>C-32837</t>
  </si>
  <si>
    <t>EGP 685,000</t>
  </si>
  <si>
    <t>Y001849</t>
  </si>
  <si>
    <t>C-32881</t>
  </si>
  <si>
    <t>EGP 1,021,000</t>
  </si>
  <si>
    <t>C-33030</t>
  </si>
  <si>
    <t>EGP 570,000</t>
  </si>
  <si>
    <t>C-33308</t>
  </si>
  <si>
    <t>LegalComments23</t>
  </si>
  <si>
    <t xml:space="preserve">Opel </t>
  </si>
  <si>
    <t>EGP 802,000</t>
  </si>
  <si>
    <t>qwerty 642</t>
  </si>
  <si>
    <t>wejoi 9617</t>
  </si>
  <si>
    <t>wjoi 9617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</si>
</sst>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17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Aptos"/>
      <family val="2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DD8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26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35">
    <xf numFmtId="0" fontId="0" fillId="0" borderId="0" xfId="0"/>
    <xf numFmtId="0" fontId="10" fillId="0" borderId="0" xfId="3" applyFont="1" applyAlignment="1">
      <alignment vertical="center"/>
    </xf>
    <xf numFmtId="3" fontId="10" fillId="0" borderId="0" xfId="3" applyNumberFormat="1" applyFont="1" applyAlignment="1">
      <alignment vertical="center"/>
    </xf>
    <xf numFmtId="0" fontId="10" fillId="0" borderId="0" xfId="3" applyFont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/>
    </xf>
    <xf numFmtId="0" fontId="10" fillId="3" borderId="0" xfId="3" applyFont="1" applyFill="1" applyAlignment="1">
      <alignment horizontal="center" vertical="center" wrapText="1"/>
    </xf>
    <xf numFmtId="0" fontId="11" fillId="2" borderId="3" xfId="3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0" xfId="3" applyFont="1" applyFill="1" applyAlignment="1">
      <alignment vertical="center"/>
    </xf>
    <xf numFmtId="3" fontId="10" fillId="3" borderId="0" xfId="3" applyNumberFormat="1" applyFont="1" applyFill="1" applyAlignment="1">
      <alignment vertical="center"/>
    </xf>
    <xf numFmtId="0" fontId="10" fillId="3" borderId="5" xfId="3" applyFont="1" applyFill="1" applyBorder="1" applyAlignment="1">
      <alignment vertical="center"/>
    </xf>
    <xf numFmtId="14" fontId="10" fillId="3" borderId="5" xfId="3" applyNumberFormat="1" applyFont="1" applyFill="1" applyBorder="1" applyAlignment="1">
      <alignment vertical="center"/>
    </xf>
    <xf numFmtId="0" fontId="10" fillId="3" borderId="2" xfId="3" applyFont="1" applyFill="1" applyBorder="1" applyAlignment="1">
      <alignment vertical="center"/>
    </xf>
    <xf numFmtId="0" fontId="10" fillId="0" borderId="4" xfId="3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11" fillId="4" borderId="1" xfId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2" borderId="0" xfId="0" applyFill="1"/>
    <xf numFmtId="0" fontId="11" fillId="3" borderId="3" xfId="3" applyFont="1" applyFill="1" applyBorder="1" applyAlignment="1">
      <alignment horizontal="center" vertical="center"/>
    </xf>
    <xf numFmtId="0" fontId="11" fillId="3" borderId="3" xfId="3" applyFont="1" applyFill="1" applyBorder="1" applyAlignment="1">
      <alignment vertical="center"/>
    </xf>
    <xf numFmtId="0" fontId="10" fillId="0" borderId="3" xfId="3" applyFont="1" applyBorder="1" applyAlignment="1">
      <alignment vertical="center"/>
    </xf>
    <xf numFmtId="0" fontId="15" fillId="0" borderId="0" xfId="0" applyFont="1"/>
    <xf numFmtId="0" fontId="16" fillId="3" borderId="4" xfId="25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 wrapText="1"/>
    </xf>
    <xf numFmtId="0" fontId="16" fillId="6" borderId="4" xfId="25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4" xfId="3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/>
    </xf>
  </cellXfs>
  <cellStyles count="26">
    <cellStyle name="Comma" xfId="1" builtinId="3"/>
    <cellStyle name="Comma 2" xfId="6" xr:uid="{00000000-0005-0000-0000-000001000000}"/>
    <cellStyle name="Comma 3" xfId="7" xr:uid="{00000000-0005-0000-0000-000002000000}"/>
    <cellStyle name="Comma 3 2" xfId="18" xr:uid="{00000000-0005-0000-0000-000003000000}"/>
    <cellStyle name="Comma 4" xfId="10" xr:uid="{00000000-0005-0000-0000-000004000000}"/>
    <cellStyle name="Comma 5" xfId="13" xr:uid="{00000000-0005-0000-0000-000005000000}"/>
    <cellStyle name="Comma 6" xfId="16" xr:uid="{00000000-0005-0000-0000-000006000000}"/>
    <cellStyle name="Comma 7" xfId="20" xr:uid="{00000000-0005-0000-0000-000007000000}"/>
    <cellStyle name="Comma 8" xfId="22" xr:uid="{00000000-0005-0000-0000-000008000000}"/>
    <cellStyle name="Hyperlink" xfId="25" builtinId="8"/>
    <cellStyle name="Normal" xfId="0" builtinId="0"/>
    <cellStyle name="Normal 2" xfId="11" xr:uid="{00000000-0005-0000-0000-00000B000000}"/>
    <cellStyle name="Normal 3" xfId="2" xr:uid="{00000000-0005-0000-0000-00000C000000}"/>
    <cellStyle name="Normal 3 2" xfId="5" xr:uid="{00000000-0005-0000-0000-00000D000000}"/>
    <cellStyle name="Normal 3 3" xfId="8" xr:uid="{00000000-0005-0000-0000-00000E000000}"/>
    <cellStyle name="Normal 3 3 2" xfId="19" xr:uid="{00000000-0005-0000-0000-00000F000000}"/>
    <cellStyle name="Normal 3 4" xfId="14" xr:uid="{00000000-0005-0000-0000-000010000000}"/>
    <cellStyle name="Normal 3 5" xfId="24" xr:uid="{00000000-0005-0000-0000-000011000000}"/>
    <cellStyle name="Normal 4" xfId="12" xr:uid="{00000000-0005-0000-0000-000012000000}"/>
    <cellStyle name="Normal 4 2" xfId="15" xr:uid="{00000000-0005-0000-0000-000013000000}"/>
    <cellStyle name="Normal_Dec.02" xfId="3" xr:uid="{00000000-0005-0000-0000-000014000000}"/>
    <cellStyle name="Percent 2" xfId="4" xr:uid="{00000000-0005-0000-0000-000016000000}"/>
    <cellStyle name="Percent 3" xfId="9" xr:uid="{00000000-0005-0000-0000-000017000000}"/>
    <cellStyle name="Percent 4" xfId="17" xr:uid="{00000000-0005-0000-0000-000018000000}"/>
    <cellStyle name="Percent 5" xfId="21" xr:uid="{00000000-0005-0000-0000-000019000000}"/>
    <cellStyle name="Percent 6" xfId="23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ya%202\2019\Bank%20File\EBRD\New%20Req\Legal%20req\CPS\Fixed%20Assets%20EB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oast Asset Reg"/>
      <sheetName val="WCoast Asset Reg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9"/>
  <sheetViews>
    <sheetView tabSelected="1" topLeftCell="A13" zoomScaleNormal="100" workbookViewId="0">
      <selection activeCell="A27" sqref="A27"/>
    </sheetView>
  </sheetViews>
  <sheetFormatPr defaultColWidth="9.5703125" defaultRowHeight="16.5"/>
  <cols>
    <col min="1" max="1" width="7.140625" style="1" customWidth="1"/>
    <col min="2" max="2" width="9.5703125" style="1"/>
    <col min="3" max="3" width="16.85546875" style="1" bestFit="1" customWidth="1"/>
    <col min="4" max="4" width="18" style="1" bestFit="1" customWidth="1"/>
    <col min="5" max="5" width="10.5703125" style="1" bestFit="1" customWidth="1"/>
    <col min="6" max="6" width="20.140625" style="2" bestFit="1" customWidth="1"/>
    <col min="7" max="7" width="26.42578125" style="2" customWidth="1"/>
    <col min="8" max="8" width="30.85546875" style="1" customWidth="1"/>
    <col min="9" max="9" width="19.140625" style="1" bestFit="1" customWidth="1"/>
    <col min="10" max="11" width="20.140625" style="1" customWidth="1"/>
    <col min="12" max="12" width="20.28515625" style="1" customWidth="1"/>
    <col min="13" max="13" width="14" style="1" customWidth="1"/>
    <col min="14" max="14" width="31.5703125" style="1" bestFit="1" customWidth="1"/>
    <col min="15" max="15" width="11.140625" style="1" customWidth="1"/>
    <col min="16" max="16" width="13.42578125" style="1" customWidth="1"/>
    <col min="17" max="17" width="13" style="1" bestFit="1" customWidth="1"/>
    <col min="18" max="18" width="22.42578125" style="1" customWidth="1"/>
    <col min="19" max="19" width="20.7109375" style="1" customWidth="1"/>
    <col min="20" max="20" width="15.140625" style="1" customWidth="1"/>
    <col min="21" max="21" width="26.85546875" style="1" customWidth="1"/>
    <col min="22" max="22" width="84.28515625" style="1" bestFit="1" customWidth="1"/>
    <col min="23" max="23" width="57.140625" style="9" customWidth="1"/>
    <col min="24" max="37" width="9.5703125" style="9"/>
    <col min="38" max="16384" width="9.5703125" style="1"/>
  </cols>
  <sheetData>
    <row r="1" spans="1:37" s="9" customFormat="1">
      <c r="F1" s="10"/>
      <c r="G1" s="10"/>
    </row>
    <row r="2" spans="1:37" ht="17.25" thickBot="1">
      <c r="A2" s="10"/>
      <c r="B2" s="6" t="s">
        <v>12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"/>
      <c r="O2" s="4"/>
      <c r="P2" s="22"/>
      <c r="Q2" s="23"/>
      <c r="R2" s="23"/>
      <c r="S2" s="23"/>
      <c r="T2" s="23"/>
      <c r="U2" s="23"/>
      <c r="V2" s="24"/>
    </row>
    <row r="3" spans="1:37" s="9" customFormat="1" ht="17.25" thickTop="1">
      <c r="F3" s="10"/>
      <c r="G3" s="10"/>
      <c r="J3" s="11"/>
      <c r="K3" s="11"/>
      <c r="L3" s="11"/>
      <c r="M3" s="11"/>
      <c r="N3" s="11"/>
      <c r="O3" s="11"/>
      <c r="P3" s="12"/>
      <c r="Q3" s="11"/>
      <c r="R3" s="11"/>
    </row>
    <row r="4" spans="1:37" s="9" customFormat="1" ht="16.5" customHeight="1">
      <c r="F4" s="10"/>
      <c r="G4" s="10"/>
      <c r="J4" s="13"/>
      <c r="K4" s="33" t="s">
        <v>13</v>
      </c>
      <c r="L4" s="33"/>
      <c r="M4" s="33"/>
      <c r="N4" s="33"/>
      <c r="O4" s="33"/>
      <c r="P4" s="33"/>
      <c r="Q4" s="33"/>
      <c r="R4" s="33"/>
      <c r="S4" s="34" t="s">
        <v>20</v>
      </c>
      <c r="T4" s="34"/>
      <c r="U4" s="34"/>
    </row>
    <row r="5" spans="1:37" s="3" customFormat="1" ht="28.5" customHeight="1">
      <c r="A5" s="5"/>
      <c r="B5" s="16" t="s">
        <v>0</v>
      </c>
      <c r="C5" s="16" t="s">
        <v>1</v>
      </c>
      <c r="D5" s="16" t="s">
        <v>2</v>
      </c>
      <c r="E5" s="16" t="s">
        <v>3</v>
      </c>
      <c r="F5" s="17" t="s">
        <v>4</v>
      </c>
      <c r="G5" s="16" t="s">
        <v>5</v>
      </c>
      <c r="H5" s="16" t="s">
        <v>6</v>
      </c>
      <c r="I5" s="16" t="s">
        <v>10</v>
      </c>
      <c r="J5" s="16" t="s">
        <v>7</v>
      </c>
      <c r="K5" s="16" t="s">
        <v>19</v>
      </c>
      <c r="L5" s="16" t="s">
        <v>14</v>
      </c>
      <c r="M5" s="16" t="s">
        <v>15</v>
      </c>
      <c r="N5" s="16" t="s">
        <v>16</v>
      </c>
      <c r="O5" s="16" t="s">
        <v>17</v>
      </c>
      <c r="P5" s="16" t="s">
        <v>18</v>
      </c>
      <c r="Q5" s="16" t="s">
        <v>9</v>
      </c>
      <c r="R5" s="16" t="s">
        <v>8</v>
      </c>
      <c r="S5" s="16" t="s">
        <v>21</v>
      </c>
      <c r="T5" s="16" t="s">
        <v>22</v>
      </c>
      <c r="U5" s="16" t="s">
        <v>23</v>
      </c>
      <c r="V5" s="16" t="s">
        <v>31</v>
      </c>
      <c r="W5" s="16" t="s">
        <v>32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s="3" customFormat="1">
      <c r="A6" s="5"/>
      <c r="B6" s="15">
        <v>1</v>
      </c>
      <c r="C6" s="7" t="s">
        <v>36</v>
      </c>
      <c r="D6" s="7" t="s">
        <v>37</v>
      </c>
      <c r="E6" s="7">
        <v>2021</v>
      </c>
      <c r="F6" s="19" t="s">
        <v>38</v>
      </c>
      <c r="G6" s="7" t="s">
        <v>39</v>
      </c>
      <c r="H6" s="7" t="s">
        <v>40</v>
      </c>
      <c r="I6" s="7" t="s">
        <v>123</v>
      </c>
      <c r="J6" s="18" t="s">
        <v>33</v>
      </c>
      <c r="K6" s="7" t="s">
        <v>11</v>
      </c>
      <c r="L6" s="26" t="str">
        <f>HYPERLINK("C:\Temp\drive D\Sylndr Egypt\DD24\C-24257\C-24257 [Primary Contracts].pdf","Received")</f>
        <v>Received</v>
      </c>
      <c r="M6" s="7" t="s">
        <v>11</v>
      </c>
      <c r="N6" s="26" t="str">
        <f>HYPERLINK("C:\Temp\drive D\Sylndr Egypt\DD24\C-24257\C-24257 [Registered contracts].pdf","Received")</f>
        <v>Received</v>
      </c>
      <c r="O6" s="7" t="s">
        <v>11</v>
      </c>
      <c r="P6" s="7" t="s">
        <v>11</v>
      </c>
      <c r="Q6" s="7" t="s">
        <v>11</v>
      </c>
      <c r="R6" s="26" t="str">
        <f>HYPERLINK("C:\Temp\drive D\Sylndr Egypt\DD24\C-24257\C-24257 [Inspection Report].pdf","Received")</f>
        <v>Received</v>
      </c>
      <c r="S6" s="8" t="s">
        <v>26</v>
      </c>
      <c r="T6" s="8" t="s">
        <v>26</v>
      </c>
      <c r="U6" s="8" t="s">
        <v>34</v>
      </c>
      <c r="V6" s="14"/>
      <c r="W6" s="14" t="s">
        <v>35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s="9" customFormat="1">
      <c r="B7" s="27">
        <v>2</v>
      </c>
      <c r="C7" s="28" t="s">
        <v>42</v>
      </c>
      <c r="D7" s="28" t="s">
        <v>43</v>
      </c>
      <c r="E7" s="28">
        <v>2021</v>
      </c>
      <c r="F7" s="29" t="s">
        <v>44</v>
      </c>
      <c r="G7" s="28">
        <v>4150230</v>
      </c>
      <c r="H7" s="28">
        <v>1793135</v>
      </c>
      <c r="I7" s="28"/>
      <c r="J7" s="28" t="s">
        <v>41</v>
      </c>
      <c r="K7" s="28" t="s">
        <v>11</v>
      </c>
      <c r="L7" s="30" t="str">
        <f>HYPERLINK("C:\Temp\drive D\Sylndr Egypt\DD24\C-25044\C-25044 [Primary Contracts].pdf","Received")</f>
        <v>Received</v>
      </c>
      <c r="M7" s="28" t="s">
        <v>11</v>
      </c>
      <c r="N7" s="30" t="str">
        <f>HYPERLINK("C:\Temp\drive D\Sylndr Egypt\DD24\C-25044\C-25044 [Registered contracts].pdf","Received")</f>
        <v>Received</v>
      </c>
      <c r="O7" s="28" t="s">
        <v>11</v>
      </c>
      <c r="P7" s="28" t="s">
        <v>11</v>
      </c>
      <c r="Q7" s="28" t="s">
        <v>11</v>
      </c>
      <c r="R7" s="30" t="str">
        <f>HYPERLINK("C:\Temp\drive D\Sylndr Egypt\DD24\C-25044\C-25044 [Inspection Report].pdf","Received")</f>
        <v>Received</v>
      </c>
      <c r="S7" s="31" t="s">
        <v>25</v>
      </c>
      <c r="T7" s="31" t="s">
        <v>25</v>
      </c>
      <c r="U7" s="31" t="s">
        <v>28</v>
      </c>
      <c r="V7" s="32"/>
      <c r="W7" s="32"/>
    </row>
    <row r="8" spans="1:37" s="9" customFormat="1">
      <c r="B8" s="15">
        <v>3</v>
      </c>
      <c r="C8" s="7" t="s">
        <v>47</v>
      </c>
      <c r="D8" s="7" t="s">
        <v>48</v>
      </c>
      <c r="E8" s="7">
        <v>2021</v>
      </c>
      <c r="F8" s="19" t="s">
        <v>49</v>
      </c>
      <c r="G8" s="7">
        <v>186202</v>
      </c>
      <c r="H8" s="7">
        <v>28291480459182</v>
      </c>
      <c r="I8" s="7"/>
      <c r="J8" s="18" t="s">
        <v>45</v>
      </c>
      <c r="K8" s="7" t="s">
        <v>11</v>
      </c>
      <c r="L8" s="26" t="str">
        <f>HYPERLINK("C:\Temp\drive D\Sylndr Egypt\DD24\C-26397\C-26397 [Primary Contracts].pdf","Received")</f>
        <v>Received</v>
      </c>
      <c r="M8" s="7" t="s">
        <v>11</v>
      </c>
      <c r="N8" s="26" t="str">
        <f>HYPERLINK("C:\Temp\drive D\Sylndr Egypt\DD24\C-26397\C-26397 [Registered contracts].pdf","Received")</f>
        <v>Received</v>
      </c>
      <c r="O8" s="7" t="s">
        <v>11</v>
      </c>
      <c r="P8" s="7" t="s">
        <v>11</v>
      </c>
      <c r="Q8" s="7" t="s">
        <v>11</v>
      </c>
      <c r="R8" s="26" t="str">
        <f>HYPERLINK("C:\Temp\drive D\Sylndr Egypt\DD24\C-26397\C-26397 [Inspection Report].pdf","Received")</f>
        <v>Received</v>
      </c>
      <c r="S8" s="8" t="s">
        <v>25</v>
      </c>
      <c r="T8" s="8" t="s">
        <v>25</v>
      </c>
      <c r="U8" s="8" t="s">
        <v>34</v>
      </c>
      <c r="V8" s="14" t="s">
        <v>46</v>
      </c>
      <c r="W8" s="14"/>
    </row>
    <row r="9" spans="1:37" s="9" customFormat="1">
      <c r="B9" s="27">
        <v>4</v>
      </c>
      <c r="C9" s="28" t="s">
        <v>51</v>
      </c>
      <c r="D9" s="28" t="s">
        <v>52</v>
      </c>
      <c r="E9" s="28">
        <v>2017</v>
      </c>
      <c r="F9" s="29" t="s">
        <v>53</v>
      </c>
      <c r="G9" s="28">
        <v>705048</v>
      </c>
      <c r="H9" s="28">
        <v>2050</v>
      </c>
      <c r="I9" s="28"/>
      <c r="J9" s="28" t="s">
        <v>50</v>
      </c>
      <c r="K9" s="28" t="s">
        <v>11</v>
      </c>
      <c r="L9" s="30" t="str">
        <f>HYPERLINK("C:\Temp\drive D\Sylndr Egypt\DD24\C-27960\C-27960 [Primary Contracts].pdf","Received")</f>
        <v>Received</v>
      </c>
      <c r="M9" s="28" t="s">
        <v>11</v>
      </c>
      <c r="N9" s="30" t="str">
        <f>HYPERLINK("C:\Temp\drive D\Sylndr Egypt\DD24\C-27960\C-27960 [Registered contracts].pdf","Received")</f>
        <v>Received</v>
      </c>
      <c r="O9" s="28" t="s">
        <v>11</v>
      </c>
      <c r="P9" s="28" t="s">
        <v>11</v>
      </c>
      <c r="Q9" s="28" t="s">
        <v>11</v>
      </c>
      <c r="R9" s="30" t="str">
        <f>HYPERLINK("C:\Temp\drive D\Sylndr Egypt\DD24\C-27960\C-27960 [Inspection Report].pdf","Received")</f>
        <v>Received</v>
      </c>
      <c r="S9" s="31" t="s">
        <v>25</v>
      </c>
      <c r="T9" s="31" t="s">
        <v>25</v>
      </c>
      <c r="U9" s="31" t="s">
        <v>28</v>
      </c>
      <c r="V9" s="32"/>
      <c r="W9" s="32"/>
    </row>
    <row r="10" spans="1:37" s="9" customFormat="1">
      <c r="B10" s="15">
        <v>5</v>
      </c>
      <c r="C10" s="7" t="s">
        <v>55</v>
      </c>
      <c r="D10" s="7" t="s">
        <v>56</v>
      </c>
      <c r="E10" s="7">
        <v>2014</v>
      </c>
      <c r="F10" s="19" t="s">
        <v>57</v>
      </c>
      <c r="G10" s="7">
        <v>2504064</v>
      </c>
      <c r="H10" s="7">
        <v>1143481</v>
      </c>
      <c r="I10" s="7"/>
      <c r="J10" s="18" t="s">
        <v>54</v>
      </c>
      <c r="K10" s="7" t="s">
        <v>11</v>
      </c>
      <c r="L10" s="26" t="str">
        <f>HYPERLINK("C:\Temp\drive D\Sylndr Egypt\DD24\C-28840\C-28840 [Primary Contracts].pdf","Received")</f>
        <v>Received</v>
      </c>
      <c r="M10" s="7" t="s">
        <v>11</v>
      </c>
      <c r="N10" s="26" t="str">
        <f>HYPERLINK("C:\Temp\drive D\Sylndr Egypt\DD24\C-28840\C-28840 [Registered contracts].pdf","Received")</f>
        <v>Received</v>
      </c>
      <c r="O10" s="7" t="s">
        <v>11</v>
      </c>
      <c r="P10" s="7" t="s">
        <v>11</v>
      </c>
      <c r="Q10" s="7" t="s">
        <v>11</v>
      </c>
      <c r="R10" s="26" t="str">
        <f>HYPERLINK("C:\Temp\drive D\Sylndr Egypt\DD24\C-28840\C-28840 [Inspection Report].pdf","Received")</f>
        <v>Received</v>
      </c>
      <c r="S10" s="8" t="s">
        <v>25</v>
      </c>
      <c r="T10" s="8" t="s">
        <v>25</v>
      </c>
      <c r="U10" s="8" t="s">
        <v>34</v>
      </c>
      <c r="V10" s="14"/>
      <c r="W10" s="14"/>
    </row>
    <row r="11" spans="1:37" s="9" customFormat="1">
      <c r="B11" s="27">
        <v>6</v>
      </c>
      <c r="C11" s="28" t="s">
        <v>59</v>
      </c>
      <c r="D11" s="28" t="s">
        <v>60</v>
      </c>
      <c r="E11" s="28">
        <v>2015</v>
      </c>
      <c r="F11" s="29" t="s">
        <v>61</v>
      </c>
      <c r="G11" s="28">
        <v>444084</v>
      </c>
      <c r="H11" s="28">
        <v>9140</v>
      </c>
      <c r="I11" s="28" t="s">
        <v>123</v>
      </c>
      <c r="J11" s="28" t="s">
        <v>58</v>
      </c>
      <c r="K11" s="28" t="s">
        <v>11</v>
      </c>
      <c r="L11" s="30" t="str">
        <f>HYPERLINK("C:\Temp\drive D\Sylndr Egypt\DD24\C-28983\C-28983 [Primary Contracts].pdf","Received")</f>
        <v>Received</v>
      </c>
      <c r="M11" s="28" t="s">
        <v>11</v>
      </c>
      <c r="N11" s="30" t="str">
        <f>HYPERLINK("C:\Temp\drive D\Sylndr Egypt\DD24\C-28983\C-28983 [Registered contracts].pdf","Received")</f>
        <v>Received</v>
      </c>
      <c r="O11" s="28" t="s">
        <v>11</v>
      </c>
      <c r="P11" s="28" t="s">
        <v>11</v>
      </c>
      <c r="Q11" s="28" t="s">
        <v>11</v>
      </c>
      <c r="R11" s="30" t="str">
        <f>HYPERLINK("C:\Temp\drive D\Sylndr Egypt\DD24\C-28983\C-28983 [Inspection Report].docx","Received")</f>
        <v>Received</v>
      </c>
      <c r="S11" s="31" t="s">
        <v>25</v>
      </c>
      <c r="T11" s="31" t="s">
        <v>25</v>
      </c>
      <c r="U11" s="31" t="s">
        <v>34</v>
      </c>
      <c r="V11" s="32"/>
      <c r="W11" s="32"/>
    </row>
    <row r="12" spans="1:37" s="9" customFormat="1">
      <c r="B12" s="15">
        <v>7</v>
      </c>
      <c r="C12" s="7" t="s">
        <v>63</v>
      </c>
      <c r="D12" s="7" t="s">
        <v>64</v>
      </c>
      <c r="E12" s="7">
        <v>2020</v>
      </c>
      <c r="F12" s="19" t="s">
        <v>65</v>
      </c>
      <c r="G12" s="7">
        <v>520220</v>
      </c>
      <c r="H12" s="7" t="s">
        <v>66</v>
      </c>
      <c r="I12" s="7"/>
      <c r="J12" s="18" t="s">
        <v>62</v>
      </c>
      <c r="K12" s="7" t="s">
        <v>11</v>
      </c>
      <c r="L12" s="26" t="str">
        <f>HYPERLINK("C:\Temp\drive D\Sylndr Egypt\DD24\C-29023\C-29023 [Primary Contracts].pdf","Received")</f>
        <v>Received</v>
      </c>
      <c r="M12" s="7" t="s">
        <v>11</v>
      </c>
      <c r="N12" s="26" t="str">
        <f>HYPERLINK("C:\Temp\drive D\Sylndr Egypt\DD24\C-29023\C-29023 [Registered contracts].pdf","Received")</f>
        <v>Received</v>
      </c>
      <c r="O12" s="7" t="s">
        <v>11</v>
      </c>
      <c r="P12" s="7" t="s">
        <v>11</v>
      </c>
      <c r="Q12" s="7" t="s">
        <v>11</v>
      </c>
      <c r="R12" s="26" t="str">
        <f>HYPERLINK("C:\Temp\drive D\Sylndr Egypt\DD24\C-29023\C-29023 [Inspection Report].pdf","Received")</f>
        <v>Received</v>
      </c>
      <c r="S12" s="8" t="s">
        <v>25</v>
      </c>
      <c r="T12" s="8" t="s">
        <v>25</v>
      </c>
      <c r="U12" s="8" t="s">
        <v>34</v>
      </c>
      <c r="V12" s="14"/>
      <c r="W12" s="14"/>
    </row>
    <row r="13" spans="1:37" s="9" customFormat="1">
      <c r="B13" s="27">
        <v>8</v>
      </c>
      <c r="C13" s="28" t="s">
        <v>68</v>
      </c>
      <c r="D13" s="28" t="s">
        <v>69</v>
      </c>
      <c r="E13" s="28">
        <v>2020</v>
      </c>
      <c r="F13" s="29" t="s">
        <v>70</v>
      </c>
      <c r="G13" s="28">
        <v>15986</v>
      </c>
      <c r="H13" s="28">
        <v>21222</v>
      </c>
      <c r="I13" s="28" t="s">
        <v>125</v>
      </c>
      <c r="J13" s="28" t="s">
        <v>67</v>
      </c>
      <c r="K13" s="28" t="s">
        <v>11</v>
      </c>
      <c r="L13" s="30" t="str">
        <f>HYPERLINK("C:\Temp\drive D\Sylndr Egypt\DD24\C-29120\C-29120 [Primary Contracts].pdf","Received")</f>
        <v>Received</v>
      </c>
      <c r="M13" s="28" t="s">
        <v>11</v>
      </c>
      <c r="N13" s="30" t="str">
        <f>HYPERLINK("C:\Temp\drive D\Sylndr Egypt\DD24\C-29120\C-29120 [Registered contracts].pdf","Received")</f>
        <v>Received</v>
      </c>
      <c r="O13" s="28" t="s">
        <v>11</v>
      </c>
      <c r="P13" s="28" t="s">
        <v>11</v>
      </c>
      <c r="Q13" s="28" t="s">
        <v>11</v>
      </c>
      <c r="R13" s="30" t="str">
        <f>HYPERLINK("C:\Temp\drive D\Sylndr Egypt\DD24\C-29120\C-29120 [Inspection Report].pdf","Received")</f>
        <v>Received</v>
      </c>
      <c r="S13" s="31" t="s">
        <v>25</v>
      </c>
      <c r="T13" s="31" t="s">
        <v>25</v>
      </c>
      <c r="U13" s="31" t="s">
        <v>34</v>
      </c>
      <c r="V13" s="32"/>
      <c r="W13" s="32"/>
    </row>
    <row r="14" spans="1:37" s="9" customFormat="1">
      <c r="B14" s="15">
        <v>9</v>
      </c>
      <c r="C14" s="7" t="s">
        <v>42</v>
      </c>
      <c r="D14" s="7" t="s">
        <v>43</v>
      </c>
      <c r="E14" s="7">
        <v>2022</v>
      </c>
      <c r="F14" s="19" t="s">
        <v>72</v>
      </c>
      <c r="G14" s="7">
        <v>4003669</v>
      </c>
      <c r="H14" s="7">
        <v>1833468</v>
      </c>
      <c r="I14" s="7"/>
      <c r="J14" s="18" t="s">
        <v>71</v>
      </c>
      <c r="K14" s="7" t="s">
        <v>11</v>
      </c>
      <c r="L14" s="26" t="str">
        <f>HYPERLINK("C:\Temp\drive D\Sylndr Egypt\DD24\C-29207\C-29207 [Primary Contracts].pdf","Received")</f>
        <v>Received</v>
      </c>
      <c r="M14" s="7" t="s">
        <v>11</v>
      </c>
      <c r="N14" s="26" t="str">
        <f>HYPERLINK("C:\Temp\drive D\Sylndr Egypt\DD24\C-29207\C-29207 [Registered contracts].pdf","Received")</f>
        <v>Received</v>
      </c>
      <c r="O14" s="7" t="s">
        <v>11</v>
      </c>
      <c r="P14" s="7" t="s">
        <v>11</v>
      </c>
      <c r="Q14" s="7" t="s">
        <v>11</v>
      </c>
      <c r="R14" s="26" t="str">
        <f>HYPERLINK("C:\Temp\drive D\Sylndr Egypt\DD24\C-29207\C-29207 [Inspection Report].pdf","Received")</f>
        <v>Received</v>
      </c>
      <c r="S14" s="8" t="s">
        <v>25</v>
      </c>
      <c r="T14" s="8" t="s">
        <v>25</v>
      </c>
      <c r="U14" s="8" t="s">
        <v>34</v>
      </c>
      <c r="V14" s="14"/>
      <c r="W14" s="14"/>
    </row>
    <row r="15" spans="1:37" s="9" customFormat="1">
      <c r="B15" s="27">
        <v>10</v>
      </c>
      <c r="C15" s="28" t="s">
        <v>47</v>
      </c>
      <c r="D15" s="28" t="s">
        <v>74</v>
      </c>
      <c r="E15" s="28">
        <v>2014</v>
      </c>
      <c r="F15" s="29" t="s">
        <v>75</v>
      </c>
      <c r="G15" s="28">
        <v>908517</v>
      </c>
      <c r="H15" s="28">
        <v>107432</v>
      </c>
      <c r="I15" s="28"/>
      <c r="J15" s="28" t="s">
        <v>73</v>
      </c>
      <c r="K15" s="28" t="s">
        <v>11</v>
      </c>
      <c r="L15" s="30" t="str">
        <f>HYPERLINK("C:\Temp\drive D\Sylndr Egypt\DD24\C-29269\C-29269 [Primary Contracts].pdf","Received")</f>
        <v>Received</v>
      </c>
      <c r="M15" s="28" t="s">
        <v>11</v>
      </c>
      <c r="N15" s="30" t="str">
        <f>HYPERLINK("C:\Temp\drive D\Sylndr Egypt\DD24\C-29269\C-29269 [Registered contracts].pdf","Received")</f>
        <v>Received</v>
      </c>
      <c r="O15" s="28" t="s">
        <v>11</v>
      </c>
      <c r="P15" s="28" t="s">
        <v>11</v>
      </c>
      <c r="Q15" s="28" t="s">
        <v>11</v>
      </c>
      <c r="R15" s="30" t="str">
        <f>HYPERLINK("C:\Temp\drive D\Sylndr Egypt\DD24\C-29269\C-29269 [Inspection Report].pdf","Received")</f>
        <v>Received</v>
      </c>
      <c r="S15" s="31" t="s">
        <v>25</v>
      </c>
      <c r="T15" s="31" t="s">
        <v>25</v>
      </c>
      <c r="U15" s="31" t="s">
        <v>28</v>
      </c>
      <c r="V15" s="32"/>
      <c r="W15" s="32"/>
    </row>
    <row r="16" spans="1:37" s="9" customFormat="1">
      <c r="B16" s="15">
        <v>11</v>
      </c>
      <c r="C16" s="7" t="s">
        <v>77</v>
      </c>
      <c r="D16" s="7">
        <v>3008</v>
      </c>
      <c r="E16" s="7">
        <v>2019</v>
      </c>
      <c r="F16" s="19" t="s">
        <v>78</v>
      </c>
      <c r="G16" s="7" t="s">
        <v>79</v>
      </c>
      <c r="H16" s="7">
        <v>2510198</v>
      </c>
      <c r="I16" s="7"/>
      <c r="J16" s="18" t="s">
        <v>76</v>
      </c>
      <c r="K16" s="7" t="s">
        <v>11</v>
      </c>
      <c r="L16" s="26" t="str">
        <f>HYPERLINK("C:\Temp\drive D\Sylndr Egypt\DD24\C-29323\C-29323 [Primary Contracts].pdf","Received")</f>
        <v>Received</v>
      </c>
      <c r="M16" s="7" t="s">
        <v>11</v>
      </c>
      <c r="N16" s="26" t="str">
        <f>HYPERLINK("C:\Temp\drive D\Sylndr Egypt\DD24\C-29323\C-29323 [Registered contracts].pdf","Received")</f>
        <v>Received</v>
      </c>
      <c r="O16" s="7" t="s">
        <v>11</v>
      </c>
      <c r="P16" s="7" t="s">
        <v>11</v>
      </c>
      <c r="Q16" s="7" t="s">
        <v>11</v>
      </c>
      <c r="R16" s="26" t="str">
        <f>HYPERLINK("C:\Temp\drive D\Sylndr Egypt\DD24\C-29323\C-29323 [Inspection Report].pdf","Received")</f>
        <v>Received</v>
      </c>
      <c r="S16" s="8" t="s">
        <v>25</v>
      </c>
      <c r="T16" s="8" t="s">
        <v>26</v>
      </c>
      <c r="U16" s="8" t="s">
        <v>34</v>
      </c>
      <c r="V16" s="14"/>
      <c r="W16" s="14"/>
    </row>
    <row r="17" spans="2:23" s="9" customFormat="1">
      <c r="B17" s="27">
        <v>12</v>
      </c>
      <c r="C17" s="28" t="s">
        <v>55</v>
      </c>
      <c r="D17" s="28" t="s">
        <v>81</v>
      </c>
      <c r="E17" s="28">
        <v>2021</v>
      </c>
      <c r="F17" s="29" t="s">
        <v>82</v>
      </c>
      <c r="G17" s="28">
        <v>1754901</v>
      </c>
      <c r="H17" s="28">
        <v>3902294</v>
      </c>
      <c r="I17" s="28"/>
      <c r="J17" s="28" t="s">
        <v>80</v>
      </c>
      <c r="K17" s="28" t="s">
        <v>11</v>
      </c>
      <c r="L17" s="30" t="str">
        <f>HYPERLINK("C:\Temp\drive D\Sylndr Egypt\DD24\C-29336\C-29336 [Primary Contracts].pdf","Received")</f>
        <v>Received</v>
      </c>
      <c r="M17" s="28" t="s">
        <v>11</v>
      </c>
      <c r="N17" s="30" t="str">
        <f>HYPERLINK("C:\Temp\drive D\Sylndr Egypt\DD24\C-29336\C-29336 [Registered contracts].pdf","Received")</f>
        <v>Received</v>
      </c>
      <c r="O17" s="28" t="s">
        <v>11</v>
      </c>
      <c r="P17" s="28" t="s">
        <v>11</v>
      </c>
      <c r="Q17" s="28" t="s">
        <v>11</v>
      </c>
      <c r="R17" s="30" t="str">
        <f>HYPERLINK("C:\Temp\drive D\Sylndr Egypt\DD24\C-29336\C-29336 [Inspection Report].pdf","Received")</f>
        <v>Received</v>
      </c>
      <c r="S17" s="31" t="s">
        <v>26</v>
      </c>
      <c r="T17" s="31" t="s">
        <v>25</v>
      </c>
      <c r="U17" s="31" t="s">
        <v>34</v>
      </c>
      <c r="V17" s="32"/>
      <c r="W17" s="32"/>
    </row>
    <row r="18" spans="2:23" s="9" customFormat="1">
      <c r="B18" s="15">
        <v>13</v>
      </c>
      <c r="C18" s="7" t="s">
        <v>85</v>
      </c>
      <c r="D18" s="7" t="s">
        <v>86</v>
      </c>
      <c r="E18" s="7">
        <v>2021</v>
      </c>
      <c r="F18" s="19" t="s">
        <v>87</v>
      </c>
      <c r="G18" s="7">
        <v>11908</v>
      </c>
      <c r="H18" s="7">
        <v>8100593</v>
      </c>
      <c r="I18" s="7" t="s">
        <v>124</v>
      </c>
      <c r="J18" s="18" t="s">
        <v>83</v>
      </c>
      <c r="K18" s="7" t="s">
        <v>11</v>
      </c>
      <c r="L18" s="26" t="str">
        <f>HYPERLINK("C:\Temp\drive D\Sylndr Egypt\DD24\C-29963\C-29963 [Primary Contracts].pdf","Received")</f>
        <v>Received</v>
      </c>
      <c r="M18" s="7" t="s">
        <v>11</v>
      </c>
      <c r="N18" s="26" t="str">
        <f>HYPERLINK("C:\Temp\drive D\Sylndr Egypt\DD24\C-29963\C-29963 [Registered contracts].pdf","Received")</f>
        <v>Received</v>
      </c>
      <c r="O18" s="7" t="s">
        <v>11</v>
      </c>
      <c r="P18" s="7" t="s">
        <v>11</v>
      </c>
      <c r="Q18" s="7" t="s">
        <v>11</v>
      </c>
      <c r="R18" s="26" t="str">
        <f>HYPERLINK("C:\Temp\drive D\Sylndr Egypt\DD24\C-29963\C-29963 [Inspection Report].pdf","Received")</f>
        <v>Received</v>
      </c>
      <c r="S18" s="8" t="s">
        <v>25</v>
      </c>
      <c r="T18" s="8" t="s">
        <v>25</v>
      </c>
      <c r="U18" s="8" t="s">
        <v>34</v>
      </c>
      <c r="V18" s="14" t="s">
        <v>84</v>
      </c>
      <c r="W18" s="14"/>
    </row>
    <row r="19" spans="2:23" s="9" customFormat="1">
      <c r="B19" s="27">
        <v>14</v>
      </c>
      <c r="C19" s="28" t="s">
        <v>77</v>
      </c>
      <c r="D19" s="28">
        <v>301</v>
      </c>
      <c r="E19" s="28">
        <v>2013</v>
      </c>
      <c r="F19" s="29" t="s">
        <v>89</v>
      </c>
      <c r="G19" s="28">
        <v>500904</v>
      </c>
      <c r="H19" s="28">
        <v>8476</v>
      </c>
      <c r="I19" s="28"/>
      <c r="J19" s="28" t="s">
        <v>88</v>
      </c>
      <c r="K19" s="28" t="s">
        <v>11</v>
      </c>
      <c r="L19" s="30" t="str">
        <f>HYPERLINK("C:\Temp\drive D\Sylndr Egypt\DD24\C-30262\C-30262 [Primary Contracts].pdf","Received")</f>
        <v>Received</v>
      </c>
      <c r="M19" s="28" t="s">
        <v>11</v>
      </c>
      <c r="N19" s="30" t="str">
        <f>HYPERLINK("C:\Temp\drive D\Sylndr Egypt\DD24\C-30262\C-30262 [Registered contracts].pdf","Received")</f>
        <v>Received</v>
      </c>
      <c r="O19" s="28" t="s">
        <v>11</v>
      </c>
      <c r="P19" s="28" t="s">
        <v>11</v>
      </c>
      <c r="Q19" s="28" t="s">
        <v>11</v>
      </c>
      <c r="R19" s="30" t="str">
        <f>HYPERLINK("C:\Temp\drive D\Sylndr Egypt\DD24\C-30262\C-30262 [Inspection Report].docx","Received")</f>
        <v>Received</v>
      </c>
      <c r="S19" s="31" t="s">
        <v>25</v>
      </c>
      <c r="T19" s="31" t="s">
        <v>25</v>
      </c>
      <c r="U19" s="31" t="s">
        <v>34</v>
      </c>
      <c r="V19" s="32"/>
      <c r="W19" s="32"/>
    </row>
    <row r="20" spans="2:23" s="9" customFormat="1">
      <c r="B20" s="15">
        <v>15</v>
      </c>
      <c r="C20" s="7" t="s">
        <v>91</v>
      </c>
      <c r="D20" s="7" t="s">
        <v>92</v>
      </c>
      <c r="E20" s="7">
        <v>2021</v>
      </c>
      <c r="F20" s="19" t="s">
        <v>57</v>
      </c>
      <c r="G20" s="7">
        <v>81901</v>
      </c>
      <c r="H20" s="7">
        <v>557960</v>
      </c>
      <c r="I20" s="7"/>
      <c r="J20" s="18" t="s">
        <v>90</v>
      </c>
      <c r="K20" s="7" t="s">
        <v>11</v>
      </c>
      <c r="L20" s="26" t="str">
        <f>HYPERLINK("C:\Temp\drive D\Sylndr Egypt\DD24\C-30318\C-30318 [Primary Contracts].pdf","Received")</f>
        <v>Received</v>
      </c>
      <c r="M20" s="7" t="s">
        <v>11</v>
      </c>
      <c r="N20" s="26" t="str">
        <f>HYPERLINK("C:\Temp\drive D\Sylndr Egypt\DD24\C-30318\C-30318 [Registered contracts].pdf","Received")</f>
        <v>Received</v>
      </c>
      <c r="O20" s="7" t="s">
        <v>11</v>
      </c>
      <c r="P20" s="7" t="s">
        <v>11</v>
      </c>
      <c r="Q20" s="7" t="s">
        <v>11</v>
      </c>
      <c r="R20" s="26" t="str">
        <f>HYPERLINK("C:\Temp\drive D\Sylndr Egypt\DD24\C-30318\C-30318 [Inspection Report].pdf","Received")</f>
        <v>Received</v>
      </c>
      <c r="S20" s="8" t="s">
        <v>25</v>
      </c>
      <c r="T20" s="8" t="s">
        <v>25</v>
      </c>
      <c r="U20" s="8" t="s">
        <v>34</v>
      </c>
      <c r="V20" s="14"/>
      <c r="W20" s="14"/>
    </row>
    <row r="21" spans="2:23" s="9" customFormat="1">
      <c r="B21" s="27">
        <v>16</v>
      </c>
      <c r="C21" s="28" t="s">
        <v>68</v>
      </c>
      <c r="D21" s="28" t="s">
        <v>69</v>
      </c>
      <c r="E21" s="28">
        <v>2020</v>
      </c>
      <c r="F21" s="29" t="s">
        <v>94</v>
      </c>
      <c r="G21" s="28">
        <v>146654</v>
      </c>
      <c r="H21" s="28">
        <v>24624</v>
      </c>
      <c r="I21" s="28"/>
      <c r="J21" s="28" t="s">
        <v>93</v>
      </c>
      <c r="K21" s="28" t="s">
        <v>11</v>
      </c>
      <c r="L21" s="30" t="str">
        <f>HYPERLINK("C:\Temp\drive D\Sylndr Egypt\DD24\C-30614\C-30614 [Primary Contracts].pdf","Received")</f>
        <v>Received</v>
      </c>
      <c r="M21" s="28" t="s">
        <v>11</v>
      </c>
      <c r="N21" s="30" t="str">
        <f>HYPERLINK("C:\Temp\drive D\Sylndr Egypt\DD24\C-30614\C-30614 [Registered contracts].pdf","Received")</f>
        <v>Received</v>
      </c>
      <c r="O21" s="28" t="s">
        <v>11</v>
      </c>
      <c r="P21" s="28" t="s">
        <v>11</v>
      </c>
      <c r="Q21" s="28" t="s">
        <v>11</v>
      </c>
      <c r="R21" s="30" t="str">
        <f>HYPERLINK("C:\Temp\drive D\Sylndr Egypt\DD24\C-30614\C-30614 [Inspection Report].pdf","Received")</f>
        <v>Received</v>
      </c>
      <c r="S21" s="31" t="s">
        <v>25</v>
      </c>
      <c r="T21" s="31" t="s">
        <v>25</v>
      </c>
      <c r="U21" s="31" t="s">
        <v>34</v>
      </c>
      <c r="V21" s="32"/>
      <c r="W21" s="32"/>
    </row>
    <row r="22" spans="2:23" s="9" customFormat="1">
      <c r="B22" s="15">
        <v>17</v>
      </c>
      <c r="C22" s="7" t="s">
        <v>63</v>
      </c>
      <c r="D22" s="7" t="s">
        <v>64</v>
      </c>
      <c r="E22" s="7">
        <v>2021</v>
      </c>
      <c r="F22" s="19" t="s">
        <v>97</v>
      </c>
      <c r="G22" s="7">
        <v>520876</v>
      </c>
      <c r="H22" s="7">
        <v>9409</v>
      </c>
      <c r="I22" s="7" t="s">
        <v>95</v>
      </c>
      <c r="J22" s="18" t="s">
        <v>96</v>
      </c>
      <c r="K22" s="7" t="s">
        <v>11</v>
      </c>
      <c r="L22" s="26" t="str">
        <f>HYPERLINK("C:\Temp\drive D\Sylndr Egypt\DD24\C-30875\C-30875 [Primary Contracts].pdf","Received")</f>
        <v>Received</v>
      </c>
      <c r="M22" s="7" t="s">
        <v>11</v>
      </c>
      <c r="N22" s="26" t="str">
        <f>HYPERLINK("C:\Temp\drive D\Sylndr Egypt\DD24\C-30875\C-30875 [Registered contracts].pdf","Received")</f>
        <v>Received</v>
      </c>
      <c r="O22" s="7" t="s">
        <v>11</v>
      </c>
      <c r="P22" s="7" t="s">
        <v>11</v>
      </c>
      <c r="Q22" s="7" t="s">
        <v>11</v>
      </c>
      <c r="R22" s="26" t="str">
        <f>HYPERLINK("C:\Temp\drive D\Sylndr Egypt\DD24\C-30875\C-30875 [Inspection Report].pdf","Received")</f>
        <v>Received</v>
      </c>
      <c r="S22" s="8" t="s">
        <v>25</v>
      </c>
      <c r="T22" s="8" t="s">
        <v>25</v>
      </c>
      <c r="U22" s="8" t="s">
        <v>34</v>
      </c>
      <c r="V22" s="14"/>
      <c r="W22" s="14"/>
    </row>
    <row r="23" spans="2:23" s="9" customFormat="1">
      <c r="B23" s="27">
        <v>18</v>
      </c>
      <c r="C23" s="28" t="s">
        <v>99</v>
      </c>
      <c r="D23" s="28" t="s">
        <v>100</v>
      </c>
      <c r="E23" s="28">
        <v>2019</v>
      </c>
      <c r="F23" s="29" t="s">
        <v>101</v>
      </c>
      <c r="G23" s="28" t="s">
        <v>102</v>
      </c>
      <c r="H23" s="28">
        <v>96354</v>
      </c>
      <c r="I23" s="28"/>
      <c r="J23" s="28" t="s">
        <v>98</v>
      </c>
      <c r="K23" s="28" t="s">
        <v>11</v>
      </c>
      <c r="L23" s="30" t="str">
        <f>HYPERLINK("C:\Temp\drive D\Sylndr Egypt\DD24\C-31616\C-31616 [Primary Contracts].pdf","Received")</f>
        <v>Received</v>
      </c>
      <c r="M23" s="28" t="s">
        <v>11</v>
      </c>
      <c r="N23" s="30" t="str">
        <f>HYPERLINK("C:\Temp\drive D\Sylndr Egypt\DD24\C-31616\C-31616 [Registered contracts].pdf","Received")</f>
        <v>Received</v>
      </c>
      <c r="O23" s="28" t="s">
        <v>11</v>
      </c>
      <c r="P23" s="28" t="s">
        <v>11</v>
      </c>
      <c r="Q23" s="28" t="s">
        <v>11</v>
      </c>
      <c r="R23" s="30" t="str">
        <f>HYPERLINK("C:\Temp\drive D\Sylndr Egypt\DD24\C-31616\C-31616 [Inspection Report].pdf","Received")</f>
        <v>Received</v>
      </c>
      <c r="S23" s="31" t="s">
        <v>25</v>
      </c>
      <c r="T23" s="31" t="s">
        <v>25</v>
      </c>
      <c r="U23" s="31" t="s">
        <v>34</v>
      </c>
      <c r="V23" s="32"/>
      <c r="W23" s="32"/>
    </row>
    <row r="24" spans="2:23" s="9" customFormat="1">
      <c r="B24" s="15">
        <v>19</v>
      </c>
      <c r="C24" s="7" t="s">
        <v>63</v>
      </c>
      <c r="D24" s="7" t="s">
        <v>64</v>
      </c>
      <c r="E24" s="7">
        <v>2021</v>
      </c>
      <c r="F24" s="19" t="s">
        <v>105</v>
      </c>
      <c r="G24" s="7">
        <v>505980</v>
      </c>
      <c r="H24" s="7">
        <v>5983</v>
      </c>
      <c r="I24" s="7"/>
      <c r="J24" s="18" t="s">
        <v>103</v>
      </c>
      <c r="K24" s="7" t="s">
        <v>11</v>
      </c>
      <c r="L24" s="26" t="str">
        <f>HYPERLINK("C:\Temp\drive D\Sylndr Egypt\DD24\C-32314\C-32314 [Primary Contracts].pdf","Received")</f>
        <v>Received</v>
      </c>
      <c r="M24" s="7" t="s">
        <v>11</v>
      </c>
      <c r="N24" s="26" t="str">
        <f>HYPERLINK("C:\Temp\drive D\Sylndr Egypt\DD24\C-32314\C-32314 [Registered contracts].pdf","Received")</f>
        <v>Received</v>
      </c>
      <c r="O24" s="7" t="s">
        <v>11</v>
      </c>
      <c r="P24" s="7" t="s">
        <v>11</v>
      </c>
      <c r="Q24" s="7" t="s">
        <v>11</v>
      </c>
      <c r="R24" s="26" t="str">
        <f>HYPERLINK("C:\Temp\drive D\Sylndr Egypt\DD24\C-32314\C-32314 [Inspection Report].pdf","Received")</f>
        <v>Received</v>
      </c>
      <c r="S24" s="8" t="s">
        <v>25</v>
      </c>
      <c r="T24" s="8" t="s">
        <v>25</v>
      </c>
      <c r="U24" s="8" t="s">
        <v>34</v>
      </c>
      <c r="V24" s="14" t="s">
        <v>104</v>
      </c>
      <c r="W24" s="14"/>
    </row>
    <row r="25" spans="2:23" s="9" customFormat="1">
      <c r="B25" s="27">
        <v>20</v>
      </c>
      <c r="C25" s="28" t="s">
        <v>109</v>
      </c>
      <c r="D25" s="28" t="s">
        <v>110</v>
      </c>
      <c r="E25" s="28">
        <v>2022</v>
      </c>
      <c r="F25" s="29" t="s">
        <v>111</v>
      </c>
      <c r="G25" s="28">
        <v>601049</v>
      </c>
      <c r="H25" s="28">
        <v>2128077925</v>
      </c>
      <c r="I25" s="28" t="s">
        <v>106</v>
      </c>
      <c r="J25" s="28" t="s">
        <v>107</v>
      </c>
      <c r="K25" s="28" t="s">
        <v>11</v>
      </c>
      <c r="L25" s="30" t="str">
        <f>HYPERLINK("C:\Temp\drive D\Sylndr Egypt\DD24\C-32555\C-32555 [Primary Contracts].pdf","Received")</f>
        <v>Received</v>
      </c>
      <c r="M25" s="28" t="s">
        <v>11</v>
      </c>
      <c r="N25" s="30" t="str">
        <f>HYPERLINK("C:\Temp\drive D\Sylndr Egypt\DD24\C-32555\C-32555 [Registered contracts].pdf","Received")</f>
        <v>Received</v>
      </c>
      <c r="O25" s="28" t="s">
        <v>11</v>
      </c>
      <c r="P25" s="28" t="s">
        <v>11</v>
      </c>
      <c r="Q25" s="28" t="s">
        <v>11</v>
      </c>
      <c r="R25" s="30" t="str">
        <f>HYPERLINK("C:\Temp\drive D\Sylndr Egypt\DD24\C-32555\C-32555 [Inspection Report].pdf","Received")</f>
        <v>Received</v>
      </c>
      <c r="S25" s="31" t="s">
        <v>25</v>
      </c>
      <c r="T25" s="31" t="s">
        <v>25</v>
      </c>
      <c r="U25" s="31" t="s">
        <v>34</v>
      </c>
      <c r="V25" s="32"/>
      <c r="W25" s="32" t="s">
        <v>108</v>
      </c>
    </row>
    <row r="26" spans="2:23" s="9" customFormat="1">
      <c r="B26" s="15">
        <v>21</v>
      </c>
      <c r="C26" s="7" t="s">
        <v>77</v>
      </c>
      <c r="D26" s="7">
        <v>2008</v>
      </c>
      <c r="E26" s="7">
        <v>2017</v>
      </c>
      <c r="F26" s="19" t="s">
        <v>113</v>
      </c>
      <c r="G26" s="7" t="s">
        <v>114</v>
      </c>
      <c r="H26" s="7">
        <v>2276504</v>
      </c>
      <c r="I26" s="7"/>
      <c r="J26" s="18" t="s">
        <v>112</v>
      </c>
      <c r="K26" s="7" t="s">
        <v>11</v>
      </c>
      <c r="L26" s="26" t="str">
        <f>HYPERLINK("C:\Temp\drive D\Sylndr Egypt\DD24\C-32837\C-32837 [Primary Contracts].pdf","Received")</f>
        <v>Received</v>
      </c>
      <c r="M26" s="7" t="s">
        <v>11</v>
      </c>
      <c r="N26" s="26" t="str">
        <f>HYPERLINK("C:\Temp\drive D\Sylndr Egypt\DD24\C-32837\C-32837 [Registered contracts].pdf","Received")</f>
        <v>Received</v>
      </c>
      <c r="O26" s="7" t="s">
        <v>11</v>
      </c>
      <c r="P26" s="7" t="s">
        <v>11</v>
      </c>
      <c r="Q26" s="7" t="s">
        <v>11</v>
      </c>
      <c r="R26" s="26" t="str">
        <f>HYPERLINK("C:\Temp\drive D\Sylndr Egypt\DD24\C-32837\C-32837 [Inspection Report].pdf","Received")</f>
        <v>Received</v>
      </c>
      <c r="S26" s="8" t="s">
        <v>25</v>
      </c>
      <c r="T26" s="8" t="s">
        <v>25</v>
      </c>
      <c r="U26" s="8" t="s">
        <v>34</v>
      </c>
      <c r="V26" s="14"/>
      <c r="W26" s="14"/>
    </row>
    <row r="27" spans="2:23" s="9" customFormat="1">
      <c r="B27" s="27">
        <v>22</v>
      </c>
      <c r="C27" s="28" t="s">
        <v>77</v>
      </c>
      <c r="D27" s="28">
        <v>508</v>
      </c>
      <c r="E27" s="28">
        <v>2019</v>
      </c>
      <c r="F27" s="29" t="s">
        <v>116</v>
      </c>
      <c r="G27" s="28">
        <v>15527</v>
      </c>
      <c r="H27" s="28">
        <v>2517595</v>
      </c>
      <c r="I27" s="28" t="s">
        <v>125</v>
      </c>
      <c r="J27" s="28" t="s">
        <v>115</v>
      </c>
      <c r="K27" s="28" t="s">
        <v>11</v>
      </c>
      <c r="L27" s="30" t="str">
        <f>HYPERLINK("C:\Temp\drive D\Sylndr Egypt\DD24\C-32881\C-32881 [Primary Contracts].pdf","Received")</f>
        <v>Received</v>
      </c>
      <c r="M27" s="28" t="s">
        <v>11</v>
      </c>
      <c r="N27" s="30" t="str">
        <f>HYPERLINK("C:\Temp\drive D\Sylndr Egypt\DD24\C-32881\C-32881 [Registered contracts].pdf","Received")</f>
        <v>Received</v>
      </c>
      <c r="O27" s="28" t="s">
        <v>11</v>
      </c>
      <c r="P27" s="28" t="s">
        <v>11</v>
      </c>
      <c r="Q27" s="28" t="s">
        <v>11</v>
      </c>
      <c r="R27" s="30" t="str">
        <f>HYPERLINK("C:\Temp\drive D\Sylndr Egypt\DD24\C-32881\C-32881 [Inspection Report].pdf","Received")</f>
        <v>Received</v>
      </c>
      <c r="S27" s="31" t="s">
        <v>25</v>
      </c>
      <c r="T27" s="31" t="s">
        <v>25</v>
      </c>
      <c r="U27" s="31" t="s">
        <v>34</v>
      </c>
      <c r="V27" s="32"/>
      <c r="W27" s="32"/>
    </row>
    <row r="28" spans="2:23" s="9" customFormat="1">
      <c r="B28" s="15">
        <v>23</v>
      </c>
      <c r="C28" s="7" t="s">
        <v>85</v>
      </c>
      <c r="D28" s="7">
        <v>5</v>
      </c>
      <c r="E28" s="7">
        <v>2020</v>
      </c>
      <c r="F28" s="19" t="s">
        <v>118</v>
      </c>
      <c r="G28" s="7">
        <v>92174</v>
      </c>
      <c r="H28" s="7">
        <v>3180211</v>
      </c>
      <c r="I28" s="7" t="s">
        <v>125</v>
      </c>
      <c r="J28" s="18" t="s">
        <v>117</v>
      </c>
      <c r="K28" s="7" t="s">
        <v>11</v>
      </c>
      <c r="L28" s="26" t="str">
        <f>HYPERLINK("C:\Temp\drive D\Sylndr Egypt\DD24\C-33030\C-33030 [Primary Contracts].pdf","Received")</f>
        <v>Received</v>
      </c>
      <c r="M28" s="7" t="s">
        <v>11</v>
      </c>
      <c r="N28" s="26" t="str">
        <f>HYPERLINK("C:\Temp\drive D\Sylndr Egypt\DD24\C-33030\C-33030 [Registered contracts].pdf","Received")</f>
        <v>Received</v>
      </c>
      <c r="O28" s="7" t="s">
        <v>11</v>
      </c>
      <c r="P28" s="7" t="s">
        <v>11</v>
      </c>
      <c r="Q28" s="7" t="s">
        <v>11</v>
      </c>
      <c r="R28" s="26" t="str">
        <f>HYPERLINK("C:\Temp\drive D\Sylndr Egypt\DD24\C-33030\C-33030 [Inspection Report].pdf","Received")</f>
        <v>Received</v>
      </c>
      <c r="S28" s="8" t="s">
        <v>25</v>
      </c>
      <c r="T28" s="8" t="s">
        <v>25</v>
      </c>
      <c r="U28" s="8" t="s">
        <v>34</v>
      </c>
      <c r="V28" s="14"/>
      <c r="W28" s="14"/>
    </row>
    <row r="29" spans="2:23" s="9" customFormat="1">
      <c r="B29" s="27">
        <v>24</v>
      </c>
      <c r="C29" s="28" t="s">
        <v>121</v>
      </c>
      <c r="D29" s="28" t="s">
        <v>43</v>
      </c>
      <c r="E29" s="28">
        <v>2021</v>
      </c>
      <c r="F29" s="29" t="s">
        <v>122</v>
      </c>
      <c r="G29" s="28">
        <v>4001639</v>
      </c>
      <c r="H29" s="28">
        <v>1738918</v>
      </c>
      <c r="I29" s="28"/>
      <c r="J29" s="28" t="s">
        <v>119</v>
      </c>
      <c r="K29" s="28" t="s">
        <v>11</v>
      </c>
      <c r="L29" s="30" t="str">
        <f>HYPERLINK("C:\Temp\drive D\Sylndr Egypt\DD24\C-33308\C-33308 [Primary Contracts].pdf","Received")</f>
        <v>Received</v>
      </c>
      <c r="M29" s="28" t="s">
        <v>11</v>
      </c>
      <c r="N29" s="30" t="str">
        <f>HYPERLINK("C:\Temp\drive D\Sylndr Egypt\DD24\C-33308\C-33308 [Registered contracts].pdf","Received")</f>
        <v>Received</v>
      </c>
      <c r="O29" s="28" t="s">
        <v>11</v>
      </c>
      <c r="P29" s="28" t="s">
        <v>11</v>
      </c>
      <c r="Q29" s="28" t="s">
        <v>11</v>
      </c>
      <c r="R29" s="30" t="str">
        <f>HYPERLINK("C:\Temp\drive D\Sylndr Egypt\DD24\C-33308\C-33308 [Inspection Report].pdf","Received")</f>
        <v>Received</v>
      </c>
      <c r="S29" s="31" t="s">
        <v>25</v>
      </c>
      <c r="T29" s="31" t="s">
        <v>26</v>
      </c>
      <c r="U29" s="31" t="s">
        <v>28</v>
      </c>
      <c r="V29" s="32"/>
      <c r="W29" s="32" t="s">
        <v>120</v>
      </c>
    </row>
  </sheetData>
  <mergeCells count="2">
    <mergeCell ref="K4:R4"/>
    <mergeCell ref="S4:U4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scale="24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AF720-7926-46C6-B279-345FC55F251A}">
          <x14:formula1>
            <xm:f>Sheet2!$B$3:$B$4</xm:f>
          </x14:formula1>
          <xm:sqref>K6:N29 P6:R29</xm:sqref>
        </x14:dataValidation>
        <x14:dataValidation type="list" allowBlank="1" showInputMessage="1" showErrorMessage="1" xr:uid="{238C034A-2BA9-480A-BA8D-0A6A35BE5A1C}">
          <x14:formula1>
            <xm:f>Sheet2!$B$8:$B$9</xm:f>
          </x14:formula1>
          <xm:sqref>S6:T29</xm:sqref>
        </x14:dataValidation>
        <x14:dataValidation type="list" allowBlank="1" showInputMessage="1" showErrorMessage="1" xr:uid="{AB2E4E30-4EA6-4C91-AC50-6567D1F68DC6}">
          <x14:formula1>
            <xm:f>Sheet2!$B$11:$B$12</xm:f>
          </x14:formula1>
          <xm:sqref>U6:U29</xm:sqref>
        </x14:dataValidation>
        <x14:dataValidation type="list" allowBlank="1" showInputMessage="1" showErrorMessage="1" xr:uid="{CA42BBFF-99DF-48CD-9A72-A99AF1DB4906}">
          <x14:formula1>
            <xm:f>Sheet2!$B$3:$B$5</xm:f>
          </x14:formula1>
          <xm:sqref>O6:O29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8C3C-278E-4EC2-9C8B-FF04637E8702}">
  <dimension ref="B2:B12"/>
  <sheetViews>
    <sheetView workbookViewId="0">
      <selection activeCell="D3" sqref="D3"/>
    </sheetView>
  </sheetViews>
  <sheetFormatPr defaultRowHeight="15"/>
  <cols>
    <col min="2" max="2" width="26" bestFit="1" customWidth="1"/>
  </cols>
  <sheetData>
    <row r="2" spans="2:2">
      <c r="B2" s="20" t="s">
        <v>24</v>
      </c>
    </row>
    <row r="3" spans="2:2">
      <c r="B3" t="s">
        <v>29</v>
      </c>
    </row>
    <row r="4" spans="2:2">
      <c r="B4" t="s">
        <v>11</v>
      </c>
    </row>
    <row r="5" spans="2:2">
      <c r="B5" s="25" t="s">
        <v>30</v>
      </c>
    </row>
    <row r="7" spans="2:2">
      <c r="B7" s="21" t="s">
        <v>20</v>
      </c>
    </row>
    <row r="8" spans="2:2">
      <c r="B8" t="s">
        <v>25</v>
      </c>
    </row>
    <row r="9" spans="2:2">
      <c r="B9" t="s">
        <v>26</v>
      </c>
    </row>
    <row r="11" spans="2:2">
      <c r="B11" t="s">
        <v>27</v>
      </c>
    </row>
    <row r="12" spans="2:2">
      <c r="B1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of Assets Review</vt:lpstr>
      <vt:lpstr>Sheet2</vt:lpstr>
      <vt:lpstr>'List of Assets Review'!Print_Area</vt:lpstr>
      <vt:lpstr>'List of Assets Review'!Print_Titles</vt:lpstr>
    </vt:vector>
  </TitlesOfParts>
  <Company>EFG-Hermes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Fakhry, Mohamed</dc:creator>
  <cp:lastModifiedBy>Ahmad Maher, Maisara</cp:lastModifiedBy>
  <cp:lastPrinted>2024-07-14T11:36:11Z</cp:lastPrinted>
  <dcterms:created xsi:type="dcterms:W3CDTF">2023-02-14T08:41:37Z</dcterms:created>
  <dcterms:modified xsi:type="dcterms:W3CDTF">2024-08-28T11:46:47Z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f0cd77-92b6-43b5-be4e-5947453e124f_Enabled">
    <vt:lpwstr>true</vt:lpwstr>
  </property>
  <property fmtid="{D5CDD505-2E9C-101B-9397-08002B2CF9AE}" pid="3" name="MSIP_Label_a6f0cd77-92b6-43b5-be4e-5947453e124f_SetDate">
    <vt:lpwstr>2024-07-01T12:30:59Z</vt:lpwstr>
  </property>
  <property fmtid="{D5CDD505-2E9C-101B-9397-08002B2CF9AE}" pid="4" name="MSIP_Label_a6f0cd77-92b6-43b5-be4e-5947453e124f_Method">
    <vt:lpwstr>Standard</vt:lpwstr>
  </property>
  <property fmtid="{D5CDD505-2E9C-101B-9397-08002B2CF9AE}" pid="5" name="MSIP_Label_a6f0cd77-92b6-43b5-be4e-5947453e124f_Name">
    <vt:lpwstr>EFGH_Confidential</vt:lpwstr>
  </property>
  <property fmtid="{D5CDD505-2E9C-101B-9397-08002B2CF9AE}" pid="6" name="MSIP_Label_a6f0cd77-92b6-43b5-be4e-5947453e124f_SiteId">
    <vt:lpwstr>0d301d27-a051-41b8-b1ac-6de8b154a76e</vt:lpwstr>
  </property>
  <property fmtid="{D5CDD505-2E9C-101B-9397-08002B2CF9AE}" pid="7" name="MSIP_Label_a6f0cd77-92b6-43b5-be4e-5947453e124f_ActionId">
    <vt:lpwstr>79a4f6ef-35ee-4cda-999a-142fe8176794</vt:lpwstr>
  </property>
  <property fmtid="{D5CDD505-2E9C-101B-9397-08002B2CF9AE}" pid="8" name="MSIP_Label_a6f0cd77-92b6-43b5-be4e-5947453e124f_ContentBits">
    <vt:lpwstr>0</vt:lpwstr>
  </property>
</Properties>
</file>