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"/>
    </mc:Choice>
  </mc:AlternateContent>
  <bookViews>
    <workbookView xWindow="0" yWindow="0" windowWidth="15600" windowHeight="7530" activeTab="3"/>
  </bookViews>
  <sheets>
    <sheet name="tiempos y costos" sheetId="1" r:id="rId1"/>
    <sheet name="trabajo,costo,mate" sheetId="2" r:id="rId2"/>
    <sheet name="plan de comunicacion" sheetId="3" r:id="rId3"/>
    <sheet name="Manejo de riesg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1" i="2" l="1"/>
  <c r="E160" i="2"/>
  <c r="E159" i="2"/>
  <c r="D156" i="2"/>
  <c r="C144" i="2"/>
  <c r="C148" i="2" s="1"/>
  <c r="C143" i="2"/>
  <c r="C142" i="2"/>
  <c r="F138" i="2"/>
  <c r="E137" i="2"/>
  <c r="E136" i="2"/>
  <c r="D133" i="2"/>
  <c r="C121" i="2"/>
  <c r="C125" i="2" s="1"/>
  <c r="C120" i="2"/>
  <c r="C119" i="2"/>
  <c r="F114" i="2"/>
  <c r="E114" i="2"/>
  <c r="F113" i="2"/>
  <c r="F115" i="2" s="1"/>
  <c r="E113" i="2"/>
  <c r="D110" i="2"/>
  <c r="C100" i="2"/>
  <c r="C99" i="2"/>
  <c r="C102" i="2" s="1"/>
  <c r="C98" i="2"/>
  <c r="C97" i="2"/>
  <c r="C96" i="2"/>
  <c r="F91" i="2"/>
  <c r="E91" i="2"/>
  <c r="F90" i="2"/>
  <c r="F92" i="2" s="1"/>
  <c r="E90" i="2"/>
  <c r="D87" i="2"/>
  <c r="C77" i="2"/>
  <c r="C76" i="2"/>
  <c r="C79" i="2" s="1"/>
  <c r="C75" i="2"/>
  <c r="C74" i="2"/>
  <c r="C73" i="2"/>
  <c r="F68" i="2"/>
  <c r="E68" i="2"/>
  <c r="F67" i="2"/>
  <c r="F69" i="2" s="1"/>
  <c r="E67" i="2"/>
  <c r="D64" i="2"/>
  <c r="C54" i="2"/>
  <c r="C53" i="2"/>
  <c r="C56" i="2" s="1"/>
  <c r="C52" i="2"/>
  <c r="C51" i="2"/>
  <c r="C50" i="2"/>
  <c r="F46" i="2"/>
  <c r="D41" i="2"/>
  <c r="C29" i="2"/>
  <c r="C33" i="2" s="1"/>
  <c r="C28" i="2"/>
  <c r="C27" i="2"/>
  <c r="L22" i="2"/>
  <c r="M22" i="2" s="1"/>
  <c r="E22" i="2"/>
  <c r="F22" i="2" s="1"/>
  <c r="L21" i="2"/>
  <c r="M21" i="2" s="1"/>
  <c r="M23" i="2" s="1"/>
  <c r="E21" i="2"/>
  <c r="F21" i="2" s="1"/>
  <c r="F23" i="2" s="1"/>
  <c r="K18" i="2"/>
  <c r="D15" i="2"/>
  <c r="D14" i="2"/>
  <c r="D13" i="2"/>
  <c r="D12" i="2"/>
  <c r="C11" i="2"/>
  <c r="D11" i="2" s="1"/>
  <c r="D17" i="2" s="1"/>
  <c r="J8" i="2"/>
  <c r="C8" i="2"/>
  <c r="J7" i="2"/>
  <c r="C7" i="2"/>
  <c r="J6" i="2"/>
  <c r="C6" i="2"/>
  <c r="J5" i="2"/>
  <c r="C5" i="2"/>
  <c r="J4" i="2"/>
  <c r="J9" i="2" s="1"/>
  <c r="C4" i="2"/>
  <c r="C9" i="2" s="1"/>
</calcChain>
</file>

<file path=xl/sharedStrings.xml><?xml version="1.0" encoding="utf-8"?>
<sst xmlns="http://schemas.openxmlformats.org/spreadsheetml/2006/main" count="352" uniqueCount="170">
  <si>
    <t>N° fase</t>
  </si>
  <si>
    <t>nombre de fase</t>
  </si>
  <si>
    <t>descripción</t>
  </si>
  <si>
    <t>alcances</t>
  </si>
  <si>
    <t>tiempo total estimado(horas)</t>
  </si>
  <si>
    <t>fecha inicio</t>
  </si>
  <si>
    <t>fecha termino</t>
  </si>
  <si>
    <t>En esta fase se toman en cuenta los elementos primarios de inicio de un proyecto como son metodologías de desarrollo caso de uso, acta de inicio, etc.</t>
  </si>
  <si>
    <t>En esta fase se establece un modelo correctamente diseñado que permite obtener acceso al sistema</t>
  </si>
  <si>
    <t>Establecer que está diseñado para el uso de control de ventas de productos a granel.</t>
  </si>
  <si>
    <t>En esta fase se describen las características del host y la estructuración de la página web.</t>
  </si>
  <si>
    <t>Establecer que el sistema será desarrollado en lenguaje de programación gestor de base de datos y manejo de diseño php.</t>
  </si>
  <si>
    <t>En esta fase se involucran los formatos de control del proyecto donde se administra los cambios informáticos reporte y documentación</t>
  </si>
  <si>
    <t>Establecer factores de control de proyecto donde se administra los cambios información documentación y reportes</t>
  </si>
  <si>
    <t>En esta fase se une la documentación de las pruebas y una revisión general de la información del sistema</t>
  </si>
  <si>
    <t>Fomentar que el sistema debe ser compatible con las diferentes plataformas y navegadores de internet para un uso eficiente.</t>
  </si>
  <si>
    <t>En esta fase se realizan los formatos de seguimiento de proceso del sistema</t>
  </si>
  <si>
    <t>Establecer el buen control de la información por medio de módulos de control el cual realizara búsquedas y altas de servicios</t>
  </si>
  <si>
    <t>En esta fase se involucran los análisis de costos del proyecto</t>
  </si>
  <si>
    <t>Establecer la finalización del proyecto determinando costo beneficio del sistema</t>
  </si>
  <si>
    <t>Total de horas</t>
  </si>
  <si>
    <t xml:space="preserve">Recursos de tipo de trabajo </t>
  </si>
  <si>
    <t>costo total</t>
  </si>
  <si>
    <t>Recurso de tipo material</t>
  </si>
  <si>
    <t>costo total2</t>
  </si>
  <si>
    <t>Recurso de tipo costo</t>
  </si>
  <si>
    <t>costo total3</t>
  </si>
  <si>
    <t>100 impresiones ,8 cuadernos ,10 bolígrafos, 5 gomas ,5</t>
  </si>
  <si>
    <t>$225.00</t>
  </si>
  <si>
    <t>transporte y alimentos</t>
  </si>
  <si>
    <t>$1,800.00</t>
  </si>
  <si>
    <t>3 personas (diseñador, analista y programador)</t>
  </si>
  <si>
    <t>$75,000.00</t>
  </si>
  <si>
    <t>100 impresiones y 20 copias</t>
  </si>
  <si>
    <t>$100.00</t>
  </si>
  <si>
    <t>$4,000.00</t>
  </si>
  <si>
    <t>3 personas(administrador de base de datos, diseñador y programador)</t>
  </si>
  <si>
    <t>$95,000.00</t>
  </si>
  <si>
    <t>30 impresiones ,20 copia y 1 cd</t>
  </si>
  <si>
    <t>$45.00</t>
  </si>
  <si>
    <t>$2,000.00</t>
  </si>
  <si>
    <t>1 persona (Diseñador)</t>
  </si>
  <si>
    <t>$25,000.00</t>
  </si>
  <si>
    <t>40 impresiones y 40 copias</t>
  </si>
  <si>
    <t>$55.00</t>
  </si>
  <si>
    <t>$900.00</t>
  </si>
  <si>
    <t>3 personas (analista, administrador de base de datos y programador)</t>
  </si>
  <si>
    <t>250 impresiones y 30 copias</t>
  </si>
  <si>
    <t>$270.00</t>
  </si>
  <si>
    <t>$1,600.00</t>
  </si>
  <si>
    <t>2 personas (Diseñador y analista)</t>
  </si>
  <si>
    <t>$35,000.00</t>
  </si>
  <si>
    <t>10 impresiones, 10 copias y DVD</t>
  </si>
  <si>
    <t>$25.00</t>
  </si>
  <si>
    <t>$700.00</t>
  </si>
  <si>
    <t>1 personas (Líder de proyecto)</t>
  </si>
  <si>
    <t>50 impresiones 3 DVD</t>
  </si>
  <si>
    <t>$80.00</t>
  </si>
  <si>
    <t>$800.00</t>
  </si>
  <si>
    <t>Total</t>
  </si>
  <si>
    <t>$430,000.00</t>
  </si>
  <si>
    <t>total material</t>
  </si>
  <si>
    <t>total insumos</t>
  </si>
  <si>
    <t>$11,800.00</t>
  </si>
  <si>
    <t>costo del proyecto</t>
  </si>
  <si>
    <t>$442,600.00</t>
  </si>
  <si>
    <t>costo total del proyecto</t>
  </si>
  <si>
    <t>$885,200.00</t>
  </si>
  <si>
    <t>DATOS GENERALES</t>
  </si>
  <si>
    <t>Establecer los principios de la esctructura del proyecto así como los datos generales que se involucran.</t>
  </si>
  <si>
    <t>Equipo de Trabajo</t>
  </si>
  <si>
    <t>Administrador BD</t>
  </si>
  <si>
    <t>Cantidad</t>
  </si>
  <si>
    <t>COSTO TOTAL=</t>
  </si>
  <si>
    <t>Costo</t>
  </si>
  <si>
    <t>Responsable</t>
  </si>
  <si>
    <t>Audiencia</t>
  </si>
  <si>
    <t>Frecuencia</t>
  </si>
  <si>
    <t>Tipo de información</t>
  </si>
  <si>
    <t>Medio de comunicación</t>
  </si>
  <si>
    <t>Evidencia</t>
  </si>
  <si>
    <t>Dos veces por semana</t>
  </si>
  <si>
    <t>Reunión</t>
  </si>
  <si>
    <t>Una vez por semana</t>
  </si>
  <si>
    <t>Agrupar la informacion para ser validada y aceptada por todos los integrantes</t>
  </si>
  <si>
    <t>Autorización por todos los integrantes</t>
  </si>
  <si>
    <t>Revision sobre el trabajo realizado</t>
  </si>
  <si>
    <t xml:space="preserve">Aceptacion del entregable </t>
  </si>
  <si>
    <t>Trejo Bautista Karina Lizeth (Lider de Proyecto).</t>
  </si>
  <si>
    <t xml:space="preserve">Balderas Gutierrez Omar (Diseñador web, Administrador de Base de Datos)   </t>
  </si>
  <si>
    <t>Balderas Gutierrez Omar (Diseñador web, Administrador de Base de Datos)   Supervisor del Proyecto</t>
  </si>
  <si>
    <t>Riesgo</t>
  </si>
  <si>
    <t>% probabilidad</t>
  </si>
  <si>
    <t>Impacto</t>
  </si>
  <si>
    <t>Plan de Aversión</t>
  </si>
  <si>
    <t>Reducir probabilidad</t>
  </si>
  <si>
    <t>Reducir impacto</t>
  </si>
  <si>
    <t>CR</t>
  </si>
  <si>
    <t>M</t>
  </si>
  <si>
    <t>Utilizar un hardware con caracterizticas adecuadas al sistema</t>
  </si>
  <si>
    <t>Tener equipos de respaldo</t>
  </si>
  <si>
    <t xml:space="preserve"> 64 horas</t>
  </si>
  <si>
    <t>2 personas (líder de proyecto y diseñador web 2 laptops,1 impresora)</t>
  </si>
  <si>
    <t>RESUMEN</t>
  </si>
  <si>
    <t>MARCO TEÓRICO</t>
  </si>
  <si>
    <t>REQUERIMIENTOS DEL PROYECTO</t>
  </si>
  <si>
    <t>DIRECCIÓN DEL PROYECTO-PLANEACIÓN</t>
  </si>
  <si>
    <t>DIRECCIÓN DEL PROYECTO-EJECUCIÓN</t>
  </si>
  <si>
    <t>DIRECCIÓN DEL PROYECTO-SEGUIMIENTO Y CONTROL</t>
  </si>
  <si>
    <t>DIRECCIÓN DEL PROYECTO-CIERRE</t>
  </si>
  <si>
    <t>En esta fase se involucra la documentación y el análisis de lo realizado.</t>
  </si>
  <si>
    <t>FASE 1 - DATOS GENERALES</t>
  </si>
  <si>
    <t>FASE 2 - RESUMEN</t>
  </si>
  <si>
    <t>Pago por hora</t>
  </si>
  <si>
    <t>Lider de proyecto</t>
  </si>
  <si>
    <t xml:space="preserve">Diseñador web </t>
  </si>
  <si>
    <t>2 laptop</t>
  </si>
  <si>
    <t>1 impresora</t>
  </si>
  <si>
    <t>Material</t>
  </si>
  <si>
    <t>hojas blancas</t>
  </si>
  <si>
    <t>cuaderno</t>
  </si>
  <si>
    <t>boligrafos</t>
  </si>
  <si>
    <t>lapiz</t>
  </si>
  <si>
    <t>goma</t>
  </si>
  <si>
    <t>Luz</t>
  </si>
  <si>
    <t>Internet</t>
  </si>
  <si>
    <t>Elemento</t>
  </si>
  <si>
    <t>Lider de proyectos</t>
  </si>
  <si>
    <t>Diseñador Web</t>
  </si>
  <si>
    <t>Administrador de BD</t>
  </si>
  <si>
    <t>Total por Dia</t>
  </si>
  <si>
    <t>Transporte</t>
  </si>
  <si>
    <t>Alimentos</t>
  </si>
  <si>
    <t>total</t>
  </si>
  <si>
    <t>FASE 3 - MARCO TEÓRICO</t>
  </si>
  <si>
    <t>Algunos Gastos de esta fase estan contemplados en otras</t>
  </si>
  <si>
    <t>FASE 4 - REQUERIMIENTOS DEL PROYECTO</t>
  </si>
  <si>
    <t>1 laptop</t>
  </si>
  <si>
    <t>FASE 5 - DIRECCION DEL PROYECTO,PLANEACIÓN</t>
  </si>
  <si>
    <t>FASE 6 - DIRECCION DEL PROYECTO,EJECUCIÓN</t>
  </si>
  <si>
    <t>FASE 7 - DIRECCION DEL PROYECTO,SEGUIMIENTO Y CONTROL</t>
  </si>
  <si>
    <t>FASE 8 - DIRECCION DEL PROYECTO,CIERRE</t>
  </si>
  <si>
    <t>2.Plan de Comunicación del Proyecto</t>
  </si>
  <si>
    <t>Sesión académica</t>
  </si>
  <si>
    <t>"ACTA DE INICIO"</t>
  </si>
  <si>
    <t>Semanal</t>
  </si>
  <si>
    <t>Acta de inicio</t>
  </si>
  <si>
    <t>Manejo de riesgos (ELEGOR)</t>
  </si>
  <si>
    <t xml:space="preserve">R1.Perdida de Información </t>
  </si>
  <si>
    <t xml:space="preserve">Seguridad al introducir dato validados </t>
  </si>
  <si>
    <t xml:space="preserve">Con respaldo de información y más seguridad al iniciar sección </t>
  </si>
  <si>
    <t>R2.Seguridad vulnerable</t>
  </si>
  <si>
    <t>SG</t>
  </si>
  <si>
    <t>Seguridad en los datos almacenados en el servidor</t>
  </si>
  <si>
    <t>Validar cada una de la entrada de datos directamente en el login</t>
  </si>
  <si>
    <t>R3.Registros capturados incorrectamnte en el servidor</t>
  </si>
  <si>
    <t>NI</t>
  </si>
  <si>
    <t>Despues de capturar los datos, otro integrante del equipo analice los datos capturados</t>
  </si>
  <si>
    <t>Usar un editor de textos que divida los datos por color e importancia.</t>
  </si>
  <si>
    <t>Usar software con licencia.</t>
  </si>
  <si>
    <t xml:space="preserve">Usar el soportee tenico que nos da la empresa que nos suministro el software para solucionar errores </t>
  </si>
  <si>
    <t>R5.Fallas de Software</t>
  </si>
  <si>
    <t>R6.Fallas en el Hardware</t>
  </si>
  <si>
    <t xml:space="preserve">R4.  Errores de compilacion </t>
  </si>
  <si>
    <t>Usar software de analicis de cuerencia de datos.</t>
  </si>
  <si>
    <t>Hacer la compilacion más eficiente</t>
  </si>
  <si>
    <t>NI = No Influye</t>
  </si>
  <si>
    <t xml:space="preserve"> M = Medio</t>
  </si>
  <si>
    <t>SG = Significativo</t>
  </si>
  <si>
    <t>CR = Critico.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</si>
</sst>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375623"/>
      <name val="Calibri"/>
      <family val="2"/>
    </font>
    <font>
      <sz val="8"/>
      <color rgb="FF375623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</patternFill>
    </fill>
  </fills>
  <borders count="28">
    <border>
      <left/>
      <right/>
      <top/>
      <bottom/>
      <diagonal/>
    </border>
    <border>
      <left/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0" xfId="0"/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8" fontId="3" fillId="0" borderId="1" xfId="0" applyNumberFormat="1" applyFont="1" applyBorder="1" applyAlignment="1">
      <alignment vertical="center" wrapText="1"/>
    </xf>
    <xf numFmtId="0" fontId="0" fillId="0" borderId="2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7" xfId="0" applyBorder="1"/>
    <xf numFmtId="164" fontId="0" fillId="0" borderId="0" xfId="2" applyNumberFormat="1" applyFont="1" applyBorder="1" applyAlignment="1">
      <alignment wrapText="1"/>
    </xf>
    <xf numFmtId="44" fontId="0" fillId="0" borderId="0" xfId="2" applyFont="1" applyBorder="1" applyAlignment="1">
      <alignment wrapText="1"/>
    </xf>
    <xf numFmtId="0" fontId="9" fillId="5" borderId="26" xfId="3" applyBorder="1" applyAlignment="1">
      <alignment wrapText="1"/>
    </xf>
    <xf numFmtId="0" fontId="9" fillId="5" borderId="0" xfId="3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26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0" fillId="0" borderId="0" xfId="0" applyFont="1"/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textRotation="90" wrapText="1"/>
    </xf>
    <xf numFmtId="0" fontId="11" fillId="0" borderId="0" xfId="0" applyFont="1" applyAlignment="1"/>
    <xf numFmtId="0" fontId="13" fillId="0" borderId="0" xfId="0" applyFont="1" applyAlignment="1"/>
  </cellXfs>
  <cellStyles count="4">
    <cellStyle name="Énfasis2" xfId="3" builtinId="33"/>
    <cellStyle name="Moneda" xfId="2" builtinId="4"/>
    <cellStyle name="Moneda 2" xfId="1"/>
    <cellStyle name="Normal" xfId="0" builtinId="0"/>
  </cellStyles>
  <dxfs count="165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7964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75623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75623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right style="medium">
          <color rgb="FF4F81BD"/>
        </right>
        <top style="medium">
          <color rgb="FF4F81BD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4"/>
      <tableStyleElement type="headerRow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M12" totalsRowShown="0" headerRowDxfId="162" tableBorderDxfId="161">
  <autoFilter ref="A1:M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N° fase"/>
    <tableColumn id="2" name="nombre de fase"/>
    <tableColumn id="3" name="descripción"/>
    <tableColumn id="4" name="alcances"/>
    <tableColumn id="5" name="tiempo total estimado(horas)"/>
    <tableColumn id="6" name="fecha inicio"/>
    <tableColumn id="7" name="fecha termino"/>
    <tableColumn id="8" name="Recursos de tipo de trabajo "/>
    <tableColumn id="9" name="costo total"/>
    <tableColumn id="10" name="Recurso de tipo material" dataDxfId="160"/>
    <tableColumn id="11" name="costo total2" dataDxfId="159"/>
    <tableColumn id="12" name="Recurso de tipo costo"/>
    <tableColumn id="13" name="costo total3"/>
  </tableColumns>
  <tableStyleInfo name="TableStyleMedium27" showFirstColumn="0" showLastColumn="0" showRowStripes="1" showColumnStripes="0"/>
</table>
</file>

<file path=xl/tables/table10.xml><?xml version="1.0" encoding="utf-8"?>
<table xmlns="http://schemas.openxmlformats.org/spreadsheetml/2006/main" id="11" name="Tabla15811" displayName="Tabla15811" ref="A72:C79" totalsRowShown="0" headerRowDxfId="106" dataDxfId="105">
  <autoFilter ref="A72:C79"/>
  <tableColumns count="3">
    <tableColumn id="1" name="Equipo de Trabajo" dataDxfId="104"/>
    <tableColumn id="2" name="Cantidad" dataDxfId="103"/>
    <tableColumn id="3" name="Total" dataDxfId="10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a26912" displayName="Tabla26912" ref="A81:D87" totalsRowShown="0" headerRowDxfId="101" dataDxfId="100">
  <autoFilter ref="A81:D87"/>
  <tableColumns count="4">
    <tableColumn id="1" name="Material" dataDxfId="99"/>
    <tableColumn id="2" name="Cantidad" dataDxfId="98"/>
    <tableColumn id="3" name="Costo" dataDxfId="97"/>
    <tableColumn id="4" name="Total" dataDxfId="9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a371013" displayName="Tabla371013" ref="A89:F92" totalsRowShown="0" headerRowDxfId="95" dataDxfId="94">
  <autoFilter ref="A89:F92"/>
  <tableColumns count="6">
    <tableColumn id="1" name="Elemento" dataDxfId="93"/>
    <tableColumn id="2" name="Lider de proyectos" dataDxfId="92"/>
    <tableColumn id="3" name="Diseñador Web" dataDxfId="91"/>
    <tableColumn id="4" name="Administrador de BD" dataDxfId="90"/>
    <tableColumn id="5" name="Total por Dia" dataDxfId="89"/>
    <tableColumn id="6" name="Total" dataDxfId="8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1581114" displayName="Tabla1581114" ref="A95:C102" totalsRowShown="0" headerRowDxfId="87" dataDxfId="86">
  <autoFilter ref="A95:C102"/>
  <tableColumns count="3">
    <tableColumn id="1" name="Equipo de Trabajo" dataDxfId="85"/>
    <tableColumn id="2" name="Cantidad" dataDxfId="84"/>
    <tableColumn id="3" name="Total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a2691215" displayName="Tabla2691215" ref="A104:D110" totalsRowShown="0" headerRowDxfId="82" dataDxfId="81">
  <autoFilter ref="A104:D110"/>
  <tableColumns count="4">
    <tableColumn id="1" name="Material" dataDxfId="80"/>
    <tableColumn id="2" name="Cantidad" dataDxfId="79"/>
    <tableColumn id="3" name="Costo" dataDxfId="78"/>
    <tableColumn id="4" name="Total" dataDxfId="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a37101316" displayName="Tabla37101316" ref="A112:F115" totalsRowShown="0" headerRowDxfId="76" dataDxfId="75">
  <autoFilter ref="A112:F115"/>
  <tableColumns count="6">
    <tableColumn id="1" name="Elemento" dataDxfId="74"/>
    <tableColumn id="2" name="Lider de proyectos" dataDxfId="73"/>
    <tableColumn id="3" name="Diseñador Web" dataDxfId="72"/>
    <tableColumn id="4" name="Administrador de BD" dataDxfId="71"/>
    <tableColumn id="5" name="Total por Dia" dataDxfId="70"/>
    <tableColumn id="6" name="Total" dataDxfId="6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a158111417" displayName="Tabla158111417" ref="A118:C125" totalsRowShown="0" headerRowDxfId="68" dataDxfId="67">
  <autoFilter ref="A118:C125"/>
  <tableColumns count="3">
    <tableColumn id="1" name="Equipo de Trabajo" dataDxfId="66"/>
    <tableColumn id="2" name="Cantidad" dataDxfId="65"/>
    <tableColumn id="3" name="Total" dataDxfId="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a269121518" displayName="Tabla269121518" ref="A127:D133" totalsRowShown="0" headerRowDxfId="63" dataDxfId="62">
  <autoFilter ref="A127:D133"/>
  <tableColumns count="4">
    <tableColumn id="1" name="Material" dataDxfId="61"/>
    <tableColumn id="2" name="Cantidad" dataDxfId="60"/>
    <tableColumn id="3" name="Costo" dataDxfId="59"/>
    <tableColumn id="4" name="Total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a3710131619" displayName="Tabla3710131619" ref="A135:F138" totalsRowShown="0" headerRowDxfId="57" dataDxfId="56">
  <autoFilter ref="A135:F138"/>
  <tableColumns count="6">
    <tableColumn id="1" name="Elemento" dataDxfId="55"/>
    <tableColumn id="2" name="Lider de proyectos" dataDxfId="54"/>
    <tableColumn id="3" name="Diseñador Web" dataDxfId="53"/>
    <tableColumn id="4" name="Administrador de BD" dataDxfId="52"/>
    <tableColumn id="5" name="Total por Dia" dataDxfId="51"/>
    <tableColumn id="6" name="Total" dataDxfId="5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a15811141720" displayName="Tabla15811141720" ref="A141:C148" totalsRowShown="0" headerRowDxfId="49" dataDxfId="48">
  <autoFilter ref="A141:C148"/>
  <tableColumns count="3">
    <tableColumn id="1" name="Equipo de Trabajo" dataDxfId="47"/>
    <tableColumn id="2" name="Cantidad" dataDxfId="46"/>
    <tableColumn id="3" name="Total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3:D19" totalsRowShown="0" headerRowDxfId="158" dataDxfId="157">
  <autoFilter ref="A3:D19"/>
  <tableColumns count="4">
    <tableColumn id="1" name="Equipo de Trabajo" dataDxfId="156"/>
    <tableColumn id="2" name="Cantidad" dataDxfId="155"/>
    <tableColumn id="3" name="Total" dataDxfId="154"/>
    <tableColumn id="4" name="Pago por hora" dataDxfId="153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1" name="Tabla26912151821" displayName="Tabla26912151821" ref="A150:D156" totalsRowShown="0" headerRowDxfId="44" dataDxfId="43">
  <autoFilter ref="A150:D156"/>
  <tableColumns count="4">
    <tableColumn id="1" name="Material" dataDxfId="42"/>
    <tableColumn id="2" name="Cantidad" dataDxfId="41"/>
    <tableColumn id="3" name="Costo" dataDxfId="40"/>
    <tableColumn id="4" name="Total" dataDxfId="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Tabla371013161922" displayName="Tabla371013161922" ref="A158:F161" totalsRowShown="0" headerRowDxfId="38" dataDxfId="37">
  <autoFilter ref="A158:F161"/>
  <tableColumns count="6">
    <tableColumn id="1" name="Elemento" dataDxfId="36"/>
    <tableColumn id="2" name="Lider de proyectos" dataDxfId="35"/>
    <tableColumn id="3" name="Diseñador Web" dataDxfId="34"/>
    <tableColumn id="4" name="Administrador de BD" dataDxfId="33"/>
    <tableColumn id="5" name="Total por Dia" dataDxfId="32"/>
    <tableColumn id="6" name="Total" dataDxfId="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Tabla123" displayName="Tabla123" ref="H3:K10" totalsRowShown="0" headerRowDxfId="30" dataDxfId="29">
  <autoFilter ref="H3:K10"/>
  <tableColumns count="4">
    <tableColumn id="1" name="Equipo de Trabajo" dataDxfId="28"/>
    <tableColumn id="2" name="Cantidad" dataDxfId="27"/>
    <tableColumn id="3" name="Total" dataDxfId="26"/>
    <tableColumn id="4" name="Pago por hora" dataDxfId="25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4" name="Tabla224" displayName="Tabla224" ref="H12:K18" totalsRowShown="0" headerRowDxfId="24" dataDxfId="23">
  <autoFilter ref="H12:K18"/>
  <tableColumns count="4">
    <tableColumn id="1" name="Material" dataDxfId="22"/>
    <tableColumn id="2" name="Cantidad" dataDxfId="21"/>
    <tableColumn id="3" name="Costo" dataDxfId="20"/>
    <tableColumn id="4" name="Total" dataDxfId="19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5" name="Tabla325" displayName="Tabla325" ref="H20:M23" totalsRowShown="0" headerRowDxfId="18" dataDxfId="17">
  <autoFilter ref="H20:M23"/>
  <tableColumns count="6">
    <tableColumn id="1" name="Elemento" dataDxfId="16"/>
    <tableColumn id="2" name="Lider de proyectos" dataDxfId="15"/>
    <tableColumn id="3" name="Diseñador Web" dataDxfId="14"/>
    <tableColumn id="4" name="Administrador de BD" dataDxfId="13"/>
    <tableColumn id="5" name="Total por Dia" dataDxfId="12"/>
    <tableColumn id="6" name="Total" dataDxfId="1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" name="Tabla4" displayName="Tabla4" ref="B2:G5" totalsRowShown="0" headerRowDxfId="10" dataDxfId="8" headerRowBorderDxfId="9" tableBorderDxfId="7" totalsRowBorderDxfId="6">
  <autoFilter ref="B2:G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Responsable" dataDxfId="5"/>
    <tableColumn id="2" name="Audiencia" dataDxfId="4"/>
    <tableColumn id="3" name="Frecuencia" dataDxfId="3"/>
    <tableColumn id="4" name="Tipo de información" dataDxfId="2"/>
    <tableColumn id="5" name="Medio de comunicación" dataDxfId="1"/>
    <tableColumn id="6" name="Evidencia" dataDxfId="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0:F24" totalsRowShown="0" headerRowDxfId="152" dataDxfId="151">
  <autoFilter ref="A20:F24"/>
  <tableColumns count="6">
    <tableColumn id="1" name="Elemento" dataDxfId="150"/>
    <tableColumn id="2" name="Lider de proyectos" dataDxfId="149"/>
    <tableColumn id="3" name="Diseñador Web" dataDxfId="148"/>
    <tableColumn id="4" name="Administrador de BD" dataDxfId="147"/>
    <tableColumn id="5" name="Total por Dia" dataDxfId="146"/>
    <tableColumn id="6" name="Total" dataDxfId="1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a15" displayName="Tabla15" ref="A26:C33" totalsRowShown="0" headerRowDxfId="144" dataDxfId="143">
  <autoFilter ref="A26:C33"/>
  <tableColumns count="3">
    <tableColumn id="1" name="Equipo de Trabajo" dataDxfId="142"/>
    <tableColumn id="2" name="Cantidad" dataDxfId="141"/>
    <tableColumn id="3" name="Total" dataDxfId="1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26" displayName="Tabla26" ref="A35:D41" totalsRowShown="0" headerRowDxfId="139" dataDxfId="138">
  <autoFilter ref="A35:D41"/>
  <tableColumns count="4">
    <tableColumn id="1" name="Material" dataDxfId="137"/>
    <tableColumn id="2" name="Cantidad" dataDxfId="136"/>
    <tableColumn id="3" name="Costo" dataDxfId="135"/>
    <tableColumn id="4" name="Total" dataDxfId="1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37" displayName="Tabla37" ref="A43:F46" totalsRowShown="0" headerRowDxfId="133" dataDxfId="132">
  <autoFilter ref="A43:F46"/>
  <tableColumns count="6">
    <tableColumn id="1" name="Elemento" dataDxfId="131"/>
    <tableColumn id="2" name="Lider de proyectos" dataDxfId="130"/>
    <tableColumn id="3" name="Diseñador Web" dataDxfId="129"/>
    <tableColumn id="4" name="Administrador de BD" dataDxfId="128"/>
    <tableColumn id="5" name="Total por Dia" dataDxfId="127"/>
    <tableColumn id="6" name="Total" dataDxfId="1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158" displayName="Tabla158" ref="A49:C56" totalsRowShown="0" headerRowDxfId="125" dataDxfId="124">
  <autoFilter ref="A49:C56"/>
  <tableColumns count="3">
    <tableColumn id="1" name="Equipo de Trabajo" dataDxfId="123"/>
    <tableColumn id="2" name="Cantidad" dataDxfId="122"/>
    <tableColumn id="3" name="Total" dataDxfId="1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a269" displayName="Tabla269" ref="A58:D64" totalsRowShown="0" headerRowDxfId="120" dataDxfId="119">
  <autoFilter ref="A58:D64"/>
  <tableColumns count="4">
    <tableColumn id="1" name="Material" dataDxfId="118"/>
    <tableColumn id="2" name="Cantidad" dataDxfId="117"/>
    <tableColumn id="3" name="Costo" dataDxfId="116"/>
    <tableColumn id="4" name="Total" dataDxfId="1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a3710" displayName="Tabla3710" ref="A66:F69" totalsRowShown="0" headerRowDxfId="114" dataDxfId="113">
  <autoFilter ref="A66:F69"/>
  <tableColumns count="6">
    <tableColumn id="1" name="Elemento" dataDxfId="112"/>
    <tableColumn id="2" name="Lider de proyectos" dataDxfId="111"/>
    <tableColumn id="3" name="Diseñador Web" dataDxfId="110"/>
    <tableColumn id="4" name="Administrador de BD" dataDxfId="109"/>
    <tableColumn id="5" name="Total por Dia" dataDxfId="108"/>
    <tableColumn id="6" name="Total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G1" workbookViewId="0">
      <selection activeCell="E4" sqref="E4"/>
    </sheetView>
  </sheetViews>
  <sheetFormatPr baseColWidth="10" defaultRowHeight="15" x14ac:dyDescent="0.25"/>
  <cols>
    <col min="2" max="2" width="18.85546875" customWidth="1"/>
    <col min="3" max="3" width="18" customWidth="1"/>
    <col min="4" max="4" width="18.28515625" customWidth="1"/>
    <col min="5" max="5" width="22.28515625" customWidth="1"/>
    <col min="7" max="7" width="12.42578125" customWidth="1"/>
    <col min="8" max="8" width="26.7109375" customWidth="1"/>
    <col min="9" max="9" width="10.5703125" customWidth="1"/>
    <col min="10" max="10" width="21.7109375" customWidth="1"/>
    <col min="11" max="11" width="12" customWidth="1"/>
    <col min="12" max="12" width="17.28515625" customWidth="1"/>
    <col min="13" max="13" width="17.140625" customWidth="1"/>
  </cols>
  <sheetData>
    <row r="1" spans="1:13" ht="15.75" thickBot="1" x14ac:dyDescent="0.3">
      <c r="A1" s="41" t="s">
        <v>0</v>
      </c>
      <c r="B1" s="42" t="s">
        <v>1</v>
      </c>
      <c r="C1" s="43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1" t="s">
        <v>21</v>
      </c>
      <c r="I1" s="42" t="s">
        <v>22</v>
      </c>
      <c r="J1" s="42" t="s">
        <v>23</v>
      </c>
      <c r="K1" s="42" t="s">
        <v>24</v>
      </c>
      <c r="L1" s="42" t="s">
        <v>25</v>
      </c>
      <c r="M1" s="42" t="s">
        <v>26</v>
      </c>
    </row>
    <row r="2" spans="1:13" ht="104.25" customHeight="1" thickBot="1" x14ac:dyDescent="0.3">
      <c r="A2" s="1">
        <v>1</v>
      </c>
      <c r="B2" s="2" t="s">
        <v>68</v>
      </c>
      <c r="C2" s="2" t="s">
        <v>7</v>
      </c>
      <c r="D2" s="2" t="s">
        <v>69</v>
      </c>
      <c r="E2" s="3" t="s">
        <v>101</v>
      </c>
      <c r="F2" s="4">
        <v>43126</v>
      </c>
      <c r="G2" s="5">
        <v>43133</v>
      </c>
      <c r="H2" s="45" t="s">
        <v>102</v>
      </c>
      <c r="I2" s="50"/>
      <c r="J2" s="17" t="s">
        <v>27</v>
      </c>
      <c r="K2" s="38" t="s">
        <v>28</v>
      </c>
      <c r="L2" s="37" t="s">
        <v>29</v>
      </c>
      <c r="M2" s="49" t="s">
        <v>30</v>
      </c>
    </row>
    <row r="3" spans="1:13" ht="71.25" customHeight="1" thickBot="1" x14ac:dyDescent="0.3">
      <c r="A3" s="6">
        <v>2</v>
      </c>
      <c r="B3" s="7" t="s">
        <v>103</v>
      </c>
      <c r="C3" s="7" t="s">
        <v>8</v>
      </c>
      <c r="D3" s="7" t="s">
        <v>9</v>
      </c>
      <c r="E3" s="8">
        <v>512</v>
      </c>
      <c r="F3" s="9">
        <v>43181</v>
      </c>
      <c r="G3" s="10">
        <v>43196</v>
      </c>
      <c r="H3" s="36"/>
      <c r="I3" s="46"/>
      <c r="J3" s="47"/>
      <c r="K3" s="48"/>
      <c r="L3" s="46"/>
      <c r="M3" s="39"/>
    </row>
    <row r="4" spans="1:13" ht="68.25" thickBot="1" x14ac:dyDescent="0.3">
      <c r="A4" s="1">
        <v>3</v>
      </c>
      <c r="B4" s="2" t="s">
        <v>104</v>
      </c>
      <c r="C4" s="2" t="s">
        <v>10</v>
      </c>
      <c r="D4" s="2" t="s">
        <v>11</v>
      </c>
      <c r="E4" s="3">
        <v>100</v>
      </c>
      <c r="F4" s="4">
        <v>43133</v>
      </c>
      <c r="G4" s="5">
        <v>43133</v>
      </c>
      <c r="H4" s="18" t="s">
        <v>31</v>
      </c>
      <c r="I4" s="8" t="s">
        <v>32</v>
      </c>
      <c r="J4" s="7" t="s">
        <v>33</v>
      </c>
      <c r="K4" s="8" t="s">
        <v>34</v>
      </c>
      <c r="L4" s="7" t="s">
        <v>29</v>
      </c>
      <c r="M4" s="40" t="s">
        <v>35</v>
      </c>
    </row>
    <row r="5" spans="1:13" ht="79.5" thickBot="1" x14ac:dyDescent="0.3">
      <c r="A5" s="6">
        <v>4</v>
      </c>
      <c r="B5" s="7" t="s">
        <v>105</v>
      </c>
      <c r="C5" s="7" t="s">
        <v>12</v>
      </c>
      <c r="D5" s="7" t="s">
        <v>13</v>
      </c>
      <c r="E5" s="8">
        <v>80</v>
      </c>
      <c r="F5" s="9">
        <v>42766</v>
      </c>
      <c r="G5" s="10">
        <v>43147</v>
      </c>
      <c r="H5" s="19" t="s">
        <v>36</v>
      </c>
      <c r="I5" s="3" t="s">
        <v>37</v>
      </c>
      <c r="J5" s="2" t="s">
        <v>38</v>
      </c>
      <c r="K5" s="3" t="s">
        <v>39</v>
      </c>
      <c r="L5" s="2" t="s">
        <v>29</v>
      </c>
      <c r="M5" s="3" t="s">
        <v>40</v>
      </c>
    </row>
    <row r="6" spans="1:13" ht="68.25" thickBot="1" x14ac:dyDescent="0.3">
      <c r="A6" s="1">
        <v>5</v>
      </c>
      <c r="B6" s="2" t="s">
        <v>106</v>
      </c>
      <c r="C6" s="2" t="s">
        <v>14</v>
      </c>
      <c r="D6" s="11" t="s">
        <v>15</v>
      </c>
      <c r="E6" s="3">
        <v>240</v>
      </c>
      <c r="F6" s="4">
        <v>43154</v>
      </c>
      <c r="G6" s="5">
        <v>43161</v>
      </c>
      <c r="H6" s="18" t="s">
        <v>41</v>
      </c>
      <c r="I6" s="8" t="s">
        <v>42</v>
      </c>
      <c r="J6" s="7" t="s">
        <v>43</v>
      </c>
      <c r="K6" s="8" t="s">
        <v>44</v>
      </c>
      <c r="L6" s="7" t="s">
        <v>29</v>
      </c>
      <c r="M6" s="40" t="s">
        <v>45</v>
      </c>
    </row>
    <row r="7" spans="1:13" ht="68.25" thickBot="1" x14ac:dyDescent="0.3">
      <c r="A7" s="6">
        <v>6</v>
      </c>
      <c r="B7" s="7" t="s">
        <v>107</v>
      </c>
      <c r="C7" s="7" t="s">
        <v>16</v>
      </c>
      <c r="D7" s="7" t="s">
        <v>17</v>
      </c>
      <c r="E7" s="8">
        <v>60</v>
      </c>
      <c r="F7" s="9">
        <v>43120</v>
      </c>
      <c r="G7" s="10">
        <v>43151</v>
      </c>
      <c r="H7" s="19" t="s">
        <v>46</v>
      </c>
      <c r="I7" s="3" t="s">
        <v>37</v>
      </c>
      <c r="J7" s="2" t="s">
        <v>47</v>
      </c>
      <c r="K7" s="3" t="s">
        <v>48</v>
      </c>
      <c r="L7" s="2" t="s">
        <v>29</v>
      </c>
      <c r="M7" s="3" t="s">
        <v>49</v>
      </c>
    </row>
    <row r="8" spans="1:13" ht="45.75" thickBot="1" x14ac:dyDescent="0.3">
      <c r="A8" s="1">
        <v>7</v>
      </c>
      <c r="B8" s="2" t="s">
        <v>108</v>
      </c>
      <c r="C8" s="2" t="s">
        <v>18</v>
      </c>
      <c r="D8" s="2" t="s">
        <v>19</v>
      </c>
      <c r="E8" s="3">
        <v>160</v>
      </c>
      <c r="F8" s="4">
        <v>42983</v>
      </c>
      <c r="G8" s="5">
        <v>43044</v>
      </c>
      <c r="H8" s="18" t="s">
        <v>50</v>
      </c>
      <c r="I8" s="8" t="s">
        <v>51</v>
      </c>
      <c r="J8" s="7" t="s">
        <v>52</v>
      </c>
      <c r="K8" s="8" t="s">
        <v>53</v>
      </c>
      <c r="L8" s="7" t="s">
        <v>29</v>
      </c>
      <c r="M8" s="40" t="s">
        <v>54</v>
      </c>
    </row>
    <row r="9" spans="1:13" ht="55.5" customHeight="1" thickBot="1" x14ac:dyDescent="0.3">
      <c r="A9" s="12"/>
      <c r="B9" s="34" t="s">
        <v>109</v>
      </c>
      <c r="C9" s="35" t="s">
        <v>110</v>
      </c>
      <c r="E9" s="15">
        <v>1080</v>
      </c>
      <c r="F9" s="13"/>
      <c r="G9" s="16"/>
      <c r="H9" s="19" t="s">
        <v>55</v>
      </c>
      <c r="I9" s="3" t="s">
        <v>42</v>
      </c>
      <c r="J9" s="2" t="s">
        <v>56</v>
      </c>
      <c r="K9" s="3" t="s">
        <v>57</v>
      </c>
      <c r="L9" s="2" t="s">
        <v>29</v>
      </c>
      <c r="M9" s="3" t="s">
        <v>58</v>
      </c>
    </row>
    <row r="10" spans="1:13" ht="15.75" thickBot="1" x14ac:dyDescent="0.3">
      <c r="D10" s="14" t="s">
        <v>20</v>
      </c>
      <c r="H10" s="18" t="s">
        <v>59</v>
      </c>
      <c r="I10" s="8" t="s">
        <v>60</v>
      </c>
      <c r="J10" s="7" t="s">
        <v>61</v>
      </c>
      <c r="K10" s="8" t="s">
        <v>58</v>
      </c>
      <c r="L10" s="7" t="s">
        <v>62</v>
      </c>
      <c r="M10" s="40" t="s">
        <v>63</v>
      </c>
    </row>
    <row r="11" spans="1:13" ht="15.75" thickBot="1" x14ac:dyDescent="0.3">
      <c r="H11" s="20"/>
      <c r="I11" s="21"/>
      <c r="J11" s="2" t="s">
        <v>64</v>
      </c>
      <c r="K11" s="3" t="s">
        <v>65</v>
      </c>
      <c r="L11" s="21"/>
      <c r="M11" s="21"/>
    </row>
    <row r="12" spans="1:13" ht="15.75" thickBot="1" x14ac:dyDescent="0.3">
      <c r="H12" s="12"/>
      <c r="I12" s="13"/>
      <c r="J12" s="14" t="s">
        <v>66</v>
      </c>
      <c r="K12" s="15" t="s">
        <v>67</v>
      </c>
      <c r="L12" s="13"/>
      <c r="M12" s="13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&amp;CAlcances tiempos y costos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workbookViewId="0">
      <selection activeCell="F9" sqref="F9"/>
    </sheetView>
  </sheetViews>
  <sheetFormatPr baseColWidth="10" defaultRowHeight="15" x14ac:dyDescent="0.25"/>
  <cols>
    <col min="1" max="1" width="18" customWidth="1"/>
    <col min="2" max="2" width="19" customWidth="1"/>
    <col min="3" max="3" width="11" customWidth="1"/>
    <col min="4" max="4" width="15.140625" customWidth="1"/>
  </cols>
  <sheetData>
    <row r="1" spans="1:13" ht="15.75" thickBo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5.75" thickBot="1" x14ac:dyDescent="0.3">
      <c r="A2" s="73" t="s">
        <v>111</v>
      </c>
      <c r="B2" s="74"/>
      <c r="C2" s="74"/>
      <c r="D2" s="74"/>
      <c r="E2" s="74"/>
      <c r="F2" s="75"/>
      <c r="G2" s="33"/>
      <c r="H2" s="73" t="s">
        <v>112</v>
      </c>
      <c r="I2" s="74"/>
      <c r="J2" s="74"/>
      <c r="K2" s="74"/>
      <c r="L2" s="74"/>
      <c r="M2" s="75"/>
    </row>
    <row r="3" spans="1:13" ht="30" x14ac:dyDescent="0.25">
      <c r="A3" s="51" t="s">
        <v>70</v>
      </c>
      <c r="B3" s="52" t="s">
        <v>72</v>
      </c>
      <c r="C3" s="52" t="s">
        <v>59</v>
      </c>
      <c r="D3" s="52" t="s">
        <v>113</v>
      </c>
      <c r="E3" s="52"/>
      <c r="F3" s="53"/>
      <c r="G3" s="33"/>
      <c r="H3" s="51" t="s">
        <v>70</v>
      </c>
      <c r="I3" s="52" t="s">
        <v>72</v>
      </c>
      <c r="J3" s="52" t="s">
        <v>59</v>
      </c>
      <c r="K3" s="52" t="s">
        <v>113</v>
      </c>
      <c r="L3" s="52"/>
      <c r="M3" s="53"/>
    </row>
    <row r="4" spans="1:13" ht="30" x14ac:dyDescent="0.25">
      <c r="A4" s="51" t="s">
        <v>114</v>
      </c>
      <c r="B4" s="52">
        <v>7500</v>
      </c>
      <c r="C4" s="52">
        <f>(B4/30)*8</f>
        <v>2000</v>
      </c>
      <c r="D4" s="52"/>
      <c r="E4" s="52"/>
      <c r="F4" s="53"/>
      <c r="G4" s="33"/>
      <c r="H4" s="51" t="s">
        <v>114</v>
      </c>
      <c r="I4" s="52">
        <v>7500</v>
      </c>
      <c r="J4" s="52">
        <f>(I4/30)*8</f>
        <v>2000</v>
      </c>
      <c r="K4" s="52"/>
      <c r="L4" s="52"/>
      <c r="M4" s="53"/>
    </row>
    <row r="5" spans="1:13" ht="30" x14ac:dyDescent="0.25">
      <c r="A5" s="51" t="s">
        <v>115</v>
      </c>
      <c r="B5" s="52">
        <v>6000</v>
      </c>
      <c r="C5" s="52">
        <f>(B5/30)*8</f>
        <v>1600</v>
      </c>
      <c r="D5" s="52"/>
      <c r="E5" s="52"/>
      <c r="F5" s="53"/>
      <c r="G5" s="33"/>
      <c r="H5" s="51" t="s">
        <v>115</v>
      </c>
      <c r="I5" s="52">
        <v>6000</v>
      </c>
      <c r="J5" s="52">
        <f>(I5/30)*8</f>
        <v>1600</v>
      </c>
      <c r="K5" s="52"/>
      <c r="L5" s="52"/>
      <c r="M5" s="53"/>
    </row>
    <row r="6" spans="1:13" ht="30" x14ac:dyDescent="0.25">
      <c r="A6" s="51" t="s">
        <v>71</v>
      </c>
      <c r="B6" s="52">
        <v>5900</v>
      </c>
      <c r="C6" s="52">
        <f>(B6/30)*8</f>
        <v>1573.3333333333333</v>
      </c>
      <c r="D6" s="54">
        <v>24.58</v>
      </c>
      <c r="E6" s="52"/>
      <c r="F6" s="53"/>
      <c r="G6" s="33"/>
      <c r="H6" s="51" t="s">
        <v>71</v>
      </c>
      <c r="I6" s="52">
        <v>5900</v>
      </c>
      <c r="J6" s="52">
        <f>(I6/30)*8</f>
        <v>1573.3333333333333</v>
      </c>
      <c r="K6" s="54">
        <v>24.58</v>
      </c>
      <c r="L6" s="52"/>
      <c r="M6" s="53"/>
    </row>
    <row r="7" spans="1:13" x14ac:dyDescent="0.25">
      <c r="A7" s="51" t="s">
        <v>116</v>
      </c>
      <c r="B7" s="52">
        <v>399</v>
      </c>
      <c r="C7" s="52">
        <f>(B7*8)*2</f>
        <v>6384</v>
      </c>
      <c r="D7" s="52"/>
      <c r="E7" s="52"/>
      <c r="F7" s="53"/>
      <c r="G7" s="33"/>
      <c r="H7" s="51" t="s">
        <v>116</v>
      </c>
      <c r="I7" s="52">
        <v>399</v>
      </c>
      <c r="J7" s="52">
        <f>(I7*8)*2</f>
        <v>6384</v>
      </c>
      <c r="K7" s="52"/>
      <c r="L7" s="52"/>
      <c r="M7" s="53"/>
    </row>
    <row r="8" spans="1:13" x14ac:dyDescent="0.25">
      <c r="A8" s="51" t="s">
        <v>117</v>
      </c>
      <c r="B8" s="52">
        <v>3600</v>
      </c>
      <c r="C8" s="52">
        <f>(B8/30)*8</f>
        <v>960</v>
      </c>
      <c r="D8" s="55">
        <v>15</v>
      </c>
      <c r="E8" s="52"/>
      <c r="F8" s="53"/>
      <c r="G8" s="33"/>
      <c r="H8" s="51" t="s">
        <v>117</v>
      </c>
      <c r="I8" s="52">
        <v>3600</v>
      </c>
      <c r="J8" s="52">
        <f>(I8/30)*8</f>
        <v>960</v>
      </c>
      <c r="K8" s="55">
        <v>15</v>
      </c>
      <c r="L8" s="52"/>
      <c r="M8" s="53"/>
    </row>
    <row r="9" spans="1:13" ht="30" x14ac:dyDescent="0.25">
      <c r="A9" s="51"/>
      <c r="B9" s="52" t="s">
        <v>73</v>
      </c>
      <c r="C9" s="52">
        <f>SUM(C4:C8)</f>
        <v>12517.333333333332</v>
      </c>
      <c r="D9" s="52"/>
      <c r="E9" s="52"/>
      <c r="F9" s="53"/>
      <c r="G9" s="33"/>
      <c r="H9" s="51"/>
      <c r="I9" s="52" t="s">
        <v>73</v>
      </c>
      <c r="J9" s="52">
        <f>SUM(J4:J8)</f>
        <v>12517.333333333332</v>
      </c>
      <c r="K9" s="52"/>
      <c r="L9" s="52"/>
      <c r="M9" s="53"/>
    </row>
    <row r="10" spans="1:13" x14ac:dyDescent="0.25">
      <c r="A10" s="56" t="s">
        <v>118</v>
      </c>
      <c r="B10" s="57" t="s">
        <v>72</v>
      </c>
      <c r="C10" s="57" t="s">
        <v>74</v>
      </c>
      <c r="D10" s="57" t="s">
        <v>59</v>
      </c>
      <c r="E10" s="52"/>
      <c r="F10" s="53"/>
      <c r="G10" s="33"/>
      <c r="H10" s="51"/>
      <c r="I10" s="52"/>
      <c r="J10" s="52"/>
      <c r="K10" s="52"/>
      <c r="L10" s="52"/>
      <c r="M10" s="53"/>
    </row>
    <row r="11" spans="1:13" x14ac:dyDescent="0.25">
      <c r="A11" s="51" t="s">
        <v>119</v>
      </c>
      <c r="B11" s="52">
        <v>100</v>
      </c>
      <c r="C11" s="52">
        <f>18/B11</f>
        <v>0.18</v>
      </c>
      <c r="D11" s="52">
        <f>C11*B11</f>
        <v>18</v>
      </c>
      <c r="E11" s="52"/>
      <c r="F11" s="58"/>
      <c r="G11" s="33"/>
      <c r="H11" s="51"/>
      <c r="I11" s="52"/>
      <c r="J11" s="52"/>
      <c r="K11" s="52"/>
      <c r="L11" s="52"/>
      <c r="M11" s="58"/>
    </row>
    <row r="12" spans="1:13" x14ac:dyDescent="0.25">
      <c r="A12" s="51" t="s">
        <v>120</v>
      </c>
      <c r="B12" s="52">
        <v>1</v>
      </c>
      <c r="C12" s="52">
        <v>15</v>
      </c>
      <c r="D12" s="52">
        <f t="shared" ref="D12:D15" si="0">C12*B12</f>
        <v>15</v>
      </c>
      <c r="E12" s="52"/>
      <c r="F12" s="58"/>
      <c r="G12" s="33"/>
      <c r="H12" s="51" t="s">
        <v>118</v>
      </c>
      <c r="I12" s="52" t="s">
        <v>72</v>
      </c>
      <c r="J12" s="52" t="s">
        <v>74</v>
      </c>
      <c r="K12" s="52" t="s">
        <v>59</v>
      </c>
      <c r="L12" s="52"/>
      <c r="M12" s="58"/>
    </row>
    <row r="13" spans="1:13" x14ac:dyDescent="0.25">
      <c r="A13" s="51" t="s">
        <v>121</v>
      </c>
      <c r="B13" s="52">
        <v>2</v>
      </c>
      <c r="C13" s="52">
        <v>6</v>
      </c>
      <c r="D13" s="52">
        <f t="shared" si="0"/>
        <v>12</v>
      </c>
      <c r="E13" s="52"/>
      <c r="F13" s="58"/>
      <c r="G13" s="33"/>
      <c r="H13" s="51"/>
      <c r="I13" s="52"/>
      <c r="J13" s="52"/>
      <c r="K13" s="52"/>
      <c r="L13" s="52"/>
      <c r="M13" s="58"/>
    </row>
    <row r="14" spans="1:13" x14ac:dyDescent="0.25">
      <c r="A14" s="51" t="s">
        <v>122</v>
      </c>
      <c r="B14" s="52">
        <v>1</v>
      </c>
      <c r="C14" s="52">
        <v>5</v>
      </c>
      <c r="D14" s="52">
        <f t="shared" si="0"/>
        <v>5</v>
      </c>
      <c r="E14" s="52"/>
      <c r="F14" s="58"/>
      <c r="G14" s="33"/>
      <c r="H14" s="51"/>
      <c r="I14" s="52"/>
      <c r="J14" s="52"/>
      <c r="K14" s="52"/>
      <c r="L14" s="52"/>
      <c r="M14" s="58"/>
    </row>
    <row r="15" spans="1:13" x14ac:dyDescent="0.25">
      <c r="A15" s="51" t="s">
        <v>123</v>
      </c>
      <c r="B15" s="52">
        <v>1</v>
      </c>
      <c r="C15" s="52">
        <v>4</v>
      </c>
      <c r="D15" s="52">
        <f t="shared" si="0"/>
        <v>4</v>
      </c>
      <c r="E15" s="52"/>
      <c r="F15" s="58"/>
      <c r="G15" s="33"/>
      <c r="H15" s="51"/>
      <c r="I15" s="52"/>
      <c r="J15" s="52"/>
      <c r="K15" s="52"/>
      <c r="L15" s="52"/>
      <c r="M15" s="58"/>
    </row>
    <row r="16" spans="1:13" x14ac:dyDescent="0.25">
      <c r="A16" s="51" t="s">
        <v>124</v>
      </c>
      <c r="B16" s="52"/>
      <c r="C16" s="59">
        <v>250</v>
      </c>
      <c r="D16" s="59"/>
      <c r="E16" s="52"/>
      <c r="F16" s="58"/>
      <c r="G16" s="33"/>
      <c r="H16" s="51"/>
      <c r="I16" s="52"/>
      <c r="J16" s="52"/>
      <c r="K16" s="52"/>
      <c r="L16" s="52"/>
      <c r="M16" s="58"/>
    </row>
    <row r="17" spans="1:13" x14ac:dyDescent="0.25">
      <c r="A17" s="59" t="s">
        <v>125</v>
      </c>
      <c r="B17" s="52"/>
      <c r="C17" s="59">
        <v>400</v>
      </c>
      <c r="D17" s="52">
        <f>SUM(D11:D15)</f>
        <v>54</v>
      </c>
      <c r="E17" s="52"/>
      <c r="F17" s="58"/>
      <c r="G17" s="33"/>
      <c r="H17" s="51"/>
      <c r="I17" s="52"/>
      <c r="J17" s="52"/>
      <c r="K17" s="52"/>
      <c r="L17" s="52"/>
      <c r="M17" s="58"/>
    </row>
    <row r="18" spans="1:13" x14ac:dyDescent="0.25">
      <c r="A18" s="59"/>
      <c r="B18" s="59"/>
      <c r="C18" s="59"/>
      <c r="D18" s="59"/>
      <c r="E18" s="52"/>
      <c r="F18" s="58"/>
      <c r="G18" s="33"/>
      <c r="H18" s="51"/>
      <c r="I18" s="52"/>
      <c r="J18" s="52" t="s">
        <v>59</v>
      </c>
      <c r="K18" s="52">
        <f>SUM(K13:K17)</f>
        <v>0</v>
      </c>
      <c r="L18" s="52"/>
      <c r="M18" s="58"/>
    </row>
    <row r="19" spans="1:13" x14ac:dyDescent="0.25">
      <c r="A19" s="59"/>
      <c r="B19" s="59"/>
      <c r="C19" s="52" t="s">
        <v>59</v>
      </c>
      <c r="D19" s="59"/>
      <c r="E19" s="60"/>
      <c r="F19" s="53"/>
      <c r="G19" s="33"/>
      <c r="H19" s="61"/>
      <c r="I19" s="60"/>
      <c r="J19" s="60"/>
      <c r="K19" s="60"/>
      <c r="L19" s="60"/>
      <c r="M19" s="53"/>
    </row>
    <row r="20" spans="1:13" ht="30" x14ac:dyDescent="0.25">
      <c r="A20" s="51" t="s">
        <v>126</v>
      </c>
      <c r="B20" s="52" t="s">
        <v>127</v>
      </c>
      <c r="C20" s="52" t="s">
        <v>128</v>
      </c>
      <c r="D20" s="52" t="s">
        <v>129</v>
      </c>
      <c r="E20" s="52" t="s">
        <v>130</v>
      </c>
      <c r="F20" s="58" t="s">
        <v>59</v>
      </c>
      <c r="G20" s="33"/>
      <c r="H20" s="51" t="s">
        <v>126</v>
      </c>
      <c r="I20" s="52" t="s">
        <v>127</v>
      </c>
      <c r="J20" s="52" t="s">
        <v>128</v>
      </c>
      <c r="K20" s="52" t="s">
        <v>129</v>
      </c>
      <c r="L20" s="52" t="s">
        <v>130</v>
      </c>
      <c r="M20" s="58" t="s">
        <v>59</v>
      </c>
    </row>
    <row r="21" spans="1:13" x14ac:dyDescent="0.25">
      <c r="A21" s="51" t="s">
        <v>131</v>
      </c>
      <c r="B21" s="52">
        <v>50</v>
      </c>
      <c r="C21" s="52">
        <v>40</v>
      </c>
      <c r="D21" s="52">
        <v>40</v>
      </c>
      <c r="E21" s="52">
        <f>SUM(B21:D21)</f>
        <v>130</v>
      </c>
      <c r="F21" s="58">
        <f>E21*6</f>
        <v>780</v>
      </c>
      <c r="G21" s="33"/>
      <c r="H21" s="51" t="s">
        <v>131</v>
      </c>
      <c r="I21" s="52">
        <v>50</v>
      </c>
      <c r="J21" s="52">
        <v>60</v>
      </c>
      <c r="K21" s="52">
        <v>45</v>
      </c>
      <c r="L21" s="52">
        <f>SUM(I21:K21)</f>
        <v>155</v>
      </c>
      <c r="M21" s="58">
        <f>L21</f>
        <v>155</v>
      </c>
    </row>
    <row r="22" spans="1:13" x14ac:dyDescent="0.25">
      <c r="A22" s="51" t="s">
        <v>132</v>
      </c>
      <c r="B22" s="52">
        <v>50</v>
      </c>
      <c r="C22" s="52">
        <v>40</v>
      </c>
      <c r="D22" s="52">
        <v>35</v>
      </c>
      <c r="E22" s="52">
        <f>SUM(B22:D22)</f>
        <v>125</v>
      </c>
      <c r="F22" s="58">
        <f>E22*6</f>
        <v>750</v>
      </c>
      <c r="G22" s="33"/>
      <c r="H22" s="51" t="s">
        <v>132</v>
      </c>
      <c r="I22" s="52">
        <v>50</v>
      </c>
      <c r="J22" s="52">
        <v>40</v>
      </c>
      <c r="K22" s="52">
        <v>35</v>
      </c>
      <c r="L22" s="52">
        <f>SUM(I22:K22)</f>
        <v>125</v>
      </c>
      <c r="M22" s="58">
        <f>L22</f>
        <v>125</v>
      </c>
    </row>
    <row r="23" spans="1:13" x14ac:dyDescent="0.25">
      <c r="A23" s="62"/>
      <c r="B23" s="63"/>
      <c r="C23" s="63"/>
      <c r="D23" s="63"/>
      <c r="E23" s="63" t="s">
        <v>133</v>
      </c>
      <c r="F23" s="64">
        <f>SUM(F21:F22)</f>
        <v>1530</v>
      </c>
      <c r="G23" s="33"/>
      <c r="H23" s="62"/>
      <c r="I23" s="63"/>
      <c r="J23" s="63"/>
      <c r="K23" s="63"/>
      <c r="L23" s="63" t="s">
        <v>133</v>
      </c>
      <c r="M23" s="64">
        <f>SUM(M21:M22)</f>
        <v>280</v>
      </c>
    </row>
    <row r="24" spans="1:13" ht="15.75" thickBot="1" x14ac:dyDescent="0.3">
      <c r="A24" s="59"/>
      <c r="B24" s="59"/>
      <c r="C24" s="59"/>
      <c r="D24" s="59"/>
      <c r="E24" s="59"/>
      <c r="F24" s="59"/>
      <c r="G24" s="33"/>
      <c r="H24" s="33"/>
      <c r="I24" s="33"/>
      <c r="J24" s="33"/>
      <c r="K24" s="33"/>
      <c r="L24" s="33"/>
      <c r="M24" s="33"/>
    </row>
    <row r="25" spans="1:13" ht="15.75" thickBot="1" x14ac:dyDescent="0.3">
      <c r="A25" s="73" t="s">
        <v>134</v>
      </c>
      <c r="B25" s="74"/>
      <c r="C25" s="74"/>
      <c r="D25" s="74"/>
      <c r="E25" s="74"/>
      <c r="F25" s="75"/>
      <c r="G25" s="33"/>
      <c r="H25" s="33"/>
      <c r="I25" s="33"/>
      <c r="J25" s="33"/>
      <c r="K25" s="33"/>
      <c r="L25" s="33"/>
      <c r="M25" s="33"/>
    </row>
    <row r="26" spans="1:13" x14ac:dyDescent="0.25">
      <c r="A26" s="51" t="s">
        <v>70</v>
      </c>
      <c r="B26" s="52" t="s">
        <v>72</v>
      </c>
      <c r="C26" s="52" t="s">
        <v>59</v>
      </c>
      <c r="D26" s="52"/>
      <c r="E26" s="52"/>
      <c r="F26" s="53"/>
      <c r="G26" s="33"/>
      <c r="H26" s="33"/>
      <c r="I26" s="33"/>
      <c r="J26" s="33"/>
      <c r="K26" s="33"/>
      <c r="L26" s="33"/>
      <c r="M26" s="33"/>
    </row>
    <row r="27" spans="1:13" x14ac:dyDescent="0.25">
      <c r="A27" s="51" t="s">
        <v>114</v>
      </c>
      <c r="B27" s="52">
        <v>15000</v>
      </c>
      <c r="C27" s="52">
        <f>(B27/30)*0.5</f>
        <v>250</v>
      </c>
      <c r="D27" s="52"/>
      <c r="E27" s="70" t="s">
        <v>135</v>
      </c>
      <c r="F27" s="71"/>
      <c r="G27" s="33"/>
      <c r="H27" s="33"/>
      <c r="I27" s="33"/>
      <c r="J27" s="33"/>
      <c r="K27" s="33"/>
      <c r="L27" s="33"/>
      <c r="M27" s="33"/>
    </row>
    <row r="28" spans="1:13" x14ac:dyDescent="0.25">
      <c r="A28" s="51" t="s">
        <v>115</v>
      </c>
      <c r="B28" s="52">
        <v>12000</v>
      </c>
      <c r="C28" s="52">
        <f t="shared" ref="C28:C29" si="1">(B28/30)*0.5</f>
        <v>200</v>
      </c>
      <c r="D28" s="52"/>
      <c r="E28" s="72"/>
      <c r="F28" s="71"/>
      <c r="G28" s="33"/>
      <c r="H28" s="33"/>
      <c r="I28" s="33"/>
      <c r="J28" s="33"/>
      <c r="K28" s="33"/>
      <c r="L28" s="33"/>
      <c r="M28" s="33"/>
    </row>
    <row r="29" spans="1:13" x14ac:dyDescent="0.25">
      <c r="A29" s="51" t="s">
        <v>71</v>
      </c>
      <c r="B29" s="52">
        <v>12200</v>
      </c>
      <c r="C29" s="52">
        <f t="shared" si="1"/>
        <v>203.33333333333334</v>
      </c>
      <c r="D29" s="52"/>
      <c r="E29" s="72"/>
      <c r="F29" s="71"/>
      <c r="G29" s="33"/>
      <c r="H29" s="33"/>
      <c r="I29" s="33"/>
      <c r="J29" s="33"/>
      <c r="K29" s="33"/>
      <c r="L29" s="33"/>
      <c r="M29" s="33"/>
    </row>
    <row r="30" spans="1:13" x14ac:dyDescent="0.25">
      <c r="A30" s="51"/>
      <c r="B30" s="52"/>
      <c r="C30" s="52"/>
      <c r="D30" s="52"/>
      <c r="E30" s="72"/>
      <c r="F30" s="71"/>
      <c r="G30" s="33"/>
      <c r="H30" s="33"/>
      <c r="I30" s="33"/>
      <c r="J30" s="33"/>
      <c r="K30" s="33"/>
      <c r="L30" s="33"/>
      <c r="M30" s="33"/>
    </row>
    <row r="31" spans="1:13" x14ac:dyDescent="0.25">
      <c r="A31" s="51"/>
      <c r="B31" s="52"/>
      <c r="C31" s="52"/>
      <c r="D31" s="52"/>
      <c r="E31" s="72"/>
      <c r="F31" s="71"/>
      <c r="G31" s="33"/>
      <c r="H31" s="33"/>
      <c r="I31" s="33"/>
      <c r="J31" s="33"/>
      <c r="K31" s="33"/>
      <c r="L31" s="33"/>
      <c r="M31" s="33"/>
    </row>
    <row r="32" spans="1:13" x14ac:dyDescent="0.25">
      <c r="A32" s="51"/>
      <c r="B32" s="52"/>
      <c r="C32" s="52"/>
      <c r="D32" s="52"/>
      <c r="E32" s="52"/>
      <c r="F32" s="53"/>
      <c r="G32" s="33"/>
      <c r="H32" s="33"/>
      <c r="I32" s="33"/>
      <c r="J32" s="33"/>
      <c r="K32" s="33"/>
      <c r="L32" s="33"/>
      <c r="M32" s="33"/>
    </row>
    <row r="33" spans="1:13" x14ac:dyDescent="0.25">
      <c r="A33" s="51"/>
      <c r="B33" s="52" t="s">
        <v>73</v>
      </c>
      <c r="C33" s="52">
        <f>C32+C30+C31+C29+C28+C27</f>
        <v>653.33333333333337</v>
      </c>
      <c r="D33" s="52"/>
      <c r="E33" s="52"/>
      <c r="F33" s="53"/>
      <c r="G33" s="33"/>
      <c r="H33" s="33"/>
      <c r="I33" s="33"/>
      <c r="J33" s="33"/>
      <c r="K33" s="33"/>
      <c r="L33" s="33"/>
      <c r="M33" s="33"/>
    </row>
    <row r="34" spans="1:13" x14ac:dyDescent="0.25">
      <c r="A34" s="51"/>
      <c r="B34" s="52"/>
      <c r="C34" s="52"/>
      <c r="D34" s="52"/>
      <c r="E34" s="52"/>
      <c r="F34" s="58"/>
      <c r="G34" s="33"/>
      <c r="H34" s="33"/>
      <c r="I34" s="33"/>
      <c r="J34" s="33"/>
      <c r="K34" s="33"/>
      <c r="L34" s="33"/>
      <c r="M34" s="33"/>
    </row>
    <row r="35" spans="1:13" x14ac:dyDescent="0.25">
      <c r="A35" s="51" t="s">
        <v>118</v>
      </c>
      <c r="B35" s="52" t="s">
        <v>72</v>
      </c>
      <c r="C35" s="52" t="s">
        <v>74</v>
      </c>
      <c r="D35" s="52" t="s">
        <v>59</v>
      </c>
      <c r="E35" s="52"/>
      <c r="F35" s="58"/>
      <c r="G35" s="33"/>
      <c r="H35" s="33"/>
      <c r="I35" s="33"/>
      <c r="J35" s="33"/>
      <c r="K35" s="33"/>
      <c r="L35" s="33"/>
      <c r="M35" s="33"/>
    </row>
    <row r="36" spans="1:13" x14ac:dyDescent="0.25">
      <c r="A36" s="51"/>
      <c r="B36" s="52"/>
      <c r="C36" s="52"/>
      <c r="D36" s="52"/>
      <c r="E36" s="52"/>
      <c r="F36" s="58"/>
      <c r="G36" s="33"/>
      <c r="H36" s="33"/>
      <c r="I36" s="33"/>
      <c r="J36" s="33"/>
      <c r="K36" s="33"/>
      <c r="L36" s="33"/>
      <c r="M36" s="33"/>
    </row>
    <row r="37" spans="1:13" x14ac:dyDescent="0.25">
      <c r="A37" s="51"/>
      <c r="B37" s="52"/>
      <c r="C37" s="52"/>
      <c r="D37" s="52"/>
      <c r="E37" s="52"/>
      <c r="F37" s="58"/>
      <c r="G37" s="33"/>
      <c r="H37" s="33"/>
      <c r="I37" s="33"/>
      <c r="J37" s="33"/>
      <c r="K37" s="33"/>
      <c r="L37" s="33"/>
      <c r="M37" s="33"/>
    </row>
    <row r="38" spans="1:13" x14ac:dyDescent="0.25">
      <c r="A38" s="51"/>
      <c r="B38" s="52"/>
      <c r="C38" s="52"/>
      <c r="D38" s="52"/>
      <c r="E38" s="52"/>
      <c r="F38" s="58"/>
      <c r="G38" s="33"/>
      <c r="H38" s="33"/>
      <c r="I38" s="33"/>
      <c r="J38" s="33"/>
      <c r="K38" s="33"/>
      <c r="L38" s="33"/>
      <c r="M38" s="33"/>
    </row>
    <row r="39" spans="1:13" x14ac:dyDescent="0.25">
      <c r="A39" s="51"/>
      <c r="B39" s="52"/>
      <c r="C39" s="52"/>
      <c r="D39" s="52"/>
      <c r="E39" s="52"/>
      <c r="F39" s="58"/>
      <c r="G39" s="33"/>
      <c r="H39" s="33"/>
      <c r="I39" s="33"/>
      <c r="J39" s="33"/>
      <c r="K39" s="33"/>
      <c r="L39" s="33"/>
      <c r="M39" s="33"/>
    </row>
    <row r="40" spans="1:13" x14ac:dyDescent="0.25">
      <c r="A40" s="51"/>
      <c r="B40" s="52"/>
      <c r="C40" s="52"/>
      <c r="D40" s="52"/>
      <c r="E40" s="52"/>
      <c r="F40" s="58"/>
      <c r="G40" s="33"/>
      <c r="H40" s="33"/>
      <c r="I40" s="33"/>
      <c r="J40" s="33"/>
      <c r="K40" s="33"/>
      <c r="L40" s="33"/>
      <c r="M40" s="33"/>
    </row>
    <row r="41" spans="1:13" x14ac:dyDescent="0.25">
      <c r="A41" s="51"/>
      <c r="B41" s="52"/>
      <c r="C41" s="52" t="s">
        <v>59</v>
      </c>
      <c r="D41" s="52">
        <f>SUM(D36:D40)</f>
        <v>0</v>
      </c>
      <c r="E41" s="52"/>
      <c r="F41" s="58"/>
      <c r="G41" s="33"/>
      <c r="H41" s="33"/>
      <c r="I41" s="33"/>
      <c r="J41" s="33"/>
      <c r="K41" s="33"/>
      <c r="L41" s="33"/>
      <c r="M41" s="33"/>
    </row>
    <row r="42" spans="1:13" x14ac:dyDescent="0.25">
      <c r="A42" s="61"/>
      <c r="B42" s="60"/>
      <c r="C42" s="60"/>
      <c r="D42" s="60"/>
      <c r="E42" s="60"/>
      <c r="F42" s="53"/>
      <c r="G42" s="33"/>
      <c r="H42" s="33"/>
      <c r="I42" s="33"/>
      <c r="J42" s="33"/>
      <c r="K42" s="33"/>
      <c r="L42" s="33"/>
      <c r="M42" s="33"/>
    </row>
    <row r="43" spans="1:13" ht="30" x14ac:dyDescent="0.25">
      <c r="A43" s="51" t="s">
        <v>126</v>
      </c>
      <c r="B43" s="52" t="s">
        <v>127</v>
      </c>
      <c r="C43" s="52" t="s">
        <v>128</v>
      </c>
      <c r="D43" s="52" t="s">
        <v>129</v>
      </c>
      <c r="E43" s="52" t="s">
        <v>130</v>
      </c>
      <c r="F43" s="58" t="s">
        <v>59</v>
      </c>
      <c r="G43" s="33"/>
      <c r="H43" s="33"/>
      <c r="I43" s="33"/>
      <c r="J43" s="33"/>
      <c r="K43" s="33"/>
      <c r="L43" s="33"/>
      <c r="M43" s="33"/>
    </row>
    <row r="44" spans="1:13" x14ac:dyDescent="0.25">
      <c r="A44" s="51"/>
      <c r="B44" s="52"/>
      <c r="C44" s="52"/>
      <c r="D44" s="52"/>
      <c r="E44" s="52"/>
      <c r="F44" s="58"/>
      <c r="G44" s="33"/>
      <c r="H44" s="33"/>
      <c r="I44" s="33"/>
      <c r="J44" s="33"/>
      <c r="K44" s="33"/>
      <c r="L44" s="33"/>
      <c r="M44" s="33"/>
    </row>
    <row r="45" spans="1:13" x14ac:dyDescent="0.25">
      <c r="A45" s="51"/>
      <c r="B45" s="52"/>
      <c r="C45" s="52"/>
      <c r="D45" s="52"/>
      <c r="E45" s="52"/>
      <c r="F45" s="58"/>
      <c r="G45" s="33"/>
      <c r="H45" s="33"/>
      <c r="I45" s="33"/>
      <c r="J45" s="33"/>
      <c r="K45" s="33"/>
      <c r="L45" s="33"/>
      <c r="M45" s="33"/>
    </row>
    <row r="46" spans="1:13" x14ac:dyDescent="0.25">
      <c r="A46" s="62"/>
      <c r="B46" s="63"/>
      <c r="C46" s="63"/>
      <c r="D46" s="63"/>
      <c r="E46" s="63" t="s">
        <v>133</v>
      </c>
      <c r="F46" s="64">
        <f>SUM(F44:F45)</f>
        <v>0</v>
      </c>
      <c r="G46" s="33"/>
      <c r="H46" s="33"/>
      <c r="I46" s="33"/>
      <c r="J46" s="33"/>
      <c r="K46" s="33"/>
      <c r="L46" s="33"/>
      <c r="M46" s="33"/>
    </row>
    <row r="47" spans="1:13" ht="15.75" thickBot="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 ht="15.75" thickBot="1" x14ac:dyDescent="0.3">
      <c r="A48" s="73" t="s">
        <v>136</v>
      </c>
      <c r="B48" s="74"/>
      <c r="C48" s="74"/>
      <c r="D48" s="74"/>
      <c r="E48" s="74"/>
      <c r="F48" s="75"/>
      <c r="G48" s="33"/>
      <c r="H48" s="33"/>
      <c r="I48" s="33"/>
      <c r="J48" s="33"/>
      <c r="K48" s="33"/>
      <c r="L48" s="33"/>
      <c r="M48" s="33"/>
    </row>
    <row r="49" spans="1:13" x14ac:dyDescent="0.25">
      <c r="A49" s="51" t="s">
        <v>70</v>
      </c>
      <c r="B49" s="52" t="s">
        <v>72</v>
      </c>
      <c r="C49" s="52" t="s">
        <v>59</v>
      </c>
      <c r="D49" s="52"/>
      <c r="E49" s="52"/>
      <c r="F49" s="53"/>
      <c r="G49" s="33"/>
      <c r="H49" s="33"/>
      <c r="I49" s="33"/>
      <c r="J49" s="33"/>
      <c r="K49" s="33"/>
      <c r="L49" s="33"/>
      <c r="M49" s="33"/>
    </row>
    <row r="50" spans="1:13" x14ac:dyDescent="0.25">
      <c r="A50" s="51" t="s">
        <v>114</v>
      </c>
      <c r="B50" s="52">
        <v>15000</v>
      </c>
      <c r="C50" s="52">
        <f>(B50/30)*6.5</f>
        <v>3250</v>
      </c>
      <c r="D50" s="52"/>
      <c r="E50" s="70" t="s">
        <v>135</v>
      </c>
      <c r="F50" s="71"/>
      <c r="G50" s="33"/>
      <c r="H50" s="33"/>
      <c r="I50" s="33"/>
      <c r="J50" s="33"/>
      <c r="K50" s="33"/>
      <c r="L50" s="33"/>
      <c r="M50" s="33"/>
    </row>
    <row r="51" spans="1:13" x14ac:dyDescent="0.25">
      <c r="A51" s="51" t="s">
        <v>115</v>
      </c>
      <c r="B51" s="52">
        <v>12000</v>
      </c>
      <c r="C51" s="52">
        <f t="shared" ref="C51:C52" si="2">(B51/30)*6.5</f>
        <v>2600</v>
      </c>
      <c r="D51" s="52"/>
      <c r="E51" s="72"/>
      <c r="F51" s="71"/>
      <c r="G51" s="33"/>
      <c r="H51" s="33"/>
      <c r="I51" s="33"/>
      <c r="J51" s="33"/>
      <c r="K51" s="33"/>
      <c r="L51" s="33"/>
      <c r="M51" s="33"/>
    </row>
    <row r="52" spans="1:13" x14ac:dyDescent="0.25">
      <c r="A52" s="51" t="s">
        <v>71</v>
      </c>
      <c r="B52" s="52">
        <v>12200</v>
      </c>
      <c r="C52" s="52">
        <f t="shared" si="2"/>
        <v>2643.3333333333335</v>
      </c>
      <c r="D52" s="52"/>
      <c r="E52" s="72"/>
      <c r="F52" s="71"/>
      <c r="G52" s="33"/>
      <c r="H52" s="33"/>
      <c r="I52" s="33"/>
      <c r="J52" s="33"/>
      <c r="K52" s="33"/>
      <c r="L52" s="33"/>
      <c r="M52" s="33"/>
    </row>
    <row r="53" spans="1:13" x14ac:dyDescent="0.25">
      <c r="A53" s="51" t="s">
        <v>137</v>
      </c>
      <c r="B53" s="52">
        <v>397</v>
      </c>
      <c r="C53" s="52">
        <f>Tabla158[[#This Row],[Cantidad]]*10</f>
        <v>3970</v>
      </c>
      <c r="D53" s="52"/>
      <c r="E53" s="72"/>
      <c r="F53" s="71"/>
      <c r="G53" s="33"/>
      <c r="H53" s="33"/>
      <c r="I53" s="33"/>
      <c r="J53" s="33"/>
      <c r="K53" s="33"/>
      <c r="L53" s="33"/>
      <c r="M53" s="33"/>
    </row>
    <row r="54" spans="1:13" x14ac:dyDescent="0.25">
      <c r="A54" s="51" t="s">
        <v>117</v>
      </c>
      <c r="B54" s="52">
        <v>580</v>
      </c>
      <c r="C54" s="52">
        <f>Tabla158[[#This Row],[Cantidad]]*10</f>
        <v>5800</v>
      </c>
      <c r="D54" s="52"/>
      <c r="E54" s="72"/>
      <c r="F54" s="71"/>
      <c r="G54" s="33"/>
      <c r="H54" s="33"/>
      <c r="I54" s="33"/>
      <c r="J54" s="33"/>
      <c r="K54" s="33"/>
      <c r="L54" s="33"/>
      <c r="M54" s="33"/>
    </row>
    <row r="55" spans="1:13" x14ac:dyDescent="0.25">
      <c r="A55" s="51"/>
      <c r="B55" s="52"/>
      <c r="C55" s="52"/>
      <c r="D55" s="52"/>
      <c r="E55" s="52"/>
      <c r="F55" s="53"/>
      <c r="G55" s="33"/>
      <c r="H55" s="33"/>
      <c r="I55" s="33"/>
      <c r="J55" s="33"/>
      <c r="K55" s="33"/>
      <c r="L55" s="33"/>
      <c r="M55" s="33"/>
    </row>
    <row r="56" spans="1:13" x14ac:dyDescent="0.25">
      <c r="A56" s="51"/>
      <c r="B56" s="52" t="s">
        <v>73</v>
      </c>
      <c r="C56" s="52">
        <f>C55+C53+C54+C52+C51+C50</f>
        <v>18263.333333333336</v>
      </c>
      <c r="D56" s="52"/>
      <c r="E56" s="52"/>
      <c r="F56" s="53"/>
      <c r="G56" s="33"/>
      <c r="H56" s="33"/>
      <c r="I56" s="33"/>
      <c r="J56" s="33"/>
      <c r="K56" s="33"/>
      <c r="L56" s="33"/>
      <c r="M56" s="33"/>
    </row>
    <row r="57" spans="1:13" x14ac:dyDescent="0.25">
      <c r="A57" s="51"/>
      <c r="B57" s="52"/>
      <c r="C57" s="52"/>
      <c r="D57" s="52"/>
      <c r="E57" s="52"/>
      <c r="F57" s="58"/>
      <c r="G57" s="33"/>
      <c r="H57" s="33"/>
      <c r="I57" s="33"/>
      <c r="J57" s="33"/>
      <c r="K57" s="33"/>
      <c r="L57" s="33"/>
      <c r="M57" s="33"/>
    </row>
    <row r="58" spans="1:13" x14ac:dyDescent="0.25">
      <c r="A58" s="51" t="s">
        <v>118</v>
      </c>
      <c r="B58" s="52" t="s">
        <v>72</v>
      </c>
      <c r="C58" s="52" t="s">
        <v>74</v>
      </c>
      <c r="D58" s="52" t="s">
        <v>59</v>
      </c>
      <c r="E58" s="52"/>
      <c r="F58" s="58"/>
      <c r="G58" s="33"/>
      <c r="H58" s="33"/>
      <c r="I58" s="33"/>
      <c r="J58" s="33"/>
      <c r="K58" s="33"/>
      <c r="L58" s="33"/>
      <c r="M58" s="33"/>
    </row>
    <row r="59" spans="1:13" x14ac:dyDescent="0.25">
      <c r="A59" s="51"/>
      <c r="B59" s="52"/>
      <c r="C59" s="52"/>
      <c r="D59" s="52"/>
      <c r="E59" s="52"/>
      <c r="F59" s="58"/>
      <c r="G59" s="33"/>
      <c r="H59" s="33"/>
      <c r="I59" s="33"/>
      <c r="J59" s="33"/>
      <c r="K59" s="33"/>
      <c r="L59" s="33"/>
      <c r="M59" s="33"/>
    </row>
    <row r="60" spans="1:13" x14ac:dyDescent="0.25">
      <c r="A60" s="51"/>
      <c r="B60" s="52"/>
      <c r="C60" s="52"/>
      <c r="D60" s="52"/>
      <c r="E60" s="52"/>
      <c r="F60" s="58"/>
      <c r="G60" s="33"/>
      <c r="H60" s="33"/>
      <c r="I60" s="33"/>
      <c r="J60" s="33"/>
      <c r="K60" s="33"/>
      <c r="L60" s="33"/>
      <c r="M60" s="33"/>
    </row>
    <row r="61" spans="1:13" x14ac:dyDescent="0.25">
      <c r="A61" s="51"/>
      <c r="B61" s="52"/>
      <c r="C61" s="52"/>
      <c r="D61" s="52"/>
      <c r="E61" s="52"/>
      <c r="F61" s="58"/>
      <c r="G61" s="33"/>
      <c r="H61" s="33"/>
      <c r="I61" s="33"/>
      <c r="J61" s="33"/>
      <c r="K61" s="33"/>
      <c r="L61" s="33"/>
      <c r="M61" s="33"/>
    </row>
    <row r="62" spans="1:13" x14ac:dyDescent="0.25">
      <c r="A62" s="51"/>
      <c r="B62" s="52"/>
      <c r="C62" s="52"/>
      <c r="D62" s="52"/>
      <c r="E62" s="52"/>
      <c r="F62" s="58"/>
      <c r="G62" s="33"/>
      <c r="H62" s="33"/>
      <c r="I62" s="33"/>
      <c r="J62" s="33"/>
      <c r="K62" s="33"/>
      <c r="L62" s="33"/>
      <c r="M62" s="33"/>
    </row>
    <row r="63" spans="1:13" x14ac:dyDescent="0.25">
      <c r="A63" s="51"/>
      <c r="B63" s="52"/>
      <c r="C63" s="52"/>
      <c r="D63" s="52"/>
      <c r="E63" s="52"/>
      <c r="F63" s="58"/>
      <c r="G63" s="33"/>
      <c r="H63" s="33"/>
      <c r="I63" s="33"/>
      <c r="J63" s="33"/>
      <c r="K63" s="33"/>
      <c r="L63" s="33"/>
      <c r="M63" s="33"/>
    </row>
    <row r="64" spans="1:13" x14ac:dyDescent="0.25">
      <c r="A64" s="51"/>
      <c r="B64" s="52"/>
      <c r="C64" s="52" t="s">
        <v>59</v>
      </c>
      <c r="D64" s="52">
        <f>SUM(D59:D63)</f>
        <v>0</v>
      </c>
      <c r="E64" s="52"/>
      <c r="F64" s="58"/>
      <c r="G64" s="33"/>
      <c r="H64" s="33"/>
      <c r="I64" s="33"/>
      <c r="J64" s="33"/>
      <c r="K64" s="33"/>
      <c r="L64" s="33"/>
      <c r="M64" s="33"/>
    </row>
    <row r="65" spans="1:13" x14ac:dyDescent="0.25">
      <c r="A65" s="61"/>
      <c r="B65" s="60"/>
      <c r="C65" s="60"/>
      <c r="D65" s="60"/>
      <c r="E65" s="60"/>
      <c r="F65" s="53"/>
      <c r="G65" s="33"/>
      <c r="H65" s="33"/>
      <c r="I65" s="33"/>
      <c r="J65" s="33"/>
      <c r="K65" s="33"/>
      <c r="L65" s="33"/>
      <c r="M65" s="33"/>
    </row>
    <row r="66" spans="1:13" ht="30" x14ac:dyDescent="0.25">
      <c r="A66" s="51" t="s">
        <v>126</v>
      </c>
      <c r="B66" s="52" t="s">
        <v>127</v>
      </c>
      <c r="C66" s="52" t="s">
        <v>128</v>
      </c>
      <c r="D66" s="52" t="s">
        <v>129</v>
      </c>
      <c r="E66" s="52" t="s">
        <v>130</v>
      </c>
      <c r="F66" s="58" t="s">
        <v>59</v>
      </c>
      <c r="G66" s="33"/>
      <c r="H66" s="33"/>
      <c r="I66" s="33"/>
      <c r="J66" s="33"/>
      <c r="K66" s="33"/>
      <c r="L66" s="33"/>
      <c r="M66" s="33"/>
    </row>
    <row r="67" spans="1:13" x14ac:dyDescent="0.25">
      <c r="A67" s="51" t="s">
        <v>131</v>
      </c>
      <c r="B67" s="52">
        <v>50</v>
      </c>
      <c r="C67" s="52">
        <v>60</v>
      </c>
      <c r="D67" s="52">
        <v>45</v>
      </c>
      <c r="E67" s="52">
        <f>SUM(B67:D67)</f>
        <v>155</v>
      </c>
      <c r="F67" s="58">
        <f>Tabla3710[[#This Row],[Total por Dia]]*10</f>
        <v>1550</v>
      </c>
      <c r="G67" s="33"/>
      <c r="H67" s="33"/>
      <c r="I67" s="33"/>
      <c r="J67" s="33"/>
      <c r="K67" s="33"/>
      <c r="L67" s="33"/>
      <c r="M67" s="33"/>
    </row>
    <row r="68" spans="1:13" x14ac:dyDescent="0.25">
      <c r="A68" s="51" t="s">
        <v>132</v>
      </c>
      <c r="B68" s="52">
        <v>50</v>
      </c>
      <c r="C68" s="52">
        <v>40</v>
      </c>
      <c r="D68" s="52">
        <v>35</v>
      </c>
      <c r="E68" s="52">
        <f>SUM(B68:D68)</f>
        <v>125</v>
      </c>
      <c r="F68" s="58">
        <f>Tabla3710[[#This Row],[Total por Dia]]*10</f>
        <v>1250</v>
      </c>
      <c r="G68" s="33"/>
      <c r="H68" s="33"/>
      <c r="I68" s="33"/>
      <c r="J68" s="33"/>
      <c r="K68" s="33"/>
      <c r="L68" s="33"/>
      <c r="M68" s="33"/>
    </row>
    <row r="69" spans="1:13" x14ac:dyDescent="0.25">
      <c r="A69" s="62"/>
      <c r="B69" s="63"/>
      <c r="C69" s="63"/>
      <c r="D69" s="63"/>
      <c r="E69" s="63" t="s">
        <v>133</v>
      </c>
      <c r="F69" s="64">
        <f>SUM(F67:F68)</f>
        <v>2800</v>
      </c>
      <c r="G69" s="33"/>
      <c r="H69" s="33"/>
      <c r="I69" s="33"/>
      <c r="J69" s="33"/>
      <c r="K69" s="33"/>
      <c r="L69" s="33"/>
      <c r="M69" s="33"/>
    </row>
    <row r="70" spans="1:13" ht="15.75" thickBot="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ht="15.75" thickBot="1" x14ac:dyDescent="0.3">
      <c r="A71" s="73" t="s">
        <v>138</v>
      </c>
      <c r="B71" s="74"/>
      <c r="C71" s="74"/>
      <c r="D71" s="74"/>
      <c r="E71" s="74"/>
      <c r="F71" s="75"/>
      <c r="G71" s="33"/>
      <c r="H71" s="33"/>
      <c r="I71" s="33"/>
      <c r="J71" s="33"/>
      <c r="K71" s="33"/>
      <c r="L71" s="33"/>
      <c r="M71" s="33"/>
    </row>
    <row r="72" spans="1:13" x14ac:dyDescent="0.25">
      <c r="A72" s="51" t="s">
        <v>70</v>
      </c>
      <c r="B72" s="52" t="s">
        <v>72</v>
      </c>
      <c r="C72" s="52" t="s">
        <v>59</v>
      </c>
      <c r="D72" s="52"/>
      <c r="E72" s="52"/>
      <c r="F72" s="53"/>
      <c r="G72" s="33"/>
      <c r="H72" s="33"/>
      <c r="I72" s="33"/>
      <c r="J72" s="33"/>
      <c r="K72" s="33"/>
      <c r="L72" s="33"/>
      <c r="M72" s="33"/>
    </row>
    <row r="73" spans="1:13" x14ac:dyDescent="0.25">
      <c r="A73" s="51" t="s">
        <v>114</v>
      </c>
      <c r="B73" s="52">
        <v>15000</v>
      </c>
      <c r="C73" s="52">
        <f>(B73/30)*10.5</f>
        <v>5250</v>
      </c>
      <c r="D73" s="52"/>
      <c r="E73" s="70" t="s">
        <v>135</v>
      </c>
      <c r="F73" s="71"/>
      <c r="G73" s="33"/>
      <c r="H73" s="33"/>
      <c r="I73" s="33"/>
      <c r="J73" s="33"/>
      <c r="K73" s="33"/>
      <c r="L73" s="33"/>
      <c r="M73" s="33"/>
    </row>
    <row r="74" spans="1:13" x14ac:dyDescent="0.25">
      <c r="A74" s="51" t="s">
        <v>115</v>
      </c>
      <c r="B74" s="52">
        <v>12000</v>
      </c>
      <c r="C74" s="52">
        <f t="shared" ref="C74:C75" si="3">(B74/30)*10.5</f>
        <v>4200</v>
      </c>
      <c r="D74" s="52"/>
      <c r="E74" s="72"/>
      <c r="F74" s="71"/>
      <c r="G74" s="33"/>
      <c r="H74" s="33"/>
      <c r="I74" s="33"/>
      <c r="J74" s="33"/>
      <c r="K74" s="33"/>
      <c r="L74" s="33"/>
      <c r="M74" s="33"/>
    </row>
    <row r="75" spans="1:13" x14ac:dyDescent="0.25">
      <c r="A75" s="51" t="s">
        <v>71</v>
      </c>
      <c r="B75" s="52">
        <v>12200</v>
      </c>
      <c r="C75" s="52">
        <f t="shared" si="3"/>
        <v>4270</v>
      </c>
      <c r="D75" s="52"/>
      <c r="E75" s="72"/>
      <c r="F75" s="71"/>
      <c r="G75" s="33"/>
      <c r="H75" s="33"/>
      <c r="I75" s="33"/>
      <c r="J75" s="33"/>
      <c r="K75" s="33"/>
      <c r="L75" s="33"/>
      <c r="M75" s="33"/>
    </row>
    <row r="76" spans="1:13" x14ac:dyDescent="0.25">
      <c r="A76" s="51" t="s">
        <v>137</v>
      </c>
      <c r="B76" s="52">
        <v>397</v>
      </c>
      <c r="C76" s="52">
        <f>Tabla15811[[#This Row],[Cantidad]]*10</f>
        <v>3970</v>
      </c>
      <c r="D76" s="52"/>
      <c r="E76" s="72"/>
      <c r="F76" s="71"/>
      <c r="G76" s="33"/>
      <c r="H76" s="33"/>
      <c r="I76" s="33"/>
      <c r="J76" s="33"/>
      <c r="K76" s="33"/>
      <c r="L76" s="33"/>
      <c r="M76" s="33"/>
    </row>
    <row r="77" spans="1:13" x14ac:dyDescent="0.25">
      <c r="A77" s="51" t="s">
        <v>117</v>
      </c>
      <c r="B77" s="52">
        <v>580</v>
      </c>
      <c r="C77" s="52">
        <f>Tabla15811[[#This Row],[Cantidad]]*10</f>
        <v>5800</v>
      </c>
      <c r="D77" s="52"/>
      <c r="E77" s="72"/>
      <c r="F77" s="71"/>
      <c r="G77" s="33"/>
      <c r="H77" s="33"/>
      <c r="I77" s="33"/>
      <c r="J77" s="33"/>
      <c r="K77" s="33"/>
      <c r="L77" s="33"/>
      <c r="M77" s="33"/>
    </row>
    <row r="78" spans="1:13" x14ac:dyDescent="0.25">
      <c r="A78" s="51"/>
      <c r="B78" s="52"/>
      <c r="C78" s="52"/>
      <c r="D78" s="52"/>
      <c r="E78" s="52"/>
      <c r="F78" s="53"/>
      <c r="G78" s="33"/>
      <c r="H78" s="33"/>
      <c r="I78" s="33"/>
      <c r="J78" s="33"/>
      <c r="K78" s="33"/>
      <c r="L78" s="33"/>
      <c r="M78" s="33"/>
    </row>
    <row r="79" spans="1:13" x14ac:dyDescent="0.25">
      <c r="A79" s="51"/>
      <c r="B79" s="52" t="s">
        <v>73</v>
      </c>
      <c r="C79" s="52">
        <f>C78+C76+C77+C75+C74+C73</f>
        <v>23490</v>
      </c>
      <c r="D79" s="52"/>
      <c r="E79" s="52"/>
      <c r="F79" s="53"/>
      <c r="G79" s="33"/>
      <c r="H79" s="33"/>
      <c r="I79" s="33"/>
      <c r="J79" s="33"/>
      <c r="K79" s="33"/>
      <c r="L79" s="33"/>
      <c r="M79" s="33"/>
    </row>
    <row r="80" spans="1:13" x14ac:dyDescent="0.25">
      <c r="A80" s="51"/>
      <c r="B80" s="52"/>
      <c r="C80" s="52"/>
      <c r="D80" s="52"/>
      <c r="E80" s="52"/>
      <c r="F80" s="58"/>
      <c r="G80" s="33"/>
      <c r="H80" s="33"/>
      <c r="I80" s="33"/>
      <c r="J80" s="33"/>
      <c r="K80" s="33"/>
      <c r="L80" s="33"/>
      <c r="M80" s="33"/>
    </row>
    <row r="81" spans="1:13" x14ac:dyDescent="0.25">
      <c r="A81" s="51" t="s">
        <v>118</v>
      </c>
      <c r="B81" s="52" t="s">
        <v>72</v>
      </c>
      <c r="C81" s="52" t="s">
        <v>74</v>
      </c>
      <c r="D81" s="52" t="s">
        <v>59</v>
      </c>
      <c r="E81" s="52"/>
      <c r="F81" s="58"/>
      <c r="G81" s="33"/>
      <c r="H81" s="33"/>
      <c r="I81" s="33"/>
      <c r="J81" s="33"/>
      <c r="K81" s="33"/>
      <c r="L81" s="33"/>
      <c r="M81" s="33"/>
    </row>
    <row r="82" spans="1:13" x14ac:dyDescent="0.25">
      <c r="A82" s="51"/>
      <c r="B82" s="52"/>
      <c r="C82" s="52"/>
      <c r="D82" s="52"/>
      <c r="E82" s="52"/>
      <c r="F82" s="58"/>
      <c r="G82" s="33"/>
      <c r="H82" s="33"/>
      <c r="I82" s="33"/>
      <c r="J82" s="33"/>
      <c r="K82" s="33"/>
      <c r="L82" s="33"/>
      <c r="M82" s="33"/>
    </row>
    <row r="83" spans="1:13" x14ac:dyDescent="0.25">
      <c r="A83" s="51"/>
      <c r="B83" s="52"/>
      <c r="C83" s="52"/>
      <c r="D83" s="52"/>
      <c r="E83" s="52"/>
      <c r="F83" s="58"/>
      <c r="G83" s="33"/>
      <c r="H83" s="33"/>
      <c r="I83" s="33"/>
      <c r="J83" s="33"/>
      <c r="K83" s="33"/>
      <c r="L83" s="33"/>
      <c r="M83" s="33"/>
    </row>
    <row r="84" spans="1:13" x14ac:dyDescent="0.25">
      <c r="A84" s="51"/>
      <c r="B84" s="52"/>
      <c r="C84" s="52"/>
      <c r="D84" s="52"/>
      <c r="E84" s="52"/>
      <c r="F84" s="58"/>
      <c r="G84" s="33"/>
      <c r="H84" s="33"/>
      <c r="I84" s="33"/>
      <c r="J84" s="33"/>
      <c r="K84" s="33"/>
      <c r="L84" s="33"/>
      <c r="M84" s="33"/>
    </row>
    <row r="85" spans="1:13" x14ac:dyDescent="0.25">
      <c r="A85" s="51"/>
      <c r="B85" s="52"/>
      <c r="C85" s="52"/>
      <c r="D85" s="52"/>
      <c r="E85" s="52"/>
      <c r="F85" s="58"/>
      <c r="G85" s="33"/>
      <c r="H85" s="33"/>
      <c r="I85" s="33"/>
      <c r="J85" s="33"/>
      <c r="K85" s="33"/>
      <c r="L85" s="33"/>
      <c r="M85" s="33"/>
    </row>
    <row r="86" spans="1:13" x14ac:dyDescent="0.25">
      <c r="A86" s="51"/>
      <c r="B86" s="52"/>
      <c r="C86" s="52"/>
      <c r="D86" s="52"/>
      <c r="E86" s="52"/>
      <c r="F86" s="58"/>
      <c r="G86" s="33"/>
      <c r="H86" s="33"/>
      <c r="I86" s="33"/>
      <c r="J86" s="33"/>
      <c r="K86" s="33"/>
      <c r="L86" s="33"/>
      <c r="M86" s="33"/>
    </row>
    <row r="87" spans="1:13" x14ac:dyDescent="0.25">
      <c r="A87" s="51"/>
      <c r="B87" s="52"/>
      <c r="C87" s="52" t="s">
        <v>59</v>
      </c>
      <c r="D87" s="52">
        <f>SUM(D82:D86)</f>
        <v>0</v>
      </c>
      <c r="E87" s="52"/>
      <c r="F87" s="58"/>
      <c r="G87" s="33"/>
      <c r="H87" s="33"/>
      <c r="I87" s="33"/>
      <c r="J87" s="33"/>
      <c r="K87" s="33"/>
      <c r="L87" s="33"/>
      <c r="M87" s="33"/>
    </row>
    <row r="88" spans="1:13" x14ac:dyDescent="0.25">
      <c r="A88" s="61"/>
      <c r="B88" s="60"/>
      <c r="C88" s="60"/>
      <c r="D88" s="60"/>
      <c r="E88" s="60"/>
      <c r="F88" s="53"/>
      <c r="G88" s="33"/>
      <c r="H88" s="33"/>
      <c r="I88" s="33"/>
      <c r="J88" s="33"/>
      <c r="K88" s="33"/>
      <c r="L88" s="33"/>
      <c r="M88" s="33"/>
    </row>
    <row r="89" spans="1:13" ht="30" x14ac:dyDescent="0.25">
      <c r="A89" s="51" t="s">
        <v>126</v>
      </c>
      <c r="B89" s="52" t="s">
        <v>127</v>
      </c>
      <c r="C89" s="52" t="s">
        <v>128</v>
      </c>
      <c r="D89" s="52" t="s">
        <v>129</v>
      </c>
      <c r="E89" s="52" t="s">
        <v>130</v>
      </c>
      <c r="F89" s="58" t="s">
        <v>59</v>
      </c>
      <c r="G89" s="33"/>
      <c r="H89" s="33"/>
      <c r="I89" s="33"/>
      <c r="J89" s="33"/>
      <c r="K89" s="33"/>
      <c r="L89" s="33"/>
      <c r="M89" s="33"/>
    </row>
    <row r="90" spans="1:13" x14ac:dyDescent="0.25">
      <c r="A90" s="51" t="s">
        <v>131</v>
      </c>
      <c r="B90" s="52">
        <v>50</v>
      </c>
      <c r="C90" s="52">
        <v>60</v>
      </c>
      <c r="D90" s="52">
        <v>45</v>
      </c>
      <c r="E90" s="52">
        <f>SUM(B90:D90)</f>
        <v>155</v>
      </c>
      <c r="F90" s="58">
        <f>Tabla371013[[#This Row],[Total por Dia]]*10</f>
        <v>1550</v>
      </c>
      <c r="G90" s="33"/>
      <c r="H90" s="33"/>
      <c r="I90" s="33"/>
      <c r="J90" s="33"/>
      <c r="K90" s="33"/>
      <c r="L90" s="33"/>
      <c r="M90" s="33"/>
    </row>
    <row r="91" spans="1:13" x14ac:dyDescent="0.25">
      <c r="A91" s="51" t="s">
        <v>132</v>
      </c>
      <c r="B91" s="52">
        <v>50</v>
      </c>
      <c r="C91" s="52">
        <v>40</v>
      </c>
      <c r="D91" s="52">
        <v>35</v>
      </c>
      <c r="E91" s="52">
        <f>SUM(B91:D91)</f>
        <v>125</v>
      </c>
      <c r="F91" s="58">
        <f>Tabla371013[[#This Row],[Total por Dia]]*10</f>
        <v>1250</v>
      </c>
      <c r="G91" s="33"/>
      <c r="H91" s="33"/>
      <c r="I91" s="33"/>
      <c r="J91" s="33"/>
      <c r="K91" s="33"/>
      <c r="L91" s="33"/>
      <c r="M91" s="33"/>
    </row>
    <row r="92" spans="1:13" x14ac:dyDescent="0.25">
      <c r="A92" s="62"/>
      <c r="B92" s="63"/>
      <c r="C92" s="63"/>
      <c r="D92" s="63"/>
      <c r="E92" s="63" t="s">
        <v>133</v>
      </c>
      <c r="F92" s="64">
        <f>SUM(F90:F91)</f>
        <v>2800</v>
      </c>
      <c r="G92" s="33"/>
      <c r="H92" s="33"/>
      <c r="I92" s="33"/>
      <c r="J92" s="33"/>
      <c r="K92" s="33"/>
      <c r="L92" s="33"/>
      <c r="M92" s="33"/>
    </row>
    <row r="93" spans="1:13" ht="15.75" thickBot="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ht="15.75" thickBot="1" x14ac:dyDescent="0.3">
      <c r="A94" s="73" t="s">
        <v>139</v>
      </c>
      <c r="B94" s="74"/>
      <c r="C94" s="74"/>
      <c r="D94" s="74"/>
      <c r="E94" s="74"/>
      <c r="F94" s="75"/>
      <c r="G94" s="33"/>
      <c r="H94" s="33"/>
      <c r="I94" s="33"/>
      <c r="J94" s="33"/>
      <c r="K94" s="33"/>
      <c r="L94" s="33"/>
      <c r="M94" s="33"/>
    </row>
    <row r="95" spans="1:13" x14ac:dyDescent="0.25">
      <c r="A95" s="51" t="s">
        <v>70</v>
      </c>
      <c r="B95" s="52" t="s">
        <v>72</v>
      </c>
      <c r="C95" s="52" t="s">
        <v>59</v>
      </c>
      <c r="D95" s="52"/>
      <c r="E95" s="52"/>
      <c r="F95" s="53"/>
      <c r="G95" s="33"/>
      <c r="H95" s="33"/>
      <c r="I95" s="33"/>
      <c r="J95" s="33"/>
      <c r="K95" s="33"/>
      <c r="L95" s="33"/>
      <c r="M95" s="33"/>
    </row>
    <row r="96" spans="1:13" x14ac:dyDescent="0.25">
      <c r="A96" s="51" t="s">
        <v>114</v>
      </c>
      <c r="B96" s="52">
        <v>15000</v>
      </c>
      <c r="C96" s="52">
        <f>(B96/30)*18</f>
        <v>9000</v>
      </c>
      <c r="D96" s="52"/>
      <c r="E96" s="70" t="s">
        <v>135</v>
      </c>
      <c r="F96" s="71"/>
      <c r="G96" s="33"/>
      <c r="H96" s="33"/>
      <c r="I96" s="33"/>
      <c r="J96" s="33"/>
      <c r="K96" s="33"/>
      <c r="L96" s="33"/>
      <c r="M96" s="33"/>
    </row>
    <row r="97" spans="1:13" x14ac:dyDescent="0.25">
      <c r="A97" s="51" t="s">
        <v>115</v>
      </c>
      <c r="B97" s="52">
        <v>12000</v>
      </c>
      <c r="C97" s="52">
        <f t="shared" ref="C97:C98" si="4">(B97/30)*18</f>
        <v>7200</v>
      </c>
      <c r="D97" s="52"/>
      <c r="E97" s="72"/>
      <c r="F97" s="71"/>
      <c r="G97" s="33"/>
      <c r="H97" s="33"/>
      <c r="I97" s="33"/>
      <c r="J97" s="33"/>
      <c r="K97" s="33"/>
      <c r="L97" s="33"/>
      <c r="M97" s="33"/>
    </row>
    <row r="98" spans="1:13" x14ac:dyDescent="0.25">
      <c r="A98" s="51" t="s">
        <v>71</v>
      </c>
      <c r="B98" s="52">
        <v>12200</v>
      </c>
      <c r="C98" s="52">
        <f t="shared" si="4"/>
        <v>7320</v>
      </c>
      <c r="D98" s="52"/>
      <c r="E98" s="72"/>
      <c r="F98" s="71"/>
      <c r="G98" s="33"/>
      <c r="H98" s="33"/>
      <c r="I98" s="33"/>
      <c r="J98" s="33"/>
      <c r="K98" s="33"/>
      <c r="L98" s="33"/>
      <c r="M98" s="33"/>
    </row>
    <row r="99" spans="1:13" x14ac:dyDescent="0.25">
      <c r="A99" s="51" t="s">
        <v>137</v>
      </c>
      <c r="B99" s="52">
        <v>397</v>
      </c>
      <c r="C99" s="52">
        <f>Tabla1581114[[#This Row],[Cantidad]]*15</f>
        <v>5955</v>
      </c>
      <c r="D99" s="52"/>
      <c r="E99" s="72"/>
      <c r="F99" s="71"/>
      <c r="G99" s="33"/>
      <c r="H99" s="33"/>
      <c r="I99" s="33"/>
      <c r="J99" s="33"/>
      <c r="K99" s="33"/>
      <c r="L99" s="33"/>
      <c r="M99" s="33"/>
    </row>
    <row r="100" spans="1:13" x14ac:dyDescent="0.25">
      <c r="A100" s="51" t="s">
        <v>117</v>
      </c>
      <c r="B100" s="52">
        <v>580</v>
      </c>
      <c r="C100" s="52">
        <f>Tabla1581114[[#This Row],[Cantidad]]*15</f>
        <v>8700</v>
      </c>
      <c r="D100" s="52"/>
      <c r="E100" s="72"/>
      <c r="F100" s="71"/>
      <c r="G100" s="33"/>
      <c r="H100" s="33"/>
      <c r="I100" s="33"/>
      <c r="J100" s="33"/>
      <c r="K100" s="33"/>
      <c r="L100" s="33"/>
      <c r="M100" s="33"/>
    </row>
    <row r="101" spans="1:13" x14ac:dyDescent="0.25">
      <c r="A101" s="51"/>
      <c r="B101" s="52"/>
      <c r="C101" s="52"/>
      <c r="D101" s="52"/>
      <c r="E101" s="52"/>
      <c r="F101" s="53"/>
      <c r="G101" s="33"/>
      <c r="H101" s="33"/>
      <c r="I101" s="33"/>
      <c r="J101" s="33"/>
      <c r="K101" s="33"/>
      <c r="L101" s="33"/>
      <c r="M101" s="33"/>
    </row>
    <row r="102" spans="1:13" x14ac:dyDescent="0.25">
      <c r="A102" s="51"/>
      <c r="B102" s="52" t="s">
        <v>73</v>
      </c>
      <c r="C102" s="52">
        <f>C101+C99+C100+C98+C97+C96</f>
        <v>38175</v>
      </c>
      <c r="D102" s="52"/>
      <c r="E102" s="52"/>
      <c r="F102" s="53"/>
      <c r="G102" s="33"/>
      <c r="H102" s="33"/>
      <c r="I102" s="33"/>
      <c r="J102" s="33"/>
      <c r="K102" s="33"/>
      <c r="L102" s="33"/>
      <c r="M102" s="33"/>
    </row>
    <row r="103" spans="1:13" x14ac:dyDescent="0.25">
      <c r="A103" s="51"/>
      <c r="B103" s="52"/>
      <c r="C103" s="52"/>
      <c r="D103" s="52"/>
      <c r="E103" s="52"/>
      <c r="F103" s="58"/>
      <c r="G103" s="33"/>
      <c r="H103" s="33"/>
      <c r="I103" s="33"/>
      <c r="J103" s="33"/>
      <c r="K103" s="33"/>
      <c r="L103" s="33"/>
      <c r="M103" s="33"/>
    </row>
    <row r="104" spans="1:13" x14ac:dyDescent="0.25">
      <c r="A104" s="51" t="s">
        <v>118</v>
      </c>
      <c r="B104" s="52" t="s">
        <v>72</v>
      </c>
      <c r="C104" s="52" t="s">
        <v>74</v>
      </c>
      <c r="D104" s="52" t="s">
        <v>59</v>
      </c>
      <c r="E104" s="52"/>
      <c r="F104" s="58"/>
      <c r="G104" s="33"/>
      <c r="H104" s="33"/>
      <c r="I104" s="33"/>
      <c r="J104" s="33"/>
      <c r="K104" s="33"/>
      <c r="L104" s="33"/>
      <c r="M104" s="33"/>
    </row>
    <row r="105" spans="1:13" x14ac:dyDescent="0.25">
      <c r="A105" s="51"/>
      <c r="B105" s="52"/>
      <c r="C105" s="52"/>
      <c r="D105" s="52"/>
      <c r="E105" s="52"/>
      <c r="F105" s="58"/>
      <c r="G105" s="33"/>
      <c r="H105" s="33"/>
      <c r="I105" s="33"/>
      <c r="J105" s="33"/>
      <c r="K105" s="33"/>
      <c r="L105" s="33"/>
      <c r="M105" s="33"/>
    </row>
    <row r="106" spans="1:13" x14ac:dyDescent="0.25">
      <c r="A106" s="51"/>
      <c r="B106" s="52"/>
      <c r="C106" s="52"/>
      <c r="D106" s="52"/>
      <c r="E106" s="52"/>
      <c r="F106" s="58"/>
      <c r="G106" s="33"/>
      <c r="H106" s="33"/>
      <c r="I106" s="33"/>
      <c r="J106" s="33"/>
      <c r="K106" s="33"/>
      <c r="L106" s="33"/>
      <c r="M106" s="33"/>
    </row>
    <row r="107" spans="1:13" x14ac:dyDescent="0.25">
      <c r="A107" s="51"/>
      <c r="B107" s="52"/>
      <c r="C107" s="52"/>
      <c r="D107" s="52"/>
      <c r="E107" s="52"/>
      <c r="F107" s="58"/>
      <c r="G107" s="33"/>
      <c r="H107" s="33"/>
      <c r="I107" s="33"/>
      <c r="J107" s="33"/>
      <c r="K107" s="33"/>
      <c r="L107" s="33"/>
      <c r="M107" s="33"/>
    </row>
    <row r="108" spans="1:13" x14ac:dyDescent="0.25">
      <c r="A108" s="51"/>
      <c r="B108" s="52"/>
      <c r="C108" s="52"/>
      <c r="D108" s="52"/>
      <c r="E108" s="52"/>
      <c r="F108" s="58"/>
      <c r="G108" s="33"/>
      <c r="H108" s="33"/>
      <c r="I108" s="33"/>
      <c r="J108" s="33"/>
      <c r="K108" s="33"/>
      <c r="L108" s="33"/>
      <c r="M108" s="33"/>
    </row>
    <row r="109" spans="1:13" x14ac:dyDescent="0.25">
      <c r="A109" s="51"/>
      <c r="B109" s="52"/>
      <c r="C109" s="52"/>
      <c r="D109" s="52"/>
      <c r="E109" s="52"/>
      <c r="F109" s="58"/>
      <c r="G109" s="33"/>
      <c r="H109" s="33"/>
      <c r="I109" s="33"/>
      <c r="J109" s="33"/>
      <c r="K109" s="33"/>
      <c r="L109" s="33"/>
      <c r="M109" s="33"/>
    </row>
    <row r="110" spans="1:13" x14ac:dyDescent="0.25">
      <c r="A110" s="51"/>
      <c r="B110" s="52"/>
      <c r="C110" s="52" t="s">
        <v>59</v>
      </c>
      <c r="D110" s="52">
        <f>SUM(D105:D109)</f>
        <v>0</v>
      </c>
      <c r="E110" s="52"/>
      <c r="F110" s="58"/>
      <c r="G110" s="33"/>
      <c r="H110" s="33"/>
      <c r="I110" s="33"/>
      <c r="J110" s="33"/>
      <c r="K110" s="33"/>
      <c r="L110" s="33"/>
      <c r="M110" s="33"/>
    </row>
    <row r="111" spans="1:13" x14ac:dyDescent="0.25">
      <c r="A111" s="61"/>
      <c r="B111" s="60"/>
      <c r="C111" s="60"/>
      <c r="D111" s="60"/>
      <c r="E111" s="60"/>
      <c r="F111" s="53"/>
      <c r="G111" s="33"/>
      <c r="H111" s="33"/>
      <c r="I111" s="33"/>
      <c r="J111" s="33"/>
      <c r="K111" s="33"/>
      <c r="L111" s="33"/>
      <c r="M111" s="33"/>
    </row>
    <row r="112" spans="1:13" ht="30" x14ac:dyDescent="0.25">
      <c r="A112" s="51" t="s">
        <v>126</v>
      </c>
      <c r="B112" s="52" t="s">
        <v>127</v>
      </c>
      <c r="C112" s="52" t="s">
        <v>128</v>
      </c>
      <c r="D112" s="52" t="s">
        <v>129</v>
      </c>
      <c r="E112" s="52" t="s">
        <v>130</v>
      </c>
      <c r="F112" s="58" t="s">
        <v>59</v>
      </c>
      <c r="G112" s="33"/>
      <c r="H112" s="33"/>
      <c r="I112" s="33"/>
      <c r="J112" s="33"/>
      <c r="K112" s="33"/>
      <c r="L112" s="33"/>
      <c r="M112" s="33"/>
    </row>
    <row r="113" spans="1:13" x14ac:dyDescent="0.25">
      <c r="A113" s="51" t="s">
        <v>131</v>
      </c>
      <c r="B113" s="52">
        <v>50</v>
      </c>
      <c r="C113" s="52">
        <v>60</v>
      </c>
      <c r="D113" s="52">
        <v>45</v>
      </c>
      <c r="E113" s="52">
        <f>SUM(B113:D113)</f>
        <v>155</v>
      </c>
      <c r="F113" s="58">
        <f>Tabla37101316[[#This Row],[Total por Dia]]*15</f>
        <v>2325</v>
      </c>
      <c r="G113" s="33"/>
      <c r="H113" s="33"/>
      <c r="I113" s="33"/>
      <c r="J113" s="33"/>
      <c r="K113" s="33"/>
      <c r="L113" s="33"/>
      <c r="M113" s="33"/>
    </row>
    <row r="114" spans="1:13" x14ac:dyDescent="0.25">
      <c r="A114" s="51" t="s">
        <v>132</v>
      </c>
      <c r="B114" s="52">
        <v>50</v>
      </c>
      <c r="C114" s="52">
        <v>40</v>
      </c>
      <c r="D114" s="52">
        <v>35</v>
      </c>
      <c r="E114" s="52">
        <f>SUM(B114:D114)</f>
        <v>125</v>
      </c>
      <c r="F114" s="58">
        <f>Tabla37101316[[#This Row],[Total por Dia]]*15</f>
        <v>1875</v>
      </c>
      <c r="G114" s="33"/>
      <c r="H114" s="33"/>
      <c r="I114" s="33"/>
      <c r="J114" s="33"/>
      <c r="K114" s="33"/>
      <c r="L114" s="33"/>
      <c r="M114" s="33"/>
    </row>
    <row r="115" spans="1:13" x14ac:dyDescent="0.25">
      <c r="A115" s="62"/>
      <c r="B115" s="63"/>
      <c r="C115" s="63"/>
      <c r="D115" s="63"/>
      <c r="E115" s="63" t="s">
        <v>133</v>
      </c>
      <c r="F115" s="64">
        <f>SUM(F113:F114)</f>
        <v>4200</v>
      </c>
      <c r="G115" s="33"/>
      <c r="H115" s="33"/>
      <c r="I115" s="33"/>
      <c r="J115" s="33"/>
      <c r="K115" s="33"/>
      <c r="L115" s="33"/>
      <c r="M115" s="33"/>
    </row>
    <row r="116" spans="1:13" ht="15.75" thickBot="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ht="15.75" thickBot="1" x14ac:dyDescent="0.3">
      <c r="A117" s="73" t="s">
        <v>140</v>
      </c>
      <c r="B117" s="74"/>
      <c r="C117" s="74"/>
      <c r="D117" s="74"/>
      <c r="E117" s="74"/>
      <c r="F117" s="75"/>
      <c r="G117" s="33"/>
      <c r="H117" s="33"/>
      <c r="I117" s="33"/>
      <c r="J117" s="33"/>
      <c r="K117" s="33"/>
      <c r="L117" s="33"/>
      <c r="M117" s="33"/>
    </row>
    <row r="118" spans="1:13" x14ac:dyDescent="0.25">
      <c r="A118" s="51" t="s">
        <v>70</v>
      </c>
      <c r="B118" s="52" t="s">
        <v>72</v>
      </c>
      <c r="C118" s="52" t="s">
        <v>59</v>
      </c>
      <c r="D118" s="52"/>
      <c r="E118" s="52"/>
      <c r="F118" s="53"/>
      <c r="G118" s="33"/>
      <c r="H118" s="33"/>
      <c r="I118" s="33"/>
      <c r="J118" s="33"/>
      <c r="K118" s="33"/>
      <c r="L118" s="33"/>
      <c r="M118" s="33"/>
    </row>
    <row r="119" spans="1:13" x14ac:dyDescent="0.25">
      <c r="A119" s="51" t="s">
        <v>114</v>
      </c>
      <c r="B119" s="52">
        <v>15000</v>
      </c>
      <c r="C119" s="52">
        <f>(B119/30)*5.5</f>
        <v>2750</v>
      </c>
      <c r="D119" s="52"/>
      <c r="E119" s="70" t="s">
        <v>135</v>
      </c>
      <c r="F119" s="71"/>
      <c r="G119" s="33"/>
      <c r="H119" s="33"/>
      <c r="I119" s="33"/>
      <c r="J119" s="33"/>
      <c r="K119" s="33"/>
      <c r="L119" s="33"/>
      <c r="M119" s="33"/>
    </row>
    <row r="120" spans="1:13" x14ac:dyDescent="0.25">
      <c r="A120" s="51" t="s">
        <v>115</v>
      </c>
      <c r="B120" s="52">
        <v>12000</v>
      </c>
      <c r="C120" s="52">
        <f t="shared" ref="C120:C121" si="5">(B120/30)*5.5</f>
        <v>2200</v>
      </c>
      <c r="D120" s="52"/>
      <c r="E120" s="72"/>
      <c r="F120" s="71"/>
      <c r="G120" s="33"/>
      <c r="H120" s="33"/>
      <c r="I120" s="33"/>
      <c r="J120" s="33"/>
      <c r="K120" s="33"/>
      <c r="L120" s="33"/>
      <c r="M120" s="33"/>
    </row>
    <row r="121" spans="1:13" x14ac:dyDescent="0.25">
      <c r="A121" s="51" t="s">
        <v>71</v>
      </c>
      <c r="B121" s="52">
        <v>12200</v>
      </c>
      <c r="C121" s="52">
        <f t="shared" si="5"/>
        <v>2236.666666666667</v>
      </c>
      <c r="D121" s="52"/>
      <c r="E121" s="72"/>
      <c r="F121" s="71"/>
      <c r="G121" s="33"/>
      <c r="H121" s="33"/>
      <c r="I121" s="33"/>
      <c r="J121" s="33"/>
      <c r="K121" s="33"/>
      <c r="L121" s="33"/>
      <c r="M121" s="33"/>
    </row>
    <row r="122" spans="1:13" x14ac:dyDescent="0.25">
      <c r="A122" s="51" t="s">
        <v>137</v>
      </c>
      <c r="B122" s="52">
        <v>397</v>
      </c>
      <c r="C122" s="52"/>
      <c r="D122" s="52"/>
      <c r="E122" s="72"/>
      <c r="F122" s="71"/>
      <c r="G122" s="33"/>
      <c r="H122" s="33"/>
      <c r="I122" s="33"/>
      <c r="J122" s="33"/>
      <c r="K122" s="33"/>
      <c r="L122" s="33"/>
      <c r="M122" s="33"/>
    </row>
    <row r="123" spans="1:13" x14ac:dyDescent="0.25">
      <c r="A123" s="51" t="s">
        <v>117</v>
      </c>
      <c r="B123" s="52">
        <v>580</v>
      </c>
      <c r="C123" s="52"/>
      <c r="D123" s="52"/>
      <c r="E123" s="72"/>
      <c r="F123" s="71"/>
      <c r="G123" s="33"/>
      <c r="H123" s="33"/>
      <c r="I123" s="33"/>
      <c r="J123" s="33"/>
      <c r="K123" s="33"/>
      <c r="L123" s="33"/>
      <c r="M123" s="33"/>
    </row>
    <row r="124" spans="1:13" x14ac:dyDescent="0.25">
      <c r="A124" s="51"/>
      <c r="B124" s="52"/>
      <c r="C124" s="52"/>
      <c r="D124" s="52"/>
      <c r="E124" s="52"/>
      <c r="F124" s="53"/>
      <c r="G124" s="33"/>
      <c r="H124" s="33"/>
      <c r="I124" s="33"/>
      <c r="J124" s="33"/>
      <c r="K124" s="33"/>
      <c r="L124" s="33"/>
      <c r="M124" s="33"/>
    </row>
    <row r="125" spans="1:13" x14ac:dyDescent="0.25">
      <c r="A125" s="51"/>
      <c r="B125" s="52" t="s">
        <v>73</v>
      </c>
      <c r="C125" s="52">
        <f>C124+C122+C123+C121+C120+C119</f>
        <v>7186.666666666667</v>
      </c>
      <c r="D125" s="52"/>
      <c r="E125" s="52"/>
      <c r="F125" s="53"/>
      <c r="G125" s="33"/>
      <c r="H125" s="33"/>
      <c r="I125" s="33"/>
      <c r="J125" s="33"/>
      <c r="K125" s="33"/>
      <c r="L125" s="33"/>
      <c r="M125" s="33"/>
    </row>
    <row r="126" spans="1:13" x14ac:dyDescent="0.25">
      <c r="A126" s="51"/>
      <c r="B126" s="52"/>
      <c r="C126" s="52"/>
      <c r="D126" s="52"/>
      <c r="E126" s="52"/>
      <c r="F126" s="58"/>
      <c r="G126" s="33"/>
      <c r="H126" s="33"/>
      <c r="I126" s="33"/>
      <c r="J126" s="33"/>
      <c r="K126" s="33"/>
      <c r="L126" s="33"/>
      <c r="M126" s="33"/>
    </row>
    <row r="127" spans="1:13" x14ac:dyDescent="0.25">
      <c r="A127" s="51" t="s">
        <v>118</v>
      </c>
      <c r="B127" s="52" t="s">
        <v>72</v>
      </c>
      <c r="C127" s="52" t="s">
        <v>74</v>
      </c>
      <c r="D127" s="52" t="s">
        <v>59</v>
      </c>
      <c r="E127" s="52"/>
      <c r="F127" s="58"/>
      <c r="G127" s="33"/>
      <c r="H127" s="33"/>
      <c r="I127" s="33"/>
      <c r="J127" s="33"/>
      <c r="K127" s="33"/>
      <c r="L127" s="33"/>
      <c r="M127" s="33"/>
    </row>
    <row r="128" spans="1:13" x14ac:dyDescent="0.25">
      <c r="A128" s="51"/>
      <c r="B128" s="52"/>
      <c r="C128" s="52"/>
      <c r="D128" s="52"/>
      <c r="E128" s="52"/>
      <c r="F128" s="58"/>
      <c r="G128" s="33"/>
      <c r="H128" s="33"/>
      <c r="I128" s="33"/>
      <c r="J128" s="33"/>
      <c r="K128" s="33"/>
      <c r="L128" s="33"/>
      <c r="M128" s="33"/>
    </row>
    <row r="129" spans="1:13" x14ac:dyDescent="0.25">
      <c r="A129" s="51"/>
      <c r="B129" s="52"/>
      <c r="C129" s="52"/>
      <c r="D129" s="52"/>
      <c r="E129" s="52"/>
      <c r="F129" s="58"/>
      <c r="G129" s="33"/>
      <c r="H129" s="33"/>
      <c r="I129" s="33"/>
      <c r="J129" s="33"/>
      <c r="K129" s="33"/>
      <c r="L129" s="33"/>
      <c r="M129" s="33"/>
    </row>
    <row r="130" spans="1:13" x14ac:dyDescent="0.25">
      <c r="A130" s="51"/>
      <c r="B130" s="52"/>
      <c r="C130" s="52"/>
      <c r="D130" s="52"/>
      <c r="E130" s="52"/>
      <c r="F130" s="58"/>
      <c r="G130" s="33"/>
      <c r="H130" s="33"/>
      <c r="I130" s="33"/>
      <c r="J130" s="33"/>
      <c r="K130" s="33"/>
      <c r="L130" s="33"/>
      <c r="M130" s="33"/>
    </row>
    <row r="131" spans="1:13" x14ac:dyDescent="0.25">
      <c r="A131" s="51"/>
      <c r="B131" s="52"/>
      <c r="C131" s="52"/>
      <c r="D131" s="52"/>
      <c r="E131" s="52"/>
      <c r="F131" s="58"/>
      <c r="G131" s="33"/>
      <c r="H131" s="33"/>
      <c r="I131" s="33"/>
      <c r="J131" s="33"/>
      <c r="K131" s="33"/>
      <c r="L131" s="33"/>
      <c r="M131" s="33"/>
    </row>
    <row r="132" spans="1:13" x14ac:dyDescent="0.25">
      <c r="A132" s="51"/>
      <c r="B132" s="52"/>
      <c r="C132" s="52"/>
      <c r="D132" s="52"/>
      <c r="E132" s="52"/>
      <c r="F132" s="58"/>
      <c r="G132" s="33"/>
      <c r="H132" s="33"/>
      <c r="I132" s="33"/>
      <c r="J132" s="33"/>
      <c r="K132" s="33"/>
      <c r="L132" s="33"/>
      <c r="M132" s="33"/>
    </row>
    <row r="133" spans="1:13" x14ac:dyDescent="0.25">
      <c r="A133" s="51"/>
      <c r="B133" s="52"/>
      <c r="C133" s="52" t="s">
        <v>59</v>
      </c>
      <c r="D133" s="52">
        <f>SUM(D128:D132)</f>
        <v>0</v>
      </c>
      <c r="E133" s="52"/>
      <c r="F133" s="58"/>
      <c r="G133" s="33"/>
      <c r="H133" s="33"/>
      <c r="I133" s="33"/>
      <c r="J133" s="33"/>
      <c r="K133" s="33"/>
      <c r="L133" s="33"/>
      <c r="M133" s="33"/>
    </row>
    <row r="134" spans="1:13" x14ac:dyDescent="0.25">
      <c r="A134" s="61"/>
      <c r="B134" s="60"/>
      <c r="C134" s="60"/>
      <c r="D134" s="60"/>
      <c r="E134" s="60"/>
      <c r="F134" s="53"/>
      <c r="G134" s="33"/>
      <c r="H134" s="33"/>
      <c r="I134" s="33"/>
      <c r="J134" s="33"/>
      <c r="K134" s="33"/>
      <c r="L134" s="33"/>
      <c r="M134" s="33"/>
    </row>
    <row r="135" spans="1:13" ht="30" x14ac:dyDescent="0.25">
      <c r="A135" s="51" t="s">
        <v>126</v>
      </c>
      <c r="B135" s="52" t="s">
        <v>127</v>
      </c>
      <c r="C135" s="52" t="s">
        <v>128</v>
      </c>
      <c r="D135" s="52" t="s">
        <v>129</v>
      </c>
      <c r="E135" s="52" t="s">
        <v>130</v>
      </c>
      <c r="F135" s="58" t="s">
        <v>59</v>
      </c>
      <c r="G135" s="33"/>
      <c r="H135" s="33"/>
      <c r="I135" s="33"/>
      <c r="J135" s="33"/>
      <c r="K135" s="33"/>
      <c r="L135" s="33"/>
      <c r="M135" s="33"/>
    </row>
    <row r="136" spans="1:13" x14ac:dyDescent="0.25">
      <c r="A136" s="51" t="s">
        <v>131</v>
      </c>
      <c r="B136" s="52">
        <v>50</v>
      </c>
      <c r="C136" s="52">
        <v>60</v>
      </c>
      <c r="D136" s="52">
        <v>45</v>
      </c>
      <c r="E136" s="52">
        <f>SUM(B136:D136)</f>
        <v>155</v>
      </c>
      <c r="F136" s="58"/>
      <c r="G136" s="33"/>
      <c r="H136" s="33"/>
      <c r="I136" s="33"/>
      <c r="J136" s="33"/>
      <c r="K136" s="33"/>
      <c r="L136" s="33"/>
      <c r="M136" s="33"/>
    </row>
    <row r="137" spans="1:13" x14ac:dyDescent="0.25">
      <c r="A137" s="51" t="s">
        <v>132</v>
      </c>
      <c r="B137" s="52">
        <v>50</v>
      </c>
      <c r="C137" s="52">
        <v>40</v>
      </c>
      <c r="D137" s="52">
        <v>35</v>
      </c>
      <c r="E137" s="52">
        <f>SUM(B137:D137)</f>
        <v>125</v>
      </c>
      <c r="F137" s="58"/>
      <c r="G137" s="33"/>
      <c r="H137" s="33"/>
      <c r="I137" s="33"/>
      <c r="J137" s="33"/>
      <c r="K137" s="33"/>
      <c r="L137" s="33"/>
      <c r="M137" s="33"/>
    </row>
    <row r="138" spans="1:13" x14ac:dyDescent="0.25">
      <c r="A138" s="62"/>
      <c r="B138" s="63"/>
      <c r="C138" s="63"/>
      <c r="D138" s="63"/>
      <c r="E138" s="63" t="s">
        <v>133</v>
      </c>
      <c r="F138" s="64">
        <f>SUM(F136:F137)</f>
        <v>0</v>
      </c>
      <c r="G138" s="33"/>
      <c r="H138" s="33"/>
      <c r="I138" s="33"/>
      <c r="J138" s="33"/>
      <c r="K138" s="33"/>
      <c r="L138" s="33"/>
      <c r="M138" s="33"/>
    </row>
    <row r="139" spans="1:13" ht="15.75" thickBot="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ht="15.75" thickBot="1" x14ac:dyDescent="0.3">
      <c r="A140" s="73" t="s">
        <v>141</v>
      </c>
      <c r="B140" s="74"/>
      <c r="C140" s="74"/>
      <c r="D140" s="74"/>
      <c r="E140" s="74"/>
      <c r="F140" s="75"/>
      <c r="G140" s="33"/>
      <c r="H140" s="33"/>
      <c r="I140" s="33"/>
      <c r="J140" s="33"/>
      <c r="K140" s="33"/>
      <c r="L140" s="33"/>
      <c r="M140" s="33"/>
    </row>
    <row r="141" spans="1:13" x14ac:dyDescent="0.25">
      <c r="A141" s="51" t="s">
        <v>70</v>
      </c>
      <c r="B141" s="52" t="s">
        <v>72</v>
      </c>
      <c r="C141" s="52" t="s">
        <v>59</v>
      </c>
      <c r="D141" s="52"/>
      <c r="E141" s="52"/>
      <c r="F141" s="53"/>
      <c r="G141" s="33"/>
      <c r="H141" s="33"/>
      <c r="I141" s="33"/>
      <c r="J141" s="33"/>
      <c r="K141" s="33"/>
      <c r="L141" s="33"/>
      <c r="M141" s="33"/>
    </row>
    <row r="142" spans="1:13" x14ac:dyDescent="0.25">
      <c r="A142" s="51" t="s">
        <v>114</v>
      </c>
      <c r="B142" s="52">
        <v>15000</v>
      </c>
      <c r="C142" s="52">
        <f>(B142/30)*10.5</f>
        <v>5250</v>
      </c>
      <c r="D142" s="52"/>
      <c r="E142" s="70" t="s">
        <v>135</v>
      </c>
      <c r="F142" s="71"/>
      <c r="G142" s="33"/>
      <c r="H142" s="33"/>
      <c r="I142" s="33"/>
      <c r="J142" s="33"/>
      <c r="K142" s="33"/>
      <c r="L142" s="33"/>
      <c r="M142" s="33"/>
    </row>
    <row r="143" spans="1:13" x14ac:dyDescent="0.25">
      <c r="A143" s="51" t="s">
        <v>115</v>
      </c>
      <c r="B143" s="52">
        <v>12000</v>
      </c>
      <c r="C143" s="52">
        <f t="shared" ref="C143:C144" si="6">(B143/30)*10.5</f>
        <v>4200</v>
      </c>
      <c r="D143" s="52"/>
      <c r="E143" s="72"/>
      <c r="F143" s="71"/>
      <c r="G143" s="33"/>
      <c r="H143" s="33"/>
      <c r="I143" s="33"/>
      <c r="J143" s="33"/>
      <c r="K143" s="33"/>
      <c r="L143" s="33"/>
      <c r="M143" s="33"/>
    </row>
    <row r="144" spans="1:13" x14ac:dyDescent="0.25">
      <c r="A144" s="51" t="s">
        <v>71</v>
      </c>
      <c r="B144" s="52">
        <v>12200</v>
      </c>
      <c r="C144" s="52">
        <f t="shared" si="6"/>
        <v>4270</v>
      </c>
      <c r="D144" s="52"/>
      <c r="E144" s="72"/>
      <c r="F144" s="71"/>
      <c r="G144" s="33"/>
      <c r="H144" s="33"/>
      <c r="I144" s="33"/>
      <c r="J144" s="33"/>
      <c r="K144" s="33"/>
      <c r="L144" s="33"/>
      <c r="M144" s="33"/>
    </row>
    <row r="145" spans="1:13" x14ac:dyDescent="0.25">
      <c r="A145" s="51" t="s">
        <v>137</v>
      </c>
      <c r="B145" s="52">
        <v>397</v>
      </c>
      <c r="C145" s="52"/>
      <c r="D145" s="52"/>
      <c r="E145" s="72"/>
      <c r="F145" s="71"/>
      <c r="G145" s="33"/>
      <c r="H145" s="33"/>
      <c r="I145" s="33"/>
      <c r="J145" s="33"/>
      <c r="K145" s="33"/>
      <c r="L145" s="33"/>
      <c r="M145" s="33"/>
    </row>
    <row r="146" spans="1:13" x14ac:dyDescent="0.25">
      <c r="A146" s="51" t="s">
        <v>117</v>
      </c>
      <c r="B146" s="52">
        <v>580</v>
      </c>
      <c r="C146" s="52"/>
      <c r="D146" s="52"/>
      <c r="E146" s="72"/>
      <c r="F146" s="71"/>
      <c r="G146" s="33"/>
      <c r="H146" s="33"/>
      <c r="I146" s="33"/>
      <c r="J146" s="33"/>
      <c r="K146" s="33"/>
      <c r="L146" s="33"/>
      <c r="M146" s="33"/>
    </row>
    <row r="147" spans="1:13" x14ac:dyDescent="0.25">
      <c r="A147" s="51"/>
      <c r="B147" s="52"/>
      <c r="C147" s="52"/>
      <c r="D147" s="52"/>
      <c r="E147" s="52"/>
      <c r="F147" s="53"/>
      <c r="G147" s="33"/>
      <c r="H147" s="33"/>
      <c r="I147" s="33"/>
      <c r="J147" s="33"/>
      <c r="K147" s="33"/>
      <c r="L147" s="33"/>
      <c r="M147" s="33"/>
    </row>
    <row r="148" spans="1:13" x14ac:dyDescent="0.25">
      <c r="A148" s="51"/>
      <c r="B148" s="52" t="s">
        <v>73</v>
      </c>
      <c r="C148" s="52">
        <f>C147+C145+C146+C144+C143+C142</f>
        <v>13720</v>
      </c>
      <c r="D148" s="52"/>
      <c r="E148" s="52"/>
      <c r="F148" s="53"/>
      <c r="G148" s="33"/>
      <c r="H148" s="33"/>
      <c r="I148" s="33"/>
      <c r="J148" s="33"/>
      <c r="K148" s="33"/>
      <c r="L148" s="33"/>
      <c r="M148" s="33"/>
    </row>
    <row r="149" spans="1:13" x14ac:dyDescent="0.25">
      <c r="A149" s="51"/>
      <c r="B149" s="52"/>
      <c r="C149" s="52"/>
      <c r="D149" s="52"/>
      <c r="E149" s="52"/>
      <c r="F149" s="58"/>
      <c r="G149" s="33"/>
      <c r="H149" s="33"/>
      <c r="I149" s="33"/>
      <c r="J149" s="33"/>
      <c r="K149" s="33"/>
      <c r="L149" s="33"/>
      <c r="M149" s="33"/>
    </row>
    <row r="150" spans="1:13" x14ac:dyDescent="0.25">
      <c r="A150" s="51" t="s">
        <v>118</v>
      </c>
      <c r="B150" s="52" t="s">
        <v>72</v>
      </c>
      <c r="C150" s="52" t="s">
        <v>74</v>
      </c>
      <c r="D150" s="52" t="s">
        <v>59</v>
      </c>
      <c r="E150" s="52"/>
      <c r="F150" s="58"/>
      <c r="G150" s="33"/>
      <c r="H150" s="33"/>
      <c r="I150" s="33"/>
      <c r="J150" s="33"/>
      <c r="K150" s="33"/>
      <c r="L150" s="33"/>
      <c r="M150" s="33"/>
    </row>
    <row r="151" spans="1:13" x14ac:dyDescent="0.25">
      <c r="A151" s="51"/>
      <c r="B151" s="52"/>
      <c r="C151" s="52"/>
      <c r="D151" s="52"/>
      <c r="E151" s="52"/>
      <c r="F151" s="58"/>
      <c r="G151" s="33"/>
      <c r="H151" s="33"/>
      <c r="I151" s="33"/>
      <c r="J151" s="33"/>
      <c r="K151" s="33"/>
      <c r="L151" s="33"/>
      <c r="M151" s="33"/>
    </row>
    <row r="152" spans="1:13" x14ac:dyDescent="0.25">
      <c r="A152" s="51"/>
      <c r="B152" s="52"/>
      <c r="C152" s="52"/>
      <c r="D152" s="52"/>
      <c r="E152" s="52"/>
      <c r="F152" s="58"/>
      <c r="G152" s="33"/>
      <c r="H152" s="33"/>
      <c r="I152" s="33"/>
      <c r="J152" s="33"/>
      <c r="K152" s="33"/>
      <c r="L152" s="33"/>
      <c r="M152" s="33"/>
    </row>
    <row r="153" spans="1:13" x14ac:dyDescent="0.25">
      <c r="A153" s="51"/>
      <c r="B153" s="52"/>
      <c r="C153" s="52"/>
      <c r="D153" s="52"/>
      <c r="E153" s="52"/>
      <c r="F153" s="58"/>
      <c r="G153" s="33"/>
      <c r="H153" s="33"/>
      <c r="I153" s="33"/>
      <c r="J153" s="33"/>
      <c r="K153" s="33"/>
      <c r="L153" s="33"/>
      <c r="M153" s="33"/>
    </row>
    <row r="154" spans="1:13" x14ac:dyDescent="0.25">
      <c r="A154" s="51"/>
      <c r="B154" s="52"/>
      <c r="C154" s="52"/>
      <c r="D154" s="52"/>
      <c r="E154" s="52"/>
      <c r="F154" s="58"/>
      <c r="G154" s="33"/>
      <c r="H154" s="33"/>
      <c r="I154" s="33"/>
      <c r="J154" s="33"/>
      <c r="K154" s="33"/>
      <c r="L154" s="33"/>
      <c r="M154" s="33"/>
    </row>
    <row r="155" spans="1:13" x14ac:dyDescent="0.25">
      <c r="A155" s="51"/>
      <c r="B155" s="52"/>
      <c r="C155" s="52"/>
      <c r="D155" s="52"/>
      <c r="E155" s="52"/>
      <c r="F155" s="58"/>
      <c r="G155" s="33"/>
      <c r="H155" s="33"/>
      <c r="I155" s="33"/>
      <c r="J155" s="33"/>
      <c r="K155" s="33"/>
      <c r="L155" s="33"/>
      <c r="M155" s="33"/>
    </row>
    <row r="156" spans="1:13" x14ac:dyDescent="0.25">
      <c r="A156" s="51"/>
      <c r="B156" s="52"/>
      <c r="C156" s="52" t="s">
        <v>59</v>
      </c>
      <c r="D156" s="52">
        <f>SUM(D151:D155)</f>
        <v>0</v>
      </c>
      <c r="E156" s="52"/>
      <c r="F156" s="58"/>
      <c r="G156" s="33"/>
      <c r="H156" s="33"/>
      <c r="I156" s="33"/>
      <c r="J156" s="33"/>
      <c r="K156" s="33"/>
      <c r="L156" s="33"/>
      <c r="M156" s="33"/>
    </row>
    <row r="157" spans="1:13" x14ac:dyDescent="0.25">
      <c r="A157" s="61"/>
      <c r="B157" s="60"/>
      <c r="C157" s="60"/>
      <c r="D157" s="60"/>
      <c r="E157" s="60"/>
      <c r="F157" s="53"/>
      <c r="G157" s="33"/>
      <c r="H157" s="33"/>
      <c r="I157" s="33"/>
      <c r="J157" s="33"/>
      <c r="K157" s="33"/>
      <c r="L157" s="33"/>
      <c r="M157" s="33"/>
    </row>
    <row r="158" spans="1:13" ht="30" x14ac:dyDescent="0.25">
      <c r="A158" s="51" t="s">
        <v>126</v>
      </c>
      <c r="B158" s="52" t="s">
        <v>127</v>
      </c>
      <c r="C158" s="52" t="s">
        <v>128</v>
      </c>
      <c r="D158" s="52" t="s">
        <v>129</v>
      </c>
      <c r="E158" s="52" t="s">
        <v>130</v>
      </c>
      <c r="F158" s="58" t="s">
        <v>59</v>
      </c>
      <c r="G158" s="33"/>
      <c r="H158" s="33"/>
      <c r="I158" s="33"/>
      <c r="J158" s="33"/>
      <c r="K158" s="33"/>
      <c r="L158" s="33"/>
      <c r="M158" s="33"/>
    </row>
    <row r="159" spans="1:13" x14ac:dyDescent="0.25">
      <c r="A159" s="51" t="s">
        <v>131</v>
      </c>
      <c r="B159" s="52">
        <v>50</v>
      </c>
      <c r="C159" s="52">
        <v>60</v>
      </c>
      <c r="D159" s="52">
        <v>45</v>
      </c>
      <c r="E159" s="52">
        <f>SUM(B159:D159)</f>
        <v>155</v>
      </c>
      <c r="F159" s="58"/>
      <c r="G159" s="33"/>
      <c r="H159" s="33"/>
      <c r="I159" s="33"/>
      <c r="J159" s="33"/>
      <c r="K159" s="33"/>
      <c r="L159" s="33"/>
      <c r="M159" s="33"/>
    </row>
    <row r="160" spans="1:13" x14ac:dyDescent="0.25">
      <c r="A160" s="51" t="s">
        <v>132</v>
      </c>
      <c r="B160" s="52">
        <v>50</v>
      </c>
      <c r="C160" s="52">
        <v>40</v>
      </c>
      <c r="D160" s="52">
        <v>35</v>
      </c>
      <c r="E160" s="52">
        <f>SUM(B160:D160)</f>
        <v>125</v>
      </c>
      <c r="F160" s="58"/>
      <c r="G160" s="33"/>
      <c r="H160" s="33"/>
      <c r="I160" s="33"/>
      <c r="J160" s="33"/>
      <c r="K160" s="33"/>
      <c r="L160" s="33"/>
      <c r="M160" s="33"/>
    </row>
    <row r="161" spans="1:13" x14ac:dyDescent="0.25">
      <c r="A161" s="62"/>
      <c r="B161" s="63"/>
      <c r="C161" s="63"/>
      <c r="D161" s="63"/>
      <c r="E161" s="63" t="s">
        <v>133</v>
      </c>
      <c r="F161" s="64">
        <f>SUM(F159:F160)</f>
        <v>0</v>
      </c>
      <c r="G161" s="33"/>
      <c r="H161" s="33"/>
      <c r="I161" s="33"/>
      <c r="J161" s="33"/>
      <c r="K161" s="33"/>
      <c r="L161" s="33"/>
      <c r="M161" s="33"/>
    </row>
  </sheetData>
  <mergeCells count="14">
    <mergeCell ref="A140:F140"/>
    <mergeCell ref="E142:F146"/>
    <mergeCell ref="A71:F71"/>
    <mergeCell ref="E73:F77"/>
    <mergeCell ref="A94:F94"/>
    <mergeCell ref="E96:F100"/>
    <mergeCell ref="A117:F117"/>
    <mergeCell ref="E119:F123"/>
    <mergeCell ref="E50:F54"/>
    <mergeCell ref="A2:F2"/>
    <mergeCell ref="H2:M2"/>
    <mergeCell ref="A25:F25"/>
    <mergeCell ref="E27:F31"/>
    <mergeCell ref="A48:F48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3" sqref="C3"/>
    </sheetView>
  </sheetViews>
  <sheetFormatPr baseColWidth="10" defaultRowHeight="15" x14ac:dyDescent="0.25"/>
  <cols>
    <col min="2" max="2" width="19.140625" customWidth="1"/>
    <col min="3" max="3" width="16.7109375" customWidth="1"/>
    <col min="4" max="4" width="17.140625" customWidth="1"/>
    <col min="5" max="5" width="22.85546875" customWidth="1"/>
    <col min="6" max="6" width="26.5703125" customWidth="1"/>
    <col min="7" max="7" width="20" customWidth="1"/>
  </cols>
  <sheetData>
    <row r="1" spans="2:7" ht="21" x14ac:dyDescent="0.35">
      <c r="B1" s="65" t="s">
        <v>142</v>
      </c>
      <c r="C1" s="65"/>
    </row>
    <row r="2" spans="2:7" ht="15.75" x14ac:dyDescent="0.25">
      <c r="B2" s="31" t="s">
        <v>75</v>
      </c>
      <c r="C2" s="32" t="s">
        <v>76</v>
      </c>
      <c r="D2" s="32" t="s">
        <v>77</v>
      </c>
      <c r="E2" s="32" t="s">
        <v>78</v>
      </c>
      <c r="F2" s="32" t="s">
        <v>79</v>
      </c>
      <c r="G2" s="30" t="s">
        <v>80</v>
      </c>
    </row>
    <row r="3" spans="2:7" ht="63.75" x14ac:dyDescent="0.25">
      <c r="B3" s="24" t="s">
        <v>88</v>
      </c>
      <c r="C3" s="23" t="s">
        <v>89</v>
      </c>
      <c r="D3" s="22" t="s">
        <v>145</v>
      </c>
      <c r="E3" s="22" t="s">
        <v>146</v>
      </c>
      <c r="F3" s="22" t="s">
        <v>143</v>
      </c>
      <c r="G3" s="25" t="s">
        <v>144</v>
      </c>
    </row>
    <row r="4" spans="2:7" ht="63.75" x14ac:dyDescent="0.25">
      <c r="B4" s="24" t="s">
        <v>88</v>
      </c>
      <c r="C4" s="23" t="s">
        <v>89</v>
      </c>
      <c r="D4" s="22" t="s">
        <v>83</v>
      </c>
      <c r="E4" s="22" t="s">
        <v>84</v>
      </c>
      <c r="F4" s="22" t="s">
        <v>82</v>
      </c>
      <c r="G4" s="25" t="s">
        <v>85</v>
      </c>
    </row>
    <row r="5" spans="2:7" ht="89.25" x14ac:dyDescent="0.25">
      <c r="B5" s="26" t="s">
        <v>88</v>
      </c>
      <c r="C5" s="27" t="s">
        <v>90</v>
      </c>
      <c r="D5" s="28" t="s">
        <v>81</v>
      </c>
      <c r="E5" s="28" t="s">
        <v>86</v>
      </c>
      <c r="F5" s="28" t="s">
        <v>82</v>
      </c>
      <c r="G5" s="29" t="s">
        <v>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abSelected="1" workbookViewId="0">
      <selection activeCell="H5" sqref="H5"/>
    </sheetView>
  </sheetViews>
  <sheetFormatPr baseColWidth="10" defaultRowHeight="15" x14ac:dyDescent="0.25"/>
  <cols>
    <col min="1" max="1" width="2.140625" customWidth="1"/>
    <col min="2" max="2" width="17.42578125" bestFit="1" customWidth="1"/>
    <col min="3" max="3" width="18.7109375" customWidth="1"/>
    <col min="4" max="4" width="14.5703125" customWidth="1"/>
    <col min="5" max="5" width="15.85546875" customWidth="1"/>
    <col min="6" max="6" width="18.7109375" customWidth="1"/>
    <col min="7" max="7" width="1.5703125" customWidth="1"/>
    <col min="8" max="8" width="5" customWidth="1"/>
  </cols>
  <sheetData>
    <row r="1" spans="2:12" ht="15.75" x14ac:dyDescent="0.25">
      <c r="B1" s="76" t="s">
        <v>147</v>
      </c>
      <c r="C1" s="76"/>
      <c r="D1" s="76"/>
      <c r="E1" s="76"/>
      <c r="F1" s="76"/>
      <c r="G1" s="33"/>
      <c r="H1" s="33"/>
      <c r="I1" s="33"/>
      <c r="J1" s="33"/>
      <c r="K1" s="33"/>
      <c r="L1" s="33"/>
    </row>
    <row r="2" spans="2:12" ht="15" customHeight="1" x14ac:dyDescent="0.25">
      <c r="B2" s="77" t="s">
        <v>91</v>
      </c>
      <c r="C2" s="78" t="s">
        <v>92</v>
      </c>
      <c r="D2" s="78" t="s">
        <v>93</v>
      </c>
      <c r="E2" s="77" t="s">
        <v>94</v>
      </c>
      <c r="F2" s="77"/>
      <c r="G2" s="33"/>
      <c r="H2" s="80" t="s">
        <v>166</v>
      </c>
      <c r="I2" s="79"/>
      <c r="J2" s="79"/>
      <c r="K2" s="79"/>
      <c r="L2" s="79"/>
    </row>
    <row r="3" spans="2:12" ht="30" x14ac:dyDescent="0.25">
      <c r="B3" s="77"/>
      <c r="C3" s="78"/>
      <c r="D3" s="78"/>
      <c r="E3" s="66" t="s">
        <v>95</v>
      </c>
      <c r="F3" s="66" t="s">
        <v>96</v>
      </c>
      <c r="G3" s="33"/>
      <c r="H3" s="33" t="s">
        <v>167</v>
      </c>
      <c r="I3" s="33"/>
      <c r="J3" s="33"/>
      <c r="K3" s="33"/>
      <c r="L3" s="33"/>
    </row>
    <row r="4" spans="2:12" ht="53.25" customHeight="1" x14ac:dyDescent="0.25">
      <c r="B4" s="67" t="s">
        <v>148</v>
      </c>
      <c r="C4" s="68">
        <v>50</v>
      </c>
      <c r="D4" s="68" t="s">
        <v>98</v>
      </c>
      <c r="E4" s="69" t="s">
        <v>149</v>
      </c>
      <c r="F4" s="69" t="s">
        <v>150</v>
      </c>
      <c r="G4" s="33"/>
      <c r="H4" s="33" t="s">
        <v>168</v>
      </c>
      <c r="I4" s="33"/>
      <c r="J4" s="33"/>
      <c r="K4" s="33"/>
      <c r="L4" s="33"/>
    </row>
    <row r="5" spans="2:12" ht="57" x14ac:dyDescent="0.25">
      <c r="B5" s="67" t="s">
        <v>151</v>
      </c>
      <c r="C5" s="68">
        <v>30</v>
      </c>
      <c r="D5" s="68" t="s">
        <v>152</v>
      </c>
      <c r="E5" s="69" t="s">
        <v>153</v>
      </c>
      <c r="F5" s="69" t="s">
        <v>154</v>
      </c>
      <c r="G5" s="33"/>
      <c r="H5" s="33" t="s">
        <v>169</v>
      </c>
      <c r="I5" s="33"/>
      <c r="J5" s="33"/>
      <c r="K5" s="33"/>
      <c r="L5" s="33"/>
    </row>
    <row r="6" spans="2:12" ht="104.25" customHeight="1" x14ac:dyDescent="0.25">
      <c r="B6" s="67" t="s">
        <v>155</v>
      </c>
      <c r="C6" s="68">
        <v>10</v>
      </c>
      <c r="D6" s="68" t="s">
        <v>156</v>
      </c>
      <c r="E6" s="69" t="s">
        <v>157</v>
      </c>
      <c r="F6" s="69" t="s">
        <v>158</v>
      </c>
      <c r="G6" s="33"/>
      <c r="H6" s="33"/>
      <c r="I6" s="33"/>
      <c r="J6" s="33"/>
      <c r="K6" s="33"/>
      <c r="L6" s="33"/>
    </row>
    <row r="7" spans="2:12" s="33" customFormat="1" ht="57" x14ac:dyDescent="0.25">
      <c r="B7" s="67" t="s">
        <v>163</v>
      </c>
      <c r="C7" s="68">
        <v>20</v>
      </c>
      <c r="D7" s="68" t="s">
        <v>98</v>
      </c>
      <c r="E7" s="69" t="s">
        <v>164</v>
      </c>
      <c r="F7" s="69" t="s">
        <v>165</v>
      </c>
    </row>
    <row r="8" spans="2:12" ht="85.5" x14ac:dyDescent="0.25">
      <c r="B8" s="67" t="s">
        <v>161</v>
      </c>
      <c r="C8" s="68">
        <v>5</v>
      </c>
      <c r="D8" s="68" t="s">
        <v>97</v>
      </c>
      <c r="E8" s="69" t="s">
        <v>159</v>
      </c>
      <c r="F8" s="69" t="s">
        <v>160</v>
      </c>
      <c r="G8" s="33"/>
      <c r="H8" s="33"/>
      <c r="I8" s="33"/>
      <c r="J8" s="33"/>
      <c r="K8" s="33"/>
      <c r="L8" s="33"/>
    </row>
    <row r="9" spans="2:12" ht="71.25" x14ac:dyDescent="0.25">
      <c r="B9" s="67" t="s">
        <v>162</v>
      </c>
      <c r="C9" s="68">
        <v>50</v>
      </c>
      <c r="D9" s="68" t="s">
        <v>98</v>
      </c>
      <c r="E9" s="69" t="s">
        <v>99</v>
      </c>
      <c r="F9" s="69" t="s">
        <v>100</v>
      </c>
      <c r="G9" s="33"/>
      <c r="H9" s="33"/>
      <c r="I9" s="33"/>
      <c r="J9" s="33"/>
      <c r="K9" s="33"/>
      <c r="L9" s="33"/>
    </row>
  </sheetData>
  <mergeCells count="5">
    <mergeCell ref="B1:F1"/>
    <mergeCell ref="B2:B3"/>
    <mergeCell ref="C2:C3"/>
    <mergeCell ref="D2:D3"/>
    <mergeCell ref="E2:F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y costos</vt:lpstr>
      <vt:lpstr>trabajo,costo,mate</vt:lpstr>
      <vt:lpstr>plan de comunicacion</vt:lpstr>
      <vt:lpstr>Manejo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LÓPEZ</dc:creator>
  <cp:lastModifiedBy>home</cp:lastModifiedBy>
  <cp:lastPrinted>2018-03-05T17:14:43Z</cp:lastPrinted>
  <dcterms:created xsi:type="dcterms:W3CDTF">2018-02-07T06:54:32Z</dcterms:created>
  <dcterms:modified xsi:type="dcterms:W3CDTF">2018-03-05T17:15:29Z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08a3de8f-59ff-4280-a5e2-784c138b88e9</vt:lpwstr>
  </property>
</Properties>
</file>