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1966F094-097F-4826-BC2A-459E0F6CEE70}" xr6:coauthVersionLast="47" xr6:coauthVersionMax="47" xr10:uidLastSave="{00000000-0000-0000-0000-000000000000}"/>
  <bookViews>
    <workbookView xWindow="-120" yWindow="-120" windowWidth="20730" windowHeight="11160" activeTab="3" xr2:uid="{B8777E8D-FF4F-48D9-98CC-3785ED6872E2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Sheet1!$K$2</definedName>
    <definedName name="_xlchart.v1.1" hidden="1">Sheet1!$K$3:$K$27</definedName>
    <definedName name="_xlchart.v1.2" hidden="1">Sheet1!$AA$13:$AA$87</definedName>
    <definedName name="_xlchart.v1.3" hidden="1">Sheet1!$J$2</definedName>
    <definedName name="_xlchart.v1.4" hidden="1">Sheet1!$J$3:$J$27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2" i="4" l="1"/>
  <c r="AD24" i="4"/>
  <c r="X24" i="4"/>
  <c r="N24" i="4"/>
  <c r="D24" i="4"/>
  <c r="AD5" i="4"/>
  <c r="W5" i="4"/>
  <c r="M5" i="4"/>
  <c r="W10" i="4"/>
  <c r="M10" i="4"/>
  <c r="W15" i="4"/>
  <c r="M15" i="4"/>
  <c r="C5" i="4"/>
  <c r="C10" i="4"/>
  <c r="C15" i="4"/>
  <c r="AD23" i="4"/>
  <c r="X23" i="4"/>
  <c r="N23" i="4"/>
  <c r="AD21" i="4"/>
  <c r="Z23" i="3" l="1"/>
  <c r="Q23" i="3"/>
  <c r="K23" i="3"/>
  <c r="E23" i="3"/>
  <c r="AF21" i="3"/>
  <c r="Z21" i="3"/>
  <c r="Q22" i="3"/>
  <c r="Q21" i="3"/>
  <c r="K22" i="3"/>
  <c r="K21" i="3"/>
  <c r="E22" i="3"/>
  <c r="E21" i="3"/>
  <c r="L6" i="2"/>
  <c r="M6" i="2"/>
  <c r="L5" i="2"/>
  <c r="M5" i="2"/>
  <c r="K6" i="2"/>
  <c r="K5" i="2"/>
  <c r="L8" i="2"/>
  <c r="M8" i="2"/>
  <c r="K8" i="2"/>
  <c r="M7" i="2"/>
  <c r="E33" i="2"/>
  <c r="F33" i="2"/>
  <c r="D33" i="2"/>
  <c r="E32" i="2"/>
  <c r="F32" i="2"/>
  <c r="D32" i="2"/>
  <c r="F30" i="2"/>
  <c r="F31" i="2" s="1"/>
  <c r="E30" i="2"/>
  <c r="E31" i="2" s="1"/>
  <c r="D30" i="2"/>
  <c r="D31" i="2" s="1"/>
  <c r="E29" i="2"/>
  <c r="F29" i="2"/>
  <c r="D29" i="2"/>
  <c r="P8" i="1"/>
  <c r="Q8" i="1"/>
  <c r="P7" i="1"/>
  <c r="Q7" i="1"/>
  <c r="P6" i="1"/>
  <c r="Q6" i="1"/>
  <c r="P5" i="1"/>
  <c r="Q5" i="1"/>
  <c r="P4" i="1"/>
  <c r="Q4" i="1"/>
  <c r="P3" i="1"/>
  <c r="Q3" i="1"/>
  <c r="O8" i="1"/>
  <c r="O7" i="1"/>
  <c r="O6" i="1"/>
  <c r="O5" i="1"/>
  <c r="O4" i="1"/>
  <c r="O3" i="1"/>
  <c r="J32" i="1"/>
  <c r="K32" i="1"/>
  <c r="I32" i="1"/>
  <c r="J31" i="1"/>
  <c r="K31" i="1"/>
  <c r="I31" i="1"/>
  <c r="J30" i="1"/>
  <c r="K30" i="1"/>
  <c r="I30" i="1"/>
  <c r="J29" i="1"/>
  <c r="K29" i="1"/>
  <c r="I29" i="1"/>
  <c r="J28" i="1"/>
  <c r="K28" i="1"/>
  <c r="I28" i="1"/>
  <c r="L7" i="2" l="1"/>
  <c r="K7" i="2"/>
</calcChain>
</file>

<file path=xl/sharedStrings.xml><?xml version="1.0" encoding="utf-8"?>
<sst xmlns="http://schemas.openxmlformats.org/spreadsheetml/2006/main" count="90" uniqueCount="50">
  <si>
    <t>Line A</t>
  </si>
  <si>
    <t>Line B</t>
  </si>
  <si>
    <t>Line C</t>
  </si>
  <si>
    <t>Maximum</t>
  </si>
  <si>
    <t>Minimum</t>
  </si>
  <si>
    <t>Range</t>
  </si>
  <si>
    <t>Median</t>
  </si>
  <si>
    <t>Mean</t>
  </si>
  <si>
    <t>Quartile 4</t>
  </si>
  <si>
    <t>Quartile 3</t>
  </si>
  <si>
    <t>Quartile 2</t>
  </si>
  <si>
    <t>Quartile 1</t>
  </si>
  <si>
    <t>Quartile 0</t>
  </si>
  <si>
    <t>IQR</t>
  </si>
  <si>
    <t>Sample Mean</t>
  </si>
  <si>
    <t>Sample Standard Deviation</t>
  </si>
  <si>
    <t>Max Expected Value (+ 3 sig)</t>
  </si>
  <si>
    <t>Min Expected Value (- 3 sig)</t>
  </si>
  <si>
    <t>Expected Range</t>
  </si>
  <si>
    <t>Less than 66.7%</t>
  </si>
  <si>
    <t>Less than 33.3%</t>
  </si>
  <si>
    <t>Middle third</t>
  </si>
  <si>
    <t>Probability =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</si>
  <si>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</si>
  <si>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</si>
  <si>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</si>
  <si>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</si>
  <si>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</si>
  <si>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</si>
  <si>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</si>
  <si>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</si>
  <si>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</si>
  <si>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Std Dev</t>
  </si>
  <si>
    <t>Variance</t>
  </si>
  <si>
    <t>Normal Distribution parameters for department output</t>
  </si>
  <si>
    <t>Raw materials required</t>
  </si>
  <si>
    <t>Input to A1</t>
  </si>
  <si>
    <t xml:space="preserve"> Line A</t>
  </si>
  <si>
    <t>Input to B1</t>
  </si>
  <si>
    <t>Input to C1</t>
  </si>
  <si>
    <t>Input to A2</t>
  </si>
  <si>
    <t>Input to B2</t>
  </si>
  <si>
    <t>Input to C2</t>
  </si>
  <si>
    <t>Input to A3</t>
  </si>
  <si>
    <t>Input to B3</t>
  </si>
  <si>
    <t>Input to C3</t>
  </si>
  <si>
    <t>Normal distribution parameters for department output</t>
  </si>
  <si>
    <t>Stdev</t>
  </si>
  <si>
    <t>Process Yield</t>
  </si>
  <si>
    <t>Process Yield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</si>
</sst>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9" fontId="4" fillId="0" borderId="0" applyFont="0" applyFill="0" applyBorder="0" applyAlignment="0" applyProtection="0"/>
  </cellStyleXfs>
  <cellXfs count="144">
    <xf numFmtId="0" fontId="0" fillId="0" borderId="0" xfId="0"/>
    <xf numFmtId="0" fontId="0" fillId="3" borderId="0" xfId="0" applyFill="1" applyAlignment="1">
      <alignment horizontal="centerContinuous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0" xfId="0" applyFill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2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  <xf numFmtId="0" fontId="1" fillId="2" borderId="1" xfId="1" applyBorder="1"/>
    <xf numFmtId="0" fontId="1" fillId="2" borderId="27" xfId="1" applyBorder="1"/>
    <xf numFmtId="0" fontId="1" fillId="2" borderId="28" xfId="1" applyBorder="1"/>
    <xf numFmtId="0" fontId="1" fillId="2" borderId="29" xfId="1" applyBorder="1"/>
    <xf numFmtId="0" fontId="1" fillId="2" borderId="30" xfId="1" applyBorder="1"/>
    <xf numFmtId="0" fontId="0" fillId="0" borderId="31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2" applyFill="1" applyBorder="1" applyAlignment="1">
      <alignment horizontal="center" vertical="center"/>
    </xf>
    <xf numFmtId="0" fontId="2" fillId="0" borderId="37" xfId="2" applyBorder="1"/>
    <xf numFmtId="0" fontId="2" fillId="0" borderId="38" xfId="2" applyBorder="1"/>
    <xf numFmtId="0" fontId="2" fillId="4" borderId="39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1" fillId="2" borderId="7" xfId="1" applyBorder="1"/>
    <xf numFmtId="2" fontId="1" fillId="2" borderId="7" xfId="1" applyNumberFormat="1" applyBorder="1"/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4" borderId="7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 vertical="center"/>
    </xf>
    <xf numFmtId="164" fontId="1" fillId="2" borderId="7" xfId="1" applyNumberFormat="1" applyBorder="1"/>
    <xf numFmtId="164" fontId="0" fillId="0" borderId="7" xfId="0" applyNumberFormat="1" applyBorder="1"/>
    <xf numFmtId="0" fontId="0" fillId="3" borderId="43" xfId="0" applyFill="1" applyBorder="1"/>
    <xf numFmtId="0" fontId="0" fillId="3" borderId="44" xfId="0" applyFill="1" applyBorder="1"/>
    <xf numFmtId="0" fontId="0" fillId="3" borderId="45" xfId="0" applyFill="1" applyBorder="1"/>
    <xf numFmtId="0" fontId="0" fillId="3" borderId="46" xfId="0" applyFill="1" applyBorder="1"/>
    <xf numFmtId="0" fontId="0" fillId="3" borderId="50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3" borderId="46" xfId="0" applyFill="1" applyBorder="1" applyAlignment="1">
      <alignment vertical="center"/>
    </xf>
    <xf numFmtId="0" fontId="0" fillId="3" borderId="50" xfId="0" applyFill="1" applyBorder="1"/>
    <xf numFmtId="0" fontId="0" fillId="3" borderId="50" xfId="0" applyFill="1" applyBorder="1" applyAlignment="1">
      <alignment vertical="center"/>
    </xf>
    <xf numFmtId="0" fontId="0" fillId="3" borderId="56" xfId="0" applyFill="1" applyBorder="1"/>
    <xf numFmtId="0" fontId="0" fillId="3" borderId="42" xfId="0" applyFill="1" applyBorder="1"/>
    <xf numFmtId="0" fontId="0" fillId="3" borderId="57" xfId="0" applyFill="1" applyBorder="1"/>
    <xf numFmtId="0" fontId="0" fillId="0" borderId="0" xfId="0" applyBorder="1" applyAlignment="1"/>
    <xf numFmtId="0" fontId="0" fillId="0" borderId="7" xfId="0" applyBorder="1" applyAlignment="1">
      <alignment horizontal="center"/>
    </xf>
    <xf numFmtId="0" fontId="2" fillId="3" borderId="42" xfId="0" applyFont="1" applyFill="1" applyBorder="1" applyAlignment="1">
      <alignment horizont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5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52" xfId="0" applyFill="1" applyBorder="1" applyAlignment="1">
      <alignment horizontal="center" vertical="center" wrapText="1"/>
    </xf>
    <xf numFmtId="0" fontId="0" fillId="3" borderId="53" xfId="0" applyFill="1" applyBorder="1" applyAlignment="1">
      <alignment horizontal="center" vertical="center" wrapText="1"/>
    </xf>
    <xf numFmtId="0" fontId="0" fillId="3" borderId="54" xfId="0" applyFill="1" applyBorder="1" applyAlignment="1">
      <alignment horizontal="center" vertical="center" wrapText="1"/>
    </xf>
    <xf numFmtId="0" fontId="0" fillId="3" borderId="55" xfId="0" applyFill="1" applyBorder="1" applyAlignment="1">
      <alignment horizontal="center" vertical="center" wrapText="1"/>
    </xf>
    <xf numFmtId="0" fontId="0" fillId="0" borderId="5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7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2" fillId="4" borderId="60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/>
    </xf>
    <xf numFmtId="164" fontId="0" fillId="3" borderId="61" xfId="0" applyNumberFormat="1" applyFill="1" applyBorder="1" applyAlignment="1">
      <alignment horizontal="center" vertical="center"/>
    </xf>
    <xf numFmtId="0" fontId="5" fillId="3" borderId="44" xfId="0" applyFont="1" applyFill="1" applyBorder="1"/>
    <xf numFmtId="1" fontId="0" fillId="0" borderId="7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0" fontId="0" fillId="3" borderId="0" xfId="3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164" fontId="0" fillId="3" borderId="0" xfId="0" applyNumberFormat="1" applyFill="1" applyAlignment="1">
      <alignment horizontal="center" vertical="center"/>
    </xf>
    <xf numFmtId="0" fontId="0" fillId="0" borderId="0" xfId="0" applyAlignment="1">
      <alignment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3" applyNumberFormat="1" applyFont="1" applyBorder="1" applyAlignment="1">
      <alignment horizontal="center"/>
    </xf>
    <xf numFmtId="2" fontId="0" fillId="0" borderId="62" xfId="0" applyNumberFormat="1" applyBorder="1" applyAlignment="1">
      <alignment horizontal="center" vertical="center"/>
    </xf>
    <xf numFmtId="2" fontId="0" fillId="0" borderId="63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164" fontId="0" fillId="0" borderId="62" xfId="0" applyNumberFormat="1" applyBorder="1" applyAlignment="1">
      <alignment horizontal="center" vertical="center"/>
    </xf>
    <xf numFmtId="164" fontId="0" fillId="0" borderId="63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10" fontId="0" fillId="0" borderId="7" xfId="3" applyNumberFormat="1" applyFont="1" applyBorder="1" applyAlignment="1">
      <alignment horizontal="center" vertical="center"/>
    </xf>
    <xf numFmtId="10" fontId="6" fillId="3" borderId="47" xfId="0" applyNumberFormat="1" applyFont="1" applyFill="1" applyBorder="1" applyAlignment="1">
      <alignment horizontal="center" vertical="center" wrapText="1"/>
    </xf>
    <xf numFmtId="0" fontId="6" fillId="3" borderId="48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 vertical="center" wrapText="1"/>
    </xf>
    <xf numFmtId="0" fontId="6" fillId="3" borderId="51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6" fillId="3" borderId="53" xfId="0" applyFont="1" applyFill="1" applyBorder="1" applyAlignment="1">
      <alignment horizontal="center" vertical="center" wrapText="1"/>
    </xf>
    <xf numFmtId="0" fontId="6" fillId="3" borderId="54" xfId="0" applyFont="1" applyFill="1" applyBorder="1" applyAlignment="1">
      <alignment horizontal="center" vertical="center" wrapText="1"/>
    </xf>
    <xf numFmtId="0" fontId="6" fillId="3" borderId="55" xfId="0" applyFont="1" applyFill="1" applyBorder="1" applyAlignment="1">
      <alignment horizontal="center" vertical="center" wrapText="1"/>
    </xf>
    <xf numFmtId="165" fontId="6" fillId="3" borderId="47" xfId="3" applyNumberFormat="1" applyFont="1" applyFill="1" applyBorder="1" applyAlignment="1">
      <alignment horizontal="center" vertical="center" wrapText="1"/>
    </xf>
    <xf numFmtId="165" fontId="6" fillId="3" borderId="48" xfId="3" applyNumberFormat="1" applyFont="1" applyFill="1" applyBorder="1" applyAlignment="1">
      <alignment horizontal="center" vertical="center" wrapText="1"/>
    </xf>
    <xf numFmtId="165" fontId="6" fillId="3" borderId="49" xfId="3" applyNumberFormat="1" applyFont="1" applyFill="1" applyBorder="1" applyAlignment="1">
      <alignment horizontal="center" vertical="center" wrapText="1"/>
    </xf>
    <xf numFmtId="165" fontId="6" fillId="3" borderId="51" xfId="3" applyNumberFormat="1" applyFont="1" applyFill="1" applyBorder="1" applyAlignment="1">
      <alignment horizontal="center" vertical="center" wrapText="1"/>
    </xf>
    <xf numFmtId="165" fontId="6" fillId="3" borderId="0" xfId="3" applyNumberFormat="1" applyFont="1" applyFill="1" applyBorder="1" applyAlignment="1">
      <alignment horizontal="center" vertical="center" wrapText="1"/>
    </xf>
    <xf numFmtId="165" fontId="6" fillId="3" borderId="52" xfId="3" applyNumberFormat="1" applyFont="1" applyFill="1" applyBorder="1" applyAlignment="1">
      <alignment horizontal="center" vertical="center" wrapText="1"/>
    </xf>
    <xf numFmtId="165" fontId="6" fillId="3" borderId="53" xfId="3" applyNumberFormat="1" applyFont="1" applyFill="1" applyBorder="1" applyAlignment="1">
      <alignment horizontal="center" vertical="center" wrapText="1"/>
    </xf>
    <xf numFmtId="165" fontId="6" fillId="3" borderId="54" xfId="3" applyNumberFormat="1" applyFont="1" applyFill="1" applyBorder="1" applyAlignment="1">
      <alignment horizontal="center" vertical="center" wrapText="1"/>
    </xf>
    <xf numFmtId="165" fontId="6" fillId="3" borderId="55" xfId="3" applyNumberFormat="1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164" fontId="0" fillId="0" borderId="62" xfId="0" applyNumberFormat="1" applyBorder="1" applyAlignment="1">
      <alignment horizontal="center" vertical="center"/>
    </xf>
    <xf numFmtId="2" fontId="0" fillId="0" borderId="64" xfId="0" applyNumberFormat="1" applyBorder="1" applyAlignment="1">
      <alignment horizontal="center" vertical="center"/>
    </xf>
    <xf numFmtId="0" fontId="8" fillId="8" borderId="64" xfId="0" applyFont="1" applyFill="1" applyBorder="1" applyAlignment="1">
      <alignment horizontal="center" wrapText="1"/>
    </xf>
    <xf numFmtId="0" fontId="8" fillId="8" borderId="0" xfId="0" applyFont="1" applyFill="1" applyBorder="1" applyAlignment="1">
      <alignment horizontal="center" wrapText="1"/>
    </xf>
  </cellXfs>
  <cellStyles count="4">
    <cellStyle name="Calculation" xfId="1" builtinId="22"/>
    <cellStyle name="Normal" xfId="0" builtinId="0"/>
    <cellStyle name="Percent" xfId="3" builtinId="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Line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B</a:t>
          </a:r>
        </a:p>
      </cx:txPr>
    </cx:title>
    <cx:plotArea>
      <cx:plotAreaRegion>
        <cx:series layoutId="clusteredColumn" uniqueId="{5CE78307-D6BA-4ED2-93B7-3088A6964E57}">
          <cx:tx>
            <cx:txData>
              <cx:f>_xlchart.v1.3</cx:f>
              <cx:v>Line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Line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Line C</a:t>
          </a:r>
        </a:p>
      </cx:txPr>
    </cx:title>
    <cx:plotArea>
      <cx:plotAreaRegion>
        <cx:series layoutId="clusteredColumn" uniqueId="{63C98850-2FFA-46D4-A661-4515A1E7B3B5}">
          <cx:tx>
            <cx:txData>
              <cx:f>_xlchart.v1.0</cx:f>
              <cx:v>Line 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5A31726A-043C-45D6-A551-4A2D00509CAD}">
          <cx:dataId val="0"/>
          <cx:layoutPr>
            <cx:binning intervalClosed="r">
              <cx:binSize val="1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247649</xdr:colOff>
      <xdr:row>22</xdr:row>
      <xdr:rowOff>142875</xdr:rowOff>
    </xdr:from>
    <xdr:to>
      <xdr:col>19</xdr:col>
      <xdr:colOff>38100</xdr:colOff>
      <xdr:row>32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FA706F-1644-4440-B6C7-02E22C9BCF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0074" y="4419600"/>
              <a:ext cx="3486151" cy="1962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285750</xdr:colOff>
      <xdr:row>12</xdr:row>
      <xdr:rowOff>38100</xdr:rowOff>
    </xdr:from>
    <xdr:to>
      <xdr:col>25</xdr:col>
      <xdr:colOff>66675</xdr:colOff>
      <xdr:row>21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B419CFA-886B-4B0C-8B1F-21DF5D1110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53875" y="2381250"/>
              <a:ext cx="3438525" cy="1876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104775</xdr:colOff>
      <xdr:row>68</xdr:row>
      <xdr:rowOff>180975</xdr:rowOff>
    </xdr:from>
    <xdr:to>
      <xdr:col>16</xdr:col>
      <xdr:colOff>371475</xdr:colOff>
      <xdr:row>83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82EE519-56F2-42D1-9D97-95374D84EA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8800" y="1323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119744</xdr:colOff>
      <xdr:row>8</xdr:row>
      <xdr:rowOff>5443</xdr:rowOff>
    </xdr:from>
    <xdr:to>
      <xdr:col>6</xdr:col>
      <xdr:colOff>119744</xdr:colOff>
      <xdr:row>10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D645C5E-A00E-47D1-93FB-ECBF704E61C7}"/>
            </a:ext>
          </a:extLst>
        </xdr:cNvPr>
        <xdr:cNvCxnSpPr/>
      </xdr:nvCxnSpPr>
      <xdr:spPr>
        <a:xfrm>
          <a:off x="776969" y="1262743"/>
          <a:ext cx="0" cy="394607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125189</xdr:colOff>
      <xdr:row>8</xdr:row>
      <xdr:rowOff>1360</xdr:rowOff>
    </xdr:from>
    <xdr:to>
      <xdr:col>12</xdr:col>
      <xdr:colOff>125189</xdr:colOff>
      <xdr:row>9</xdr:row>
      <xdr:rowOff>186418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D7BF528-5FA3-4DDE-8FE8-0701CF39B91C}"/>
            </a:ext>
          </a:extLst>
        </xdr:cNvPr>
        <xdr:cNvCxnSpPr/>
      </xdr:nvCxnSpPr>
      <xdr:spPr>
        <a:xfrm>
          <a:off x="2096864" y="1258660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125189</xdr:colOff>
      <xdr:row>8</xdr:row>
      <xdr:rowOff>1360</xdr:rowOff>
    </xdr:from>
    <xdr:to>
      <xdr:col>18</xdr:col>
      <xdr:colOff>125189</xdr:colOff>
      <xdr:row>9</xdr:row>
      <xdr:rowOff>186418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38E2DC2-FFD7-44CC-B1D6-7C7B9F7A3B9F}"/>
            </a:ext>
          </a:extLst>
        </xdr:cNvPr>
        <xdr:cNvCxnSpPr/>
      </xdr:nvCxnSpPr>
      <xdr:spPr>
        <a:xfrm>
          <a:off x="3411314" y="1258660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125189</xdr:colOff>
      <xdr:row>13</xdr:row>
      <xdr:rowOff>0</xdr:rowOff>
    </xdr:from>
    <xdr:to>
      <xdr:col>12</xdr:col>
      <xdr:colOff>125189</xdr:colOff>
      <xdr:row>14</xdr:row>
      <xdr:rowOff>186418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86CB4E3-54C6-4712-A992-86D36F43C053}"/>
            </a:ext>
          </a:extLst>
        </xdr:cNvPr>
        <xdr:cNvCxnSpPr/>
      </xdr:nvCxnSpPr>
      <xdr:spPr>
        <a:xfrm>
          <a:off x="2096864" y="2238375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125189</xdr:colOff>
      <xdr:row>13</xdr:row>
      <xdr:rowOff>0</xdr:rowOff>
    </xdr:from>
    <xdr:to>
      <xdr:col>18</xdr:col>
      <xdr:colOff>125189</xdr:colOff>
      <xdr:row>14</xdr:row>
      <xdr:rowOff>186418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35FC665-B98E-4A61-9503-12719FF33939}"/>
            </a:ext>
          </a:extLst>
        </xdr:cNvPr>
        <xdr:cNvCxnSpPr/>
      </xdr:nvCxnSpPr>
      <xdr:spPr>
        <a:xfrm>
          <a:off x="3411314" y="2238375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125189</xdr:colOff>
      <xdr:row>13</xdr:row>
      <xdr:rowOff>0</xdr:rowOff>
    </xdr:from>
    <xdr:to>
      <xdr:col>6</xdr:col>
      <xdr:colOff>125189</xdr:colOff>
      <xdr:row>14</xdr:row>
      <xdr:rowOff>186418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7F9586C-A2F0-46E5-A113-DD63B2587C69}"/>
            </a:ext>
          </a:extLst>
        </xdr:cNvPr>
        <xdr:cNvCxnSpPr/>
      </xdr:nvCxnSpPr>
      <xdr:spPr>
        <a:xfrm>
          <a:off x="782414" y="2238375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125186</xdr:colOff>
      <xdr:row>17</xdr:row>
      <xdr:rowOff>186421</xdr:rowOff>
    </xdr:from>
    <xdr:to>
      <xdr:col>12</xdr:col>
      <xdr:colOff>125186</xdr:colOff>
      <xdr:row>20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2EE95DF-7E13-4C62-B435-853E00DF0F99}"/>
            </a:ext>
          </a:extLst>
        </xdr:cNvPr>
        <xdr:cNvCxnSpPr/>
      </xdr:nvCxnSpPr>
      <xdr:spPr>
        <a:xfrm>
          <a:off x="2096861" y="3205846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125186</xdr:colOff>
      <xdr:row>17</xdr:row>
      <xdr:rowOff>186421</xdr:rowOff>
    </xdr:from>
    <xdr:to>
      <xdr:col>18</xdr:col>
      <xdr:colOff>125186</xdr:colOff>
      <xdr:row>20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A64D3FC-ED55-4D49-9526-5BFF321118B7}"/>
            </a:ext>
          </a:extLst>
        </xdr:cNvPr>
        <xdr:cNvCxnSpPr/>
      </xdr:nvCxnSpPr>
      <xdr:spPr>
        <a:xfrm>
          <a:off x="3411311" y="3205846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125186</xdr:colOff>
      <xdr:row>17</xdr:row>
      <xdr:rowOff>186421</xdr:rowOff>
    </xdr:from>
    <xdr:to>
      <xdr:col>6</xdr:col>
      <xdr:colOff>125186</xdr:colOff>
      <xdr:row>20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9AF8BE8B-67BA-45A9-A4E5-F9274314E602}"/>
            </a:ext>
          </a:extLst>
        </xdr:cNvPr>
        <xdr:cNvCxnSpPr/>
      </xdr:nvCxnSpPr>
      <xdr:spPr>
        <a:xfrm>
          <a:off x="782411" y="3205846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119744</xdr:colOff>
      <xdr:row>8</xdr:row>
      <xdr:rowOff>5443</xdr:rowOff>
    </xdr:from>
    <xdr:to>
      <xdr:col>5</xdr:col>
      <xdr:colOff>119744</xdr:colOff>
      <xdr:row>10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E0C2C36-E472-46F4-8BDC-9AE2B598A370}"/>
            </a:ext>
          </a:extLst>
        </xdr:cNvPr>
        <xdr:cNvCxnSpPr/>
      </xdr:nvCxnSpPr>
      <xdr:spPr>
        <a:xfrm>
          <a:off x="3310619" y="1567543"/>
          <a:ext cx="0" cy="385082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7</xdr:row>
      <xdr:rowOff>201385</xdr:rowOff>
    </xdr:from>
    <xdr:to>
      <xdr:col>15</xdr:col>
      <xdr:colOff>125189</xdr:colOff>
      <xdr:row>9</xdr:row>
      <xdr:rowOff>195943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E4BCA08-5585-4ABF-89DA-0C5BAA032088}"/>
            </a:ext>
          </a:extLst>
        </xdr:cNvPr>
        <xdr:cNvCxnSpPr/>
      </xdr:nvCxnSpPr>
      <xdr:spPr>
        <a:xfrm>
          <a:off x="6068789" y="1563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125189</xdr:colOff>
      <xdr:row>7</xdr:row>
      <xdr:rowOff>201385</xdr:rowOff>
    </xdr:from>
    <xdr:to>
      <xdr:col>25</xdr:col>
      <xdr:colOff>125189</xdr:colOff>
      <xdr:row>9</xdr:row>
      <xdr:rowOff>195943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C0A9CD1-471A-449D-B932-07E9B7DA5E10}"/>
            </a:ext>
          </a:extLst>
        </xdr:cNvPr>
        <xdr:cNvCxnSpPr/>
      </xdr:nvCxnSpPr>
      <xdr:spPr>
        <a:xfrm>
          <a:off x="8821514" y="1563460"/>
          <a:ext cx="0" cy="38508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125189</xdr:colOff>
      <xdr:row>13</xdr:row>
      <xdr:rowOff>0</xdr:rowOff>
    </xdr:from>
    <xdr:to>
      <xdr:col>15</xdr:col>
      <xdr:colOff>125189</xdr:colOff>
      <xdr:row>14</xdr:row>
      <xdr:rowOff>195943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4BB7A64-5893-4640-B6D5-925B9C4A0F26}"/>
            </a:ext>
          </a:extLst>
        </xdr:cNvPr>
        <xdr:cNvCxnSpPr/>
      </xdr:nvCxnSpPr>
      <xdr:spPr>
        <a:xfrm>
          <a:off x="6068789" y="2533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125189</xdr:colOff>
      <xdr:row>13</xdr:row>
      <xdr:rowOff>0</xdr:rowOff>
    </xdr:from>
    <xdr:to>
      <xdr:col>25</xdr:col>
      <xdr:colOff>125189</xdr:colOff>
      <xdr:row>14</xdr:row>
      <xdr:rowOff>195943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013B43-5182-4F16-A91D-3D8C729EEC07}"/>
            </a:ext>
          </a:extLst>
        </xdr:cNvPr>
        <xdr:cNvCxnSpPr/>
      </xdr:nvCxnSpPr>
      <xdr:spPr>
        <a:xfrm>
          <a:off x="8821514" y="2533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125189</xdr:colOff>
      <xdr:row>13</xdr:row>
      <xdr:rowOff>0</xdr:rowOff>
    </xdr:from>
    <xdr:to>
      <xdr:col>5</xdr:col>
      <xdr:colOff>125189</xdr:colOff>
      <xdr:row>14</xdr:row>
      <xdr:rowOff>195943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BB53078-E5F5-4414-9FA7-116E6FFE16A5}"/>
            </a:ext>
          </a:extLst>
        </xdr:cNvPr>
        <xdr:cNvCxnSpPr/>
      </xdr:nvCxnSpPr>
      <xdr:spPr>
        <a:xfrm>
          <a:off x="3316064" y="2533650"/>
          <a:ext cx="0" cy="386443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125186</xdr:colOff>
      <xdr:row>17</xdr:row>
      <xdr:rowOff>195946</xdr:rowOff>
    </xdr:from>
    <xdr:to>
      <xdr:col>15</xdr:col>
      <xdr:colOff>125186</xdr:colOff>
      <xdr:row>20</xdr:row>
      <xdr:rowOff>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C9AEA8-638C-49BD-8C6F-917EDF039177}"/>
            </a:ext>
          </a:extLst>
        </xdr:cNvPr>
        <xdr:cNvCxnSpPr/>
      </xdr:nvCxnSpPr>
      <xdr:spPr>
        <a:xfrm>
          <a:off x="6068786" y="3510646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125186</xdr:colOff>
      <xdr:row>17</xdr:row>
      <xdr:rowOff>195946</xdr:rowOff>
    </xdr:from>
    <xdr:to>
      <xdr:col>25</xdr:col>
      <xdr:colOff>125186</xdr:colOff>
      <xdr:row>20</xdr:row>
      <xdr:rowOff>4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2BBD8C2-3725-498D-89B8-42E4DA519428}"/>
            </a:ext>
          </a:extLst>
        </xdr:cNvPr>
        <xdr:cNvCxnSpPr/>
      </xdr:nvCxnSpPr>
      <xdr:spPr>
        <a:xfrm>
          <a:off x="8821511" y="3510646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125186</xdr:colOff>
      <xdr:row>17</xdr:row>
      <xdr:rowOff>195946</xdr:rowOff>
    </xdr:from>
    <xdr:to>
      <xdr:col>5</xdr:col>
      <xdr:colOff>125186</xdr:colOff>
      <xdr:row>20</xdr:row>
      <xdr:rowOff>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20EE55F-E630-4285-AC11-C93B7BF55BD3}"/>
            </a:ext>
          </a:extLst>
        </xdr:cNvPr>
        <xdr:cNvCxnSpPr/>
      </xdr:nvCxnSpPr>
      <xdr:spPr>
        <a:xfrm>
          <a:off x="3316061" y="3510646"/>
          <a:ext cx="0" cy="394608"/>
        </a:xfrm>
        <a:prstGeom prst="straightConnector1">
          <a:avLst/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5482-5D19-424E-9CF9-38EC0EC912D0}">
  <dimension ref="A1:AA87"/>
  <sheetViews>
    <sheetView topLeftCell="A13" workbookViewId="0">
      <selection activeCell="I28" sqref="I28"/>
    </sheetView>
  </sheetViews>
  <sheetFormatPr defaultRowHeight="15" x14ac:dyDescent="0.25"/>
  <cols>
    <col min="8" max="8" width="9.85546875" bestFit="1" customWidth="1"/>
    <col min="14" max="14" width="9.7109375" bestFit="1" customWidth="1"/>
  </cols>
  <sheetData>
    <row r="1" spans="1:27" ht="15.75" thickBot="1" x14ac:dyDescent="0.3"/>
    <row r="2" spans="1:27" ht="15.75" thickBot="1" x14ac:dyDescent="0.3">
      <c r="A2" s="1" t="s">
        <v>0</v>
      </c>
      <c r="B2" s="1"/>
      <c r="C2" s="1"/>
      <c r="D2" s="1"/>
      <c r="E2" s="1"/>
      <c r="I2" s="23" t="s">
        <v>0</v>
      </c>
      <c r="J2" s="24" t="s">
        <v>1</v>
      </c>
      <c r="K2" s="25" t="s">
        <v>2</v>
      </c>
      <c r="N2" s="45"/>
      <c r="O2" s="46" t="s">
        <v>0</v>
      </c>
      <c r="P2" s="24" t="s">
        <v>1</v>
      </c>
      <c r="Q2" s="25" t="s">
        <v>2</v>
      </c>
    </row>
    <row r="3" spans="1:27" x14ac:dyDescent="0.25">
      <c r="A3" s="2">
        <v>794</v>
      </c>
      <c r="B3" s="3">
        <v>814</v>
      </c>
      <c r="C3" s="3">
        <v>811</v>
      </c>
      <c r="D3" s="3">
        <v>794</v>
      </c>
      <c r="E3" s="4">
        <v>793</v>
      </c>
      <c r="I3" s="27">
        <v>794</v>
      </c>
      <c r="J3" s="22">
        <v>547</v>
      </c>
      <c r="K3" s="28">
        <v>1026</v>
      </c>
      <c r="N3" s="42" t="s">
        <v>8</v>
      </c>
      <c r="O3" s="43">
        <f>QUARTILE(I3:I27,4)</f>
        <v>819</v>
      </c>
      <c r="P3" s="22">
        <f t="shared" ref="P3:Q3" si="0">QUARTILE(J3:J27,4)</f>
        <v>555</v>
      </c>
      <c r="Q3" s="44">
        <f t="shared" si="0"/>
        <v>1065</v>
      </c>
    </row>
    <row r="4" spans="1:27" x14ac:dyDescent="0.25">
      <c r="A4" s="5">
        <v>800</v>
      </c>
      <c r="B4" s="6">
        <v>776</v>
      </c>
      <c r="C4" s="6">
        <v>785</v>
      </c>
      <c r="D4" s="6">
        <v>793</v>
      </c>
      <c r="E4" s="7">
        <v>786</v>
      </c>
      <c r="I4" s="5">
        <v>800</v>
      </c>
      <c r="J4" s="6">
        <v>546</v>
      </c>
      <c r="K4" s="17">
        <v>932</v>
      </c>
      <c r="N4" s="41" t="s">
        <v>9</v>
      </c>
      <c r="O4" s="40">
        <f>QUARTILE(I3:I27,3)</f>
        <v>800</v>
      </c>
      <c r="P4" s="6">
        <f t="shared" ref="P4:Q4" si="1">QUARTILE(J3:J27,3)</f>
        <v>553</v>
      </c>
      <c r="Q4" s="7">
        <f t="shared" si="1"/>
        <v>1018</v>
      </c>
    </row>
    <row r="5" spans="1:27" x14ac:dyDescent="0.25">
      <c r="A5" s="5">
        <v>797</v>
      </c>
      <c r="B5" s="6">
        <v>792</v>
      </c>
      <c r="C5" s="6">
        <v>808</v>
      </c>
      <c r="D5" s="6">
        <v>803</v>
      </c>
      <c r="E5" s="7">
        <v>794</v>
      </c>
      <c r="I5" s="5">
        <v>797</v>
      </c>
      <c r="J5" s="6">
        <v>544</v>
      </c>
      <c r="K5" s="17">
        <v>1037</v>
      </c>
      <c r="N5" s="41" t="s">
        <v>10</v>
      </c>
      <c r="O5" s="40">
        <f>QUARTILE(I3:I27,2)</f>
        <v>797</v>
      </c>
      <c r="P5" s="6">
        <f t="shared" ref="P5:Q5" si="2">QUARTILE(J3:J27,2)</f>
        <v>550</v>
      </c>
      <c r="Q5" s="7">
        <f t="shared" si="2"/>
        <v>1000</v>
      </c>
    </row>
    <row r="6" spans="1:27" x14ac:dyDescent="0.25">
      <c r="A6" s="5">
        <v>797</v>
      </c>
      <c r="B6" s="6">
        <v>807</v>
      </c>
      <c r="C6" s="6">
        <v>783</v>
      </c>
      <c r="D6" s="6">
        <v>819</v>
      </c>
      <c r="E6" s="7">
        <v>800</v>
      </c>
      <c r="I6" s="5">
        <v>797</v>
      </c>
      <c r="J6" s="6">
        <v>553</v>
      </c>
      <c r="K6" s="17">
        <v>985</v>
      </c>
      <c r="N6" s="41" t="s">
        <v>11</v>
      </c>
      <c r="O6" s="40">
        <f>QUARTILE(I3:I27,1)</f>
        <v>793</v>
      </c>
      <c r="P6" s="6">
        <f t="shared" ref="P6:Q6" si="3">QUARTILE(J3:J27,1)</f>
        <v>546</v>
      </c>
      <c r="Q6" s="7">
        <f t="shared" si="3"/>
        <v>977</v>
      </c>
    </row>
    <row r="7" spans="1:27" ht="15.75" thickBot="1" x14ac:dyDescent="0.3">
      <c r="A7" s="8">
        <v>797</v>
      </c>
      <c r="B7" s="9">
        <v>793</v>
      </c>
      <c r="C7" s="9">
        <v>793</v>
      </c>
      <c r="D7" s="9">
        <v>797</v>
      </c>
      <c r="E7" s="10">
        <v>797</v>
      </c>
      <c r="I7" s="5">
        <v>797</v>
      </c>
      <c r="J7" s="6">
        <v>551</v>
      </c>
      <c r="K7" s="17">
        <v>1000</v>
      </c>
      <c r="N7" s="41" t="s">
        <v>12</v>
      </c>
      <c r="O7" s="40">
        <f>QUARTILE(I3:I27,0)</f>
        <v>776</v>
      </c>
      <c r="P7" s="6">
        <f t="shared" ref="P7:Q7" si="4">QUARTILE(J3:J27,0)</f>
        <v>536</v>
      </c>
      <c r="Q7" s="7">
        <f t="shared" si="4"/>
        <v>932</v>
      </c>
    </row>
    <row r="8" spans="1:27" ht="15.75" thickBot="1" x14ac:dyDescent="0.3">
      <c r="A8" s="11"/>
      <c r="B8" s="11"/>
      <c r="C8" s="11"/>
      <c r="D8" s="11"/>
      <c r="E8" s="11"/>
      <c r="I8" s="5">
        <v>814</v>
      </c>
      <c r="J8" s="6">
        <v>546</v>
      </c>
      <c r="K8" s="17">
        <v>998</v>
      </c>
      <c r="N8" s="47" t="s">
        <v>13</v>
      </c>
      <c r="O8" s="48">
        <f>O4-O6</f>
        <v>7</v>
      </c>
      <c r="P8" s="26">
        <f t="shared" ref="P8:Q8" si="5">P4-P6</f>
        <v>7</v>
      </c>
      <c r="Q8" s="49">
        <f t="shared" si="5"/>
        <v>41</v>
      </c>
    </row>
    <row r="9" spans="1:27" ht="16.5" thickTop="1" thickBot="1" x14ac:dyDescent="0.3">
      <c r="A9" s="1" t="s">
        <v>1</v>
      </c>
      <c r="B9" s="1"/>
      <c r="C9" s="1"/>
      <c r="D9" s="1"/>
      <c r="E9" s="1"/>
      <c r="I9" s="5">
        <v>776</v>
      </c>
      <c r="J9" s="6">
        <v>550</v>
      </c>
      <c r="K9" s="17">
        <v>1012</v>
      </c>
    </row>
    <row r="10" spans="1:27" x14ac:dyDescent="0.25">
      <c r="A10" s="2">
        <v>547</v>
      </c>
      <c r="B10" s="3">
        <v>546</v>
      </c>
      <c r="C10" s="3">
        <v>553</v>
      </c>
      <c r="D10" s="3">
        <v>555</v>
      </c>
      <c r="E10" s="4">
        <v>553</v>
      </c>
      <c r="I10" s="5">
        <v>792</v>
      </c>
      <c r="J10" s="6">
        <v>554</v>
      </c>
      <c r="K10" s="17">
        <v>1043</v>
      </c>
    </row>
    <row r="11" spans="1:27" x14ac:dyDescent="0.25">
      <c r="A11" s="5">
        <v>546</v>
      </c>
      <c r="B11" s="6">
        <v>550</v>
      </c>
      <c r="C11" s="6">
        <v>553</v>
      </c>
      <c r="D11" s="6">
        <v>549</v>
      </c>
      <c r="E11" s="7">
        <v>536</v>
      </c>
      <c r="I11" s="5">
        <v>807</v>
      </c>
      <c r="J11" s="6">
        <v>539</v>
      </c>
      <c r="K11" s="17">
        <v>970</v>
      </c>
    </row>
    <row r="12" spans="1:27" x14ac:dyDescent="0.25">
      <c r="A12" s="5">
        <v>544</v>
      </c>
      <c r="B12" s="6">
        <v>554</v>
      </c>
      <c r="C12" s="6">
        <v>548</v>
      </c>
      <c r="D12" s="6">
        <v>548</v>
      </c>
      <c r="E12" s="7">
        <v>554</v>
      </c>
      <c r="I12" s="5">
        <v>793</v>
      </c>
      <c r="J12" s="6">
        <v>543</v>
      </c>
      <c r="K12" s="17">
        <v>974</v>
      </c>
    </row>
    <row r="13" spans="1:27" x14ac:dyDescent="0.25">
      <c r="A13" s="5">
        <v>553</v>
      </c>
      <c r="B13" s="6">
        <v>539</v>
      </c>
      <c r="C13" s="6">
        <v>552</v>
      </c>
      <c r="D13" s="6">
        <v>546</v>
      </c>
      <c r="E13" s="7">
        <v>553</v>
      </c>
      <c r="I13" s="5">
        <v>811</v>
      </c>
      <c r="J13" s="6">
        <v>553</v>
      </c>
      <c r="K13" s="17">
        <v>1018</v>
      </c>
      <c r="AA13" s="27">
        <v>794</v>
      </c>
    </row>
    <row r="14" spans="1:27" ht="15.75" thickBot="1" x14ac:dyDescent="0.3">
      <c r="A14" s="8">
        <v>551</v>
      </c>
      <c r="B14" s="9">
        <v>543</v>
      </c>
      <c r="C14" s="9">
        <v>543</v>
      </c>
      <c r="D14" s="9">
        <v>553</v>
      </c>
      <c r="E14" s="10">
        <v>552</v>
      </c>
      <c r="I14" s="5">
        <v>785</v>
      </c>
      <c r="J14" s="6">
        <v>553</v>
      </c>
      <c r="K14" s="17">
        <v>991</v>
      </c>
      <c r="AA14" s="5">
        <v>800</v>
      </c>
    </row>
    <row r="15" spans="1:27" x14ac:dyDescent="0.25">
      <c r="A15" s="11"/>
      <c r="B15" s="11"/>
      <c r="C15" s="11"/>
      <c r="D15" s="11"/>
      <c r="E15" s="11"/>
      <c r="I15" s="5">
        <v>808</v>
      </c>
      <c r="J15" s="6">
        <v>548</v>
      </c>
      <c r="K15" s="17">
        <v>1029</v>
      </c>
      <c r="AA15" s="5">
        <v>797</v>
      </c>
    </row>
    <row r="16" spans="1:27" ht="15.75" thickBot="1" x14ac:dyDescent="0.3">
      <c r="A16" s="1" t="s">
        <v>2</v>
      </c>
      <c r="B16" s="1"/>
      <c r="C16" s="1"/>
      <c r="D16" s="1"/>
      <c r="E16" s="1"/>
      <c r="I16" s="5">
        <v>783</v>
      </c>
      <c r="J16" s="6">
        <v>552</v>
      </c>
      <c r="K16" s="17">
        <v>976</v>
      </c>
      <c r="AA16" s="5">
        <v>797</v>
      </c>
    </row>
    <row r="17" spans="1:27" x14ac:dyDescent="0.25">
      <c r="A17" s="12">
        <v>1026</v>
      </c>
      <c r="B17" s="13">
        <v>998</v>
      </c>
      <c r="C17" s="13">
        <v>1018</v>
      </c>
      <c r="D17" s="13">
        <v>977</v>
      </c>
      <c r="E17" s="14">
        <v>1000</v>
      </c>
      <c r="I17" s="5">
        <v>793</v>
      </c>
      <c r="J17" s="6">
        <v>543</v>
      </c>
      <c r="K17" s="17">
        <v>970</v>
      </c>
      <c r="AA17" s="5">
        <v>797</v>
      </c>
    </row>
    <row r="18" spans="1:27" x14ac:dyDescent="0.25">
      <c r="A18" s="15">
        <v>932</v>
      </c>
      <c r="B18" s="16">
        <v>1012</v>
      </c>
      <c r="C18" s="16">
        <v>991</v>
      </c>
      <c r="D18" s="16">
        <v>1013</v>
      </c>
      <c r="E18" s="17">
        <v>1004</v>
      </c>
      <c r="I18" s="5">
        <v>794</v>
      </c>
      <c r="J18" s="6">
        <v>555</v>
      </c>
      <c r="K18" s="17">
        <v>977</v>
      </c>
      <c r="AA18" s="5">
        <v>814</v>
      </c>
    </row>
    <row r="19" spans="1:27" x14ac:dyDescent="0.25">
      <c r="A19" s="15">
        <v>1037</v>
      </c>
      <c r="B19" s="16">
        <v>1043</v>
      </c>
      <c r="C19" s="16">
        <v>1029</v>
      </c>
      <c r="D19" s="16">
        <v>991</v>
      </c>
      <c r="E19" s="17">
        <v>1015</v>
      </c>
      <c r="I19" s="5">
        <v>793</v>
      </c>
      <c r="J19" s="6">
        <v>549</v>
      </c>
      <c r="K19" s="17">
        <v>1013</v>
      </c>
      <c r="AA19" s="5">
        <v>776</v>
      </c>
    </row>
    <row r="20" spans="1:27" x14ac:dyDescent="0.25">
      <c r="A20" s="15">
        <v>985</v>
      </c>
      <c r="B20" s="16">
        <v>970</v>
      </c>
      <c r="C20" s="16">
        <v>976</v>
      </c>
      <c r="D20" s="16">
        <v>1065</v>
      </c>
      <c r="E20" s="17">
        <v>968</v>
      </c>
      <c r="I20" s="5">
        <v>803</v>
      </c>
      <c r="J20" s="6">
        <v>548</v>
      </c>
      <c r="K20" s="17">
        <v>991</v>
      </c>
      <c r="AA20" s="5">
        <v>792</v>
      </c>
    </row>
    <row r="21" spans="1:27" ht="15.75" thickBot="1" x14ac:dyDescent="0.3">
      <c r="A21" s="18">
        <v>1000</v>
      </c>
      <c r="B21" s="19">
        <v>974</v>
      </c>
      <c r="C21" s="19">
        <v>970</v>
      </c>
      <c r="D21" s="19">
        <v>1018</v>
      </c>
      <c r="E21" s="20">
        <v>1051</v>
      </c>
      <c r="I21" s="5">
        <v>819</v>
      </c>
      <c r="J21" s="6">
        <v>546</v>
      </c>
      <c r="K21" s="17">
        <v>1065</v>
      </c>
      <c r="AA21" s="5">
        <v>807</v>
      </c>
    </row>
    <row r="22" spans="1:27" x14ac:dyDescent="0.25">
      <c r="I22" s="5">
        <v>797</v>
      </c>
      <c r="J22" s="6">
        <v>553</v>
      </c>
      <c r="K22" s="17">
        <v>1018</v>
      </c>
      <c r="AA22" s="5">
        <v>793</v>
      </c>
    </row>
    <row r="23" spans="1:27" x14ac:dyDescent="0.25">
      <c r="I23" s="5">
        <v>793</v>
      </c>
      <c r="J23" s="6">
        <v>553</v>
      </c>
      <c r="K23" s="17">
        <v>1000</v>
      </c>
      <c r="AA23" s="5">
        <v>811</v>
      </c>
    </row>
    <row r="24" spans="1:27" x14ac:dyDescent="0.25">
      <c r="I24" s="5">
        <v>786</v>
      </c>
      <c r="J24" s="6">
        <v>536</v>
      </c>
      <c r="K24" s="17">
        <v>1004</v>
      </c>
      <c r="AA24" s="5">
        <v>785</v>
      </c>
    </row>
    <row r="25" spans="1:27" x14ac:dyDescent="0.25">
      <c r="I25" s="5">
        <v>794</v>
      </c>
      <c r="J25" s="6">
        <v>554</v>
      </c>
      <c r="K25" s="17">
        <v>1015</v>
      </c>
      <c r="AA25" s="5">
        <v>808</v>
      </c>
    </row>
    <row r="26" spans="1:27" x14ac:dyDescent="0.25">
      <c r="I26" s="5">
        <v>800</v>
      </c>
      <c r="J26" s="6">
        <v>553</v>
      </c>
      <c r="K26" s="17">
        <v>968</v>
      </c>
      <c r="AA26" s="5">
        <v>783</v>
      </c>
    </row>
    <row r="27" spans="1:27" ht="15.75" thickBot="1" x14ac:dyDescent="0.3">
      <c r="I27" s="29">
        <v>797</v>
      </c>
      <c r="J27" s="30">
        <v>552</v>
      </c>
      <c r="K27" s="21">
        <v>1051</v>
      </c>
      <c r="AA27" s="5">
        <v>793</v>
      </c>
    </row>
    <row r="28" spans="1:27" x14ac:dyDescent="0.25">
      <c r="H28" s="31" t="s">
        <v>3</v>
      </c>
      <c r="I28" s="32">
        <f>MAX(I3:I27)</f>
        <v>819</v>
      </c>
      <c r="J28" s="32">
        <f t="shared" ref="J28:K28" si="6">MAX(J3:J27)</f>
        <v>555</v>
      </c>
      <c r="K28" s="33">
        <f t="shared" si="6"/>
        <v>1065</v>
      </c>
      <c r="AA28" s="5">
        <v>794</v>
      </c>
    </row>
    <row r="29" spans="1:27" x14ac:dyDescent="0.25">
      <c r="H29" s="34" t="s">
        <v>4</v>
      </c>
      <c r="I29" s="35">
        <f>MIN(I3:I27)</f>
        <v>776</v>
      </c>
      <c r="J29" s="35">
        <f t="shared" ref="J29:K29" si="7">MIN(J3:J27)</f>
        <v>536</v>
      </c>
      <c r="K29" s="36">
        <f t="shared" si="7"/>
        <v>932</v>
      </c>
      <c r="AA29" s="5">
        <v>793</v>
      </c>
    </row>
    <row r="30" spans="1:27" x14ac:dyDescent="0.25">
      <c r="H30" s="34" t="s">
        <v>5</v>
      </c>
      <c r="I30" s="35">
        <f>I28-I29</f>
        <v>43</v>
      </c>
      <c r="J30" s="35">
        <f t="shared" ref="J30:K30" si="8">J28-J29</f>
        <v>19</v>
      </c>
      <c r="K30" s="36">
        <f t="shared" si="8"/>
        <v>133</v>
      </c>
      <c r="AA30" s="5">
        <v>803</v>
      </c>
    </row>
    <row r="31" spans="1:27" x14ac:dyDescent="0.25">
      <c r="H31" s="34" t="s">
        <v>6</v>
      </c>
      <c r="I31" s="35">
        <f>MEDIAN(I3:I27)</f>
        <v>797</v>
      </c>
      <c r="J31" s="35">
        <f t="shared" ref="J31:K31" si="9">MEDIAN(J3:J27)</f>
        <v>550</v>
      </c>
      <c r="K31" s="36">
        <f t="shared" si="9"/>
        <v>1000</v>
      </c>
      <c r="AA31" s="5">
        <v>819</v>
      </c>
    </row>
    <row r="32" spans="1:27" ht="15.75" thickBot="1" x14ac:dyDescent="0.3">
      <c r="H32" s="37" t="s">
        <v>7</v>
      </c>
      <c r="I32" s="38">
        <f>AVERAGE(I3:I27)</f>
        <v>796.92</v>
      </c>
      <c r="J32" s="38">
        <f t="shared" ref="J32:K32" si="10">AVERAGE(J3:J27)</f>
        <v>548.84</v>
      </c>
      <c r="K32" s="39">
        <f t="shared" si="10"/>
        <v>1002.52</v>
      </c>
      <c r="AA32" s="5">
        <v>797</v>
      </c>
    </row>
    <row r="33" spans="27:27" x14ac:dyDescent="0.25">
      <c r="AA33" s="5">
        <v>793</v>
      </c>
    </row>
    <row r="34" spans="27:27" x14ac:dyDescent="0.25">
      <c r="AA34" s="5">
        <v>786</v>
      </c>
    </row>
    <row r="35" spans="27:27" x14ac:dyDescent="0.25">
      <c r="AA35" s="5">
        <v>794</v>
      </c>
    </row>
    <row r="36" spans="27:27" x14ac:dyDescent="0.25">
      <c r="AA36" s="5">
        <v>800</v>
      </c>
    </row>
    <row r="37" spans="27:27" x14ac:dyDescent="0.25">
      <c r="AA37" s="29">
        <v>797</v>
      </c>
    </row>
    <row r="38" spans="27:27" x14ac:dyDescent="0.25">
      <c r="AA38" s="22">
        <v>547</v>
      </c>
    </row>
    <row r="39" spans="27:27" x14ac:dyDescent="0.25">
      <c r="AA39" s="6">
        <v>546</v>
      </c>
    </row>
    <row r="40" spans="27:27" x14ac:dyDescent="0.25">
      <c r="AA40" s="6">
        <v>544</v>
      </c>
    </row>
    <row r="41" spans="27:27" x14ac:dyDescent="0.25">
      <c r="AA41" s="6">
        <v>553</v>
      </c>
    </row>
    <row r="42" spans="27:27" x14ac:dyDescent="0.25">
      <c r="AA42" s="6">
        <v>551</v>
      </c>
    </row>
    <row r="43" spans="27:27" x14ac:dyDescent="0.25">
      <c r="AA43" s="6">
        <v>546</v>
      </c>
    </row>
    <row r="44" spans="27:27" x14ac:dyDescent="0.25">
      <c r="AA44" s="6">
        <v>550</v>
      </c>
    </row>
    <row r="45" spans="27:27" x14ac:dyDescent="0.25">
      <c r="AA45" s="6">
        <v>554</v>
      </c>
    </row>
    <row r="46" spans="27:27" x14ac:dyDescent="0.25">
      <c r="AA46" s="6">
        <v>539</v>
      </c>
    </row>
    <row r="47" spans="27:27" x14ac:dyDescent="0.25">
      <c r="AA47" s="6">
        <v>543</v>
      </c>
    </row>
    <row r="48" spans="27:27" x14ac:dyDescent="0.25">
      <c r="AA48" s="6">
        <v>553</v>
      </c>
    </row>
    <row r="49" spans="27:27" x14ac:dyDescent="0.25">
      <c r="AA49" s="6">
        <v>553</v>
      </c>
    </row>
    <row r="50" spans="27:27" x14ac:dyDescent="0.25">
      <c r="AA50" s="6">
        <v>548</v>
      </c>
    </row>
    <row r="51" spans="27:27" x14ac:dyDescent="0.25">
      <c r="AA51" s="6">
        <v>552</v>
      </c>
    </row>
    <row r="52" spans="27:27" x14ac:dyDescent="0.25">
      <c r="AA52" s="6">
        <v>543</v>
      </c>
    </row>
    <row r="53" spans="27:27" x14ac:dyDescent="0.25">
      <c r="AA53" s="6">
        <v>555</v>
      </c>
    </row>
    <row r="54" spans="27:27" x14ac:dyDescent="0.25">
      <c r="AA54" s="6">
        <v>549</v>
      </c>
    </row>
    <row r="55" spans="27:27" x14ac:dyDescent="0.25">
      <c r="AA55" s="6">
        <v>548</v>
      </c>
    </row>
    <row r="56" spans="27:27" x14ac:dyDescent="0.25">
      <c r="AA56" s="6">
        <v>546</v>
      </c>
    </row>
    <row r="57" spans="27:27" x14ac:dyDescent="0.25">
      <c r="AA57" s="6">
        <v>553</v>
      </c>
    </row>
    <row r="58" spans="27:27" x14ac:dyDescent="0.25">
      <c r="AA58" s="6">
        <v>553</v>
      </c>
    </row>
    <row r="59" spans="27:27" x14ac:dyDescent="0.25">
      <c r="AA59" s="6">
        <v>536</v>
      </c>
    </row>
    <row r="60" spans="27:27" x14ac:dyDescent="0.25">
      <c r="AA60" s="6">
        <v>554</v>
      </c>
    </row>
    <row r="61" spans="27:27" x14ac:dyDescent="0.25">
      <c r="AA61" s="6">
        <v>553</v>
      </c>
    </row>
    <row r="62" spans="27:27" x14ac:dyDescent="0.25">
      <c r="AA62" s="30">
        <v>552</v>
      </c>
    </row>
    <row r="63" spans="27:27" x14ac:dyDescent="0.25">
      <c r="AA63" s="28">
        <v>1026</v>
      </c>
    </row>
    <row r="64" spans="27:27" x14ac:dyDescent="0.25">
      <c r="AA64" s="17">
        <v>932</v>
      </c>
    </row>
    <row r="65" spans="27:27" x14ac:dyDescent="0.25">
      <c r="AA65" s="17">
        <v>1037</v>
      </c>
    </row>
    <row r="66" spans="27:27" x14ac:dyDescent="0.25">
      <c r="AA66" s="17">
        <v>985</v>
      </c>
    </row>
    <row r="67" spans="27:27" x14ac:dyDescent="0.25">
      <c r="AA67" s="17">
        <v>1000</v>
      </c>
    </row>
    <row r="68" spans="27:27" x14ac:dyDescent="0.25">
      <c r="AA68" s="17">
        <v>998</v>
      </c>
    </row>
    <row r="69" spans="27:27" x14ac:dyDescent="0.25">
      <c r="AA69" s="17">
        <v>1012</v>
      </c>
    </row>
    <row r="70" spans="27:27" x14ac:dyDescent="0.25">
      <c r="AA70" s="17">
        <v>1043</v>
      </c>
    </row>
    <row r="71" spans="27:27" x14ac:dyDescent="0.25">
      <c r="AA71" s="17">
        <v>970</v>
      </c>
    </row>
    <row r="72" spans="27:27" x14ac:dyDescent="0.25">
      <c r="AA72" s="17">
        <v>974</v>
      </c>
    </row>
    <row r="73" spans="27:27" x14ac:dyDescent="0.25">
      <c r="AA73" s="17">
        <v>1018</v>
      </c>
    </row>
    <row r="74" spans="27:27" x14ac:dyDescent="0.25">
      <c r="AA74" s="17">
        <v>991</v>
      </c>
    </row>
    <row r="75" spans="27:27" x14ac:dyDescent="0.25">
      <c r="AA75" s="17">
        <v>1029</v>
      </c>
    </row>
    <row r="76" spans="27:27" x14ac:dyDescent="0.25">
      <c r="AA76" s="17">
        <v>976</v>
      </c>
    </row>
    <row r="77" spans="27:27" x14ac:dyDescent="0.25">
      <c r="AA77" s="17">
        <v>970</v>
      </c>
    </row>
    <row r="78" spans="27:27" x14ac:dyDescent="0.25">
      <c r="AA78" s="17">
        <v>977</v>
      </c>
    </row>
    <row r="79" spans="27:27" x14ac:dyDescent="0.25">
      <c r="AA79" s="17">
        <v>1013</v>
      </c>
    </row>
    <row r="80" spans="27:27" x14ac:dyDescent="0.25">
      <c r="AA80" s="17">
        <v>991</v>
      </c>
    </row>
    <row r="81" spans="27:27" x14ac:dyDescent="0.25">
      <c r="AA81" s="17">
        <v>1065</v>
      </c>
    </row>
    <row r="82" spans="27:27" x14ac:dyDescent="0.25">
      <c r="AA82" s="17">
        <v>1018</v>
      </c>
    </row>
    <row r="83" spans="27:27" x14ac:dyDescent="0.25">
      <c r="AA83" s="17">
        <v>1000</v>
      </c>
    </row>
    <row r="84" spans="27:27" x14ac:dyDescent="0.25">
      <c r="AA84" s="17">
        <v>1004</v>
      </c>
    </row>
    <row r="85" spans="27:27" x14ac:dyDescent="0.25">
      <c r="AA85" s="17">
        <v>1015</v>
      </c>
    </row>
    <row r="86" spans="27:27" x14ac:dyDescent="0.25">
      <c r="AA86" s="17">
        <v>968</v>
      </c>
    </row>
    <row r="87" spans="27:27" x14ac:dyDescent="0.25">
      <c r="AA87" s="21">
        <v>1051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5D9DF-70E7-4FC6-A354-221F5EDEFD70}">
  <dimension ref="C2:M33"/>
  <sheetViews>
    <sheetView workbookViewId="0">
      <selection activeCell="L9" sqref="L9"/>
    </sheetView>
  </sheetViews>
  <sheetFormatPr defaultRowHeight="15" x14ac:dyDescent="0.25"/>
  <cols>
    <col min="3" max="3" width="26.7109375" bestFit="1" customWidth="1"/>
    <col min="4" max="5" width="9.5703125" bestFit="1" customWidth="1"/>
    <col min="6" max="6" width="10.5703125" bestFit="1" customWidth="1"/>
    <col min="9" max="9" width="25.28515625" bestFit="1" customWidth="1"/>
  </cols>
  <sheetData>
    <row r="2" spans="4:13" ht="15.75" thickBot="1" x14ac:dyDescent="0.3"/>
    <row r="3" spans="4:13" ht="15.75" thickBot="1" x14ac:dyDescent="0.3">
      <c r="D3" s="23" t="s">
        <v>0</v>
      </c>
      <c r="E3" s="24" t="s">
        <v>1</v>
      </c>
      <c r="F3" s="25" t="s">
        <v>2</v>
      </c>
      <c r="I3" s="61" t="s">
        <v>7</v>
      </c>
      <c r="J3" s="61"/>
      <c r="K3" s="63">
        <v>796.92</v>
      </c>
      <c r="L3" s="63">
        <v>548.84</v>
      </c>
      <c r="M3" s="64">
        <v>1002.52</v>
      </c>
    </row>
    <row r="4" spans="4:13" x14ac:dyDescent="0.25">
      <c r="D4" s="27">
        <v>794</v>
      </c>
      <c r="E4" s="22">
        <v>547</v>
      </c>
      <c r="F4" s="28">
        <v>1026</v>
      </c>
      <c r="I4" s="61" t="s">
        <v>15</v>
      </c>
      <c r="J4" s="61"/>
      <c r="K4" s="63">
        <v>9.7079005626002033</v>
      </c>
      <c r="L4" s="63">
        <v>5.0139804546886699</v>
      </c>
      <c r="M4" s="64">
        <v>30.430412419157253</v>
      </c>
    </row>
    <row r="5" spans="4:13" x14ac:dyDescent="0.25">
      <c r="D5" s="5">
        <v>800</v>
      </c>
      <c r="E5" s="6">
        <v>546</v>
      </c>
      <c r="F5" s="60">
        <v>932</v>
      </c>
      <c r="I5" s="61" t="s">
        <v>19</v>
      </c>
      <c r="J5" s="61">
        <v>0.66700000000000004</v>
      </c>
      <c r="K5" s="64">
        <f>NORMINV($J$5, K3,K4)</f>
        <v>801.11035935435859</v>
      </c>
      <c r="L5" s="64">
        <f t="shared" ref="L5:M5" si="0">NORMINV($J$5, L3,L4)</f>
        <v>551.00425577965018</v>
      </c>
      <c r="M5" s="64">
        <f t="shared" si="0"/>
        <v>1015.6551122228072</v>
      </c>
    </row>
    <row r="6" spans="4:13" x14ac:dyDescent="0.25">
      <c r="D6" s="5">
        <v>797</v>
      </c>
      <c r="E6" s="6">
        <v>544</v>
      </c>
      <c r="F6" s="17">
        <v>1037</v>
      </c>
      <c r="I6" s="61" t="s">
        <v>20</v>
      </c>
      <c r="J6" s="61">
        <v>0.33300000000000002</v>
      </c>
      <c r="K6" s="64">
        <f>NORMINV($J$6, K3,K4)</f>
        <v>792.72964064564133</v>
      </c>
      <c r="L6" s="64">
        <f t="shared" ref="L6:M6" si="1">NORMINV($J$6, L3,L4)</f>
        <v>546.67574422034988</v>
      </c>
      <c r="M6" s="64">
        <f t="shared" si="1"/>
        <v>989.38488777719272</v>
      </c>
    </row>
    <row r="7" spans="4:13" x14ac:dyDescent="0.25">
      <c r="D7" s="5">
        <v>797</v>
      </c>
      <c r="E7" s="6">
        <v>553</v>
      </c>
      <c r="F7" s="17">
        <v>985</v>
      </c>
      <c r="I7" s="61" t="s">
        <v>21</v>
      </c>
      <c r="J7" s="61"/>
      <c r="K7" s="64">
        <f>K5-K6</f>
        <v>8.3807187087172679</v>
      </c>
      <c r="L7" s="64">
        <f t="shared" ref="L7:M7" si="2">L5-L6</f>
        <v>4.3285115593002956</v>
      </c>
      <c r="M7" s="64">
        <f t="shared" si="2"/>
        <v>26.270224445614531</v>
      </c>
    </row>
    <row r="8" spans="4:13" x14ac:dyDescent="0.25">
      <c r="D8" s="5">
        <v>797</v>
      </c>
      <c r="E8" s="6">
        <v>551</v>
      </c>
      <c r="F8" s="17">
        <v>1000</v>
      </c>
      <c r="I8" s="62" t="s">
        <v>22</v>
      </c>
      <c r="J8" s="62">
        <v>0.5</v>
      </c>
      <c r="K8" s="64">
        <f>NORMINV($J$8,K3,K4)</f>
        <v>796.92</v>
      </c>
      <c r="L8" s="64">
        <f t="shared" ref="L8:M8" si="3">NORMINV($J$8,L3,L4)</f>
        <v>548.84</v>
      </c>
      <c r="M8" s="64">
        <f t="shared" si="3"/>
        <v>1002.52</v>
      </c>
    </row>
    <row r="9" spans="4:13" x14ac:dyDescent="0.25">
      <c r="D9" s="5">
        <v>814</v>
      </c>
      <c r="E9" s="6">
        <v>546</v>
      </c>
      <c r="F9" s="17">
        <v>998</v>
      </c>
    </row>
    <row r="10" spans="4:13" x14ac:dyDescent="0.25">
      <c r="D10" s="55">
        <v>776</v>
      </c>
      <c r="E10" s="6">
        <v>550</v>
      </c>
      <c r="F10" s="17">
        <v>1012</v>
      </c>
    </row>
    <row r="11" spans="4:13" x14ac:dyDescent="0.25">
      <c r="D11" s="5">
        <v>792</v>
      </c>
      <c r="E11" s="6">
        <v>554</v>
      </c>
      <c r="F11" s="17">
        <v>1043</v>
      </c>
    </row>
    <row r="12" spans="4:13" x14ac:dyDescent="0.25">
      <c r="D12" s="5">
        <v>807</v>
      </c>
      <c r="E12" s="6">
        <v>539</v>
      </c>
      <c r="F12" s="17">
        <v>970</v>
      </c>
    </row>
    <row r="13" spans="4:13" x14ac:dyDescent="0.25">
      <c r="D13" s="5">
        <v>793</v>
      </c>
      <c r="E13" s="6">
        <v>543</v>
      </c>
      <c r="F13" s="17">
        <v>974</v>
      </c>
    </row>
    <row r="14" spans="4:13" x14ac:dyDescent="0.25">
      <c r="D14" s="5">
        <v>811</v>
      </c>
      <c r="E14" s="6">
        <v>553</v>
      </c>
      <c r="F14" s="17">
        <v>1018</v>
      </c>
    </row>
    <row r="15" spans="4:13" x14ac:dyDescent="0.25">
      <c r="D15" s="5">
        <v>785</v>
      </c>
      <c r="E15" s="6">
        <v>553</v>
      </c>
      <c r="F15" s="17">
        <v>991</v>
      </c>
    </row>
    <row r="16" spans="4:13" x14ac:dyDescent="0.25">
      <c r="D16" s="5">
        <v>808</v>
      </c>
      <c r="E16" s="6">
        <v>548</v>
      </c>
      <c r="F16" s="17">
        <v>1029</v>
      </c>
    </row>
    <row r="17" spans="3:6" x14ac:dyDescent="0.25">
      <c r="D17" s="5">
        <v>783</v>
      </c>
      <c r="E17" s="6">
        <v>552</v>
      </c>
      <c r="F17" s="17">
        <v>976</v>
      </c>
    </row>
    <row r="18" spans="3:6" x14ac:dyDescent="0.25">
      <c r="D18" s="5">
        <v>793</v>
      </c>
      <c r="E18" s="6">
        <v>543</v>
      </c>
      <c r="F18" s="17">
        <v>970</v>
      </c>
    </row>
    <row r="19" spans="3:6" x14ac:dyDescent="0.25">
      <c r="D19" s="5">
        <v>794</v>
      </c>
      <c r="E19" s="57">
        <v>555</v>
      </c>
      <c r="F19" s="17">
        <v>977</v>
      </c>
    </row>
    <row r="20" spans="3:6" x14ac:dyDescent="0.25">
      <c r="D20" s="5">
        <v>793</v>
      </c>
      <c r="E20" s="6">
        <v>549</v>
      </c>
      <c r="F20" s="17">
        <v>1013</v>
      </c>
    </row>
    <row r="21" spans="3:6" x14ac:dyDescent="0.25">
      <c r="D21" s="5">
        <v>803</v>
      </c>
      <c r="E21" s="6">
        <v>548</v>
      </c>
      <c r="F21" s="17">
        <v>991</v>
      </c>
    </row>
    <row r="22" spans="3:6" x14ac:dyDescent="0.25">
      <c r="D22" s="58">
        <v>819</v>
      </c>
      <c r="E22" s="6">
        <v>546</v>
      </c>
      <c r="F22" s="59">
        <v>1065</v>
      </c>
    </row>
    <row r="23" spans="3:6" x14ac:dyDescent="0.25">
      <c r="D23" s="5">
        <v>797</v>
      </c>
      <c r="E23" s="6">
        <v>553</v>
      </c>
      <c r="F23" s="17">
        <v>1018</v>
      </c>
    </row>
    <row r="24" spans="3:6" x14ac:dyDescent="0.25">
      <c r="D24" s="5">
        <v>793</v>
      </c>
      <c r="E24" s="6">
        <v>553</v>
      </c>
      <c r="F24" s="17">
        <v>1000</v>
      </c>
    </row>
    <row r="25" spans="3:6" x14ac:dyDescent="0.25">
      <c r="D25" s="5">
        <v>786</v>
      </c>
      <c r="E25" s="56">
        <v>536</v>
      </c>
      <c r="F25" s="17">
        <v>1004</v>
      </c>
    </row>
    <row r="26" spans="3:6" x14ac:dyDescent="0.25">
      <c r="D26" s="5">
        <v>794</v>
      </c>
      <c r="E26" s="6">
        <v>554</v>
      </c>
      <c r="F26" s="17">
        <v>1015</v>
      </c>
    </row>
    <row r="27" spans="3:6" x14ac:dyDescent="0.25">
      <c r="D27" s="5">
        <v>800</v>
      </c>
      <c r="E27" s="6">
        <v>553</v>
      </c>
      <c r="F27" s="17">
        <v>968</v>
      </c>
    </row>
    <row r="28" spans="3:6" ht="15.75" thickBot="1" x14ac:dyDescent="0.3">
      <c r="D28" s="29">
        <v>797</v>
      </c>
      <c r="E28" s="30">
        <v>552</v>
      </c>
      <c r="F28" s="21">
        <v>1051</v>
      </c>
    </row>
    <row r="29" spans="3:6" x14ac:dyDescent="0.25">
      <c r="C29" s="50" t="s">
        <v>14</v>
      </c>
      <c r="D29" s="53">
        <f>AVERAGE(D4:D28)</f>
        <v>796.92</v>
      </c>
      <c r="E29" s="53">
        <f t="shared" ref="E29:F29" si="4">AVERAGE(E4:E28)</f>
        <v>548.84</v>
      </c>
      <c r="F29" s="53">
        <f t="shared" si="4"/>
        <v>1002.52</v>
      </c>
    </row>
    <row r="30" spans="3:6" x14ac:dyDescent="0.25">
      <c r="C30" s="51" t="s">
        <v>15</v>
      </c>
      <c r="D30" s="54">
        <f>_xlfn.STDEV.S(D4:D28)</f>
        <v>9.7079005626002033</v>
      </c>
      <c r="E30" s="54">
        <f>_xlfn.STDEV.S(E4:E28)</f>
        <v>5.0139804546886699</v>
      </c>
      <c r="F30" s="54">
        <f>_xlfn.STDEV.S(F4:F28)</f>
        <v>30.430412419157253</v>
      </c>
    </row>
    <row r="31" spans="3:6" x14ac:dyDescent="0.25">
      <c r="C31" s="51" t="s">
        <v>16</v>
      </c>
      <c r="D31" s="53">
        <f>D29+3*D30</f>
        <v>826.04370168780054</v>
      </c>
      <c r="E31" s="53">
        <f t="shared" ref="E31:F31" si="5">E29+3*E30</f>
        <v>563.88194136406605</v>
      </c>
      <c r="F31" s="53">
        <f t="shared" si="5"/>
        <v>1093.8112372574717</v>
      </c>
    </row>
    <row r="32" spans="3:6" x14ac:dyDescent="0.25">
      <c r="C32" s="51" t="s">
        <v>17</v>
      </c>
      <c r="D32" s="53">
        <f>D29-3*D30</f>
        <v>767.79629831219938</v>
      </c>
      <c r="E32" s="53">
        <f t="shared" ref="E32:F32" si="6">E29-3*E30</f>
        <v>533.79805863593401</v>
      </c>
      <c r="F32" s="53">
        <f t="shared" si="6"/>
        <v>911.22876274252826</v>
      </c>
    </row>
    <row r="33" spans="3:6" ht="15.75" thickBot="1" x14ac:dyDescent="0.3">
      <c r="C33" s="52" t="s">
        <v>18</v>
      </c>
      <c r="D33" s="53">
        <f>D31-D32</f>
        <v>58.247403375601152</v>
      </c>
      <c r="E33" s="53">
        <f t="shared" ref="E33:F33" si="7">E31-E32</f>
        <v>30.083882728132039</v>
      </c>
      <c r="F33" s="53">
        <f t="shared" si="7"/>
        <v>182.58247451494344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311B0-19EA-4F76-9A72-B92C05EA7564}">
  <dimension ref="A4:AJ23"/>
  <sheetViews>
    <sheetView showGridLines="0" topLeftCell="A7" workbookViewId="0">
      <selection activeCell="E21" sqref="E21:I23"/>
    </sheetView>
  </sheetViews>
  <sheetFormatPr defaultColWidth="3.28515625" defaultRowHeight="15" x14ac:dyDescent="0.25"/>
  <cols>
    <col min="5" max="6" width="3.28515625" customWidth="1"/>
    <col min="7" max="7" width="3.5703125" customWidth="1"/>
  </cols>
  <sheetData>
    <row r="4" spans="5:21" x14ac:dyDescent="0.25">
      <c r="E4" s="79" t="s">
        <v>0</v>
      </c>
      <c r="F4" s="79"/>
      <c r="G4" s="79"/>
      <c r="H4" s="79"/>
      <c r="I4" s="79"/>
      <c r="J4" s="11"/>
      <c r="K4" s="79" t="s">
        <v>1</v>
      </c>
      <c r="L4" s="79"/>
      <c r="M4" s="79"/>
      <c r="N4" s="79"/>
      <c r="O4" s="79"/>
      <c r="P4" s="11"/>
      <c r="Q4" s="79" t="s">
        <v>2</v>
      </c>
      <c r="R4" s="79"/>
      <c r="S4" s="79"/>
      <c r="T4" s="79"/>
      <c r="U4" s="79"/>
    </row>
    <row r="5" spans="5:21" ht="15.75" thickBot="1" x14ac:dyDescent="0.3">
      <c r="E5" s="65"/>
      <c r="F5" s="66"/>
      <c r="G5" s="66"/>
      <c r="H5" s="66"/>
      <c r="I5" s="67"/>
      <c r="J5" s="11"/>
      <c r="K5" s="65"/>
      <c r="L5" s="66"/>
      <c r="M5" s="66"/>
      <c r="N5" s="66"/>
      <c r="O5" s="67"/>
      <c r="P5" s="11"/>
      <c r="Q5" s="65"/>
      <c r="R5" s="66"/>
      <c r="S5" s="66"/>
      <c r="T5" s="66"/>
      <c r="U5" s="67"/>
    </row>
    <row r="6" spans="5:21" x14ac:dyDescent="0.25">
      <c r="E6" s="68"/>
      <c r="F6" s="80" t="s">
        <v>23</v>
      </c>
      <c r="G6" s="81"/>
      <c r="H6" s="82"/>
      <c r="I6" s="69"/>
      <c r="J6" s="70"/>
      <c r="K6" s="71"/>
      <c r="L6" s="80" t="s">
        <v>24</v>
      </c>
      <c r="M6" s="81"/>
      <c r="N6" s="82"/>
      <c r="O6" s="69"/>
      <c r="P6" s="70"/>
      <c r="Q6" s="71"/>
      <c r="R6" s="80" t="s">
        <v>25</v>
      </c>
      <c r="S6" s="81"/>
      <c r="T6" s="82"/>
      <c r="U6" s="72"/>
    </row>
    <row r="7" spans="5:21" x14ac:dyDescent="0.25">
      <c r="E7" s="68"/>
      <c r="F7" s="83"/>
      <c r="G7" s="84"/>
      <c r="H7" s="85"/>
      <c r="I7" s="69"/>
      <c r="J7" s="70"/>
      <c r="K7" s="71"/>
      <c r="L7" s="83"/>
      <c r="M7" s="84"/>
      <c r="N7" s="85"/>
      <c r="O7" s="69"/>
      <c r="P7" s="70"/>
      <c r="Q7" s="71"/>
      <c r="R7" s="83"/>
      <c r="S7" s="84"/>
      <c r="T7" s="85"/>
      <c r="U7" s="72"/>
    </row>
    <row r="8" spans="5:21" ht="15.75" thickBot="1" x14ac:dyDescent="0.3">
      <c r="E8" s="68"/>
      <c r="F8" s="86"/>
      <c r="G8" s="87"/>
      <c r="H8" s="88"/>
      <c r="I8" s="69"/>
      <c r="J8" s="70"/>
      <c r="K8" s="71"/>
      <c r="L8" s="86"/>
      <c r="M8" s="87"/>
      <c r="N8" s="88"/>
      <c r="O8" s="69"/>
      <c r="P8" s="70"/>
      <c r="Q8" s="71"/>
      <c r="R8" s="86"/>
      <c r="S8" s="87"/>
      <c r="T8" s="88"/>
      <c r="U8" s="72"/>
    </row>
    <row r="9" spans="5:21" x14ac:dyDescent="0.25">
      <c r="E9" s="68"/>
      <c r="F9" s="70"/>
      <c r="G9" s="70"/>
      <c r="H9" s="70"/>
      <c r="I9" s="73"/>
      <c r="J9" s="70"/>
      <c r="K9" s="71"/>
      <c r="L9" s="70"/>
      <c r="M9" s="70"/>
      <c r="N9" s="70"/>
      <c r="O9" s="73"/>
      <c r="P9" s="70"/>
      <c r="Q9" s="71"/>
      <c r="R9" s="70"/>
      <c r="S9" s="70"/>
      <c r="T9" s="70"/>
      <c r="U9" s="72"/>
    </row>
    <row r="10" spans="5:21" ht="15.75" thickBot="1" x14ac:dyDescent="0.3">
      <c r="E10" s="68"/>
      <c r="F10" s="70"/>
      <c r="G10" s="70"/>
      <c r="H10" s="70"/>
      <c r="I10" s="73"/>
      <c r="J10" s="70"/>
      <c r="K10" s="71"/>
      <c r="L10" s="70"/>
      <c r="M10" s="70"/>
      <c r="N10" s="70"/>
      <c r="O10" s="73"/>
      <c r="P10" s="70"/>
      <c r="Q10" s="71"/>
      <c r="R10" s="70"/>
      <c r="S10" s="70"/>
      <c r="T10" s="70"/>
      <c r="U10" s="72"/>
    </row>
    <row r="11" spans="5:21" x14ac:dyDescent="0.25">
      <c r="E11" s="68"/>
      <c r="F11" s="80" t="s">
        <v>26</v>
      </c>
      <c r="G11" s="81"/>
      <c r="H11" s="82"/>
      <c r="I11" s="69"/>
      <c r="J11" s="70"/>
      <c r="K11" s="71"/>
      <c r="L11" s="80" t="s">
        <v>27</v>
      </c>
      <c r="M11" s="81"/>
      <c r="N11" s="82"/>
      <c r="O11" s="69"/>
      <c r="P11" s="70"/>
      <c r="Q11" s="71"/>
      <c r="R11" s="80" t="s">
        <v>28</v>
      </c>
      <c r="S11" s="81"/>
      <c r="T11" s="82"/>
      <c r="U11" s="72"/>
    </row>
    <row r="12" spans="5:21" x14ac:dyDescent="0.25">
      <c r="E12" s="68"/>
      <c r="F12" s="83"/>
      <c r="G12" s="84"/>
      <c r="H12" s="85"/>
      <c r="I12" s="69"/>
      <c r="J12" s="70"/>
      <c r="K12" s="71"/>
      <c r="L12" s="83"/>
      <c r="M12" s="84"/>
      <c r="N12" s="85"/>
      <c r="O12" s="69"/>
      <c r="P12" s="70"/>
      <c r="Q12" s="71"/>
      <c r="R12" s="83"/>
      <c r="S12" s="84"/>
      <c r="T12" s="85"/>
      <c r="U12" s="72"/>
    </row>
    <row r="13" spans="5:21" ht="15.75" thickBot="1" x14ac:dyDescent="0.3">
      <c r="E13" s="68"/>
      <c r="F13" s="86"/>
      <c r="G13" s="87"/>
      <c r="H13" s="88"/>
      <c r="I13" s="69"/>
      <c r="J13" s="70"/>
      <c r="K13" s="71"/>
      <c r="L13" s="86"/>
      <c r="M13" s="87"/>
      <c r="N13" s="88"/>
      <c r="O13" s="69"/>
      <c r="P13" s="70"/>
      <c r="Q13" s="71"/>
      <c r="R13" s="86"/>
      <c r="S13" s="87"/>
      <c r="T13" s="88"/>
      <c r="U13" s="72"/>
    </row>
    <row r="14" spans="5:21" x14ac:dyDescent="0.25">
      <c r="E14" s="68"/>
      <c r="F14" s="70"/>
      <c r="G14" s="70"/>
      <c r="H14" s="70"/>
      <c r="I14" s="73"/>
      <c r="J14" s="70"/>
      <c r="K14" s="71"/>
      <c r="L14" s="70"/>
      <c r="M14" s="70"/>
      <c r="N14" s="70"/>
      <c r="O14" s="73"/>
      <c r="P14" s="70"/>
      <c r="Q14" s="71"/>
      <c r="R14" s="70"/>
      <c r="S14" s="70"/>
      <c r="T14" s="70"/>
      <c r="U14" s="72"/>
    </row>
    <row r="15" spans="5:21" ht="15.75" thickBot="1" x14ac:dyDescent="0.3">
      <c r="E15" s="68"/>
      <c r="F15" s="70"/>
      <c r="G15" s="70"/>
      <c r="H15" s="70"/>
      <c r="I15" s="73"/>
      <c r="J15" s="70"/>
      <c r="K15" s="71"/>
      <c r="L15" s="70"/>
      <c r="M15" s="70"/>
      <c r="N15" s="70"/>
      <c r="O15" s="73"/>
      <c r="P15" s="70"/>
      <c r="Q15" s="71"/>
      <c r="R15" s="70"/>
      <c r="S15" s="70"/>
      <c r="T15" s="70"/>
      <c r="U15" s="72"/>
    </row>
    <row r="16" spans="5:21" x14ac:dyDescent="0.25">
      <c r="E16" s="68"/>
      <c r="F16" s="80" t="s">
        <v>29</v>
      </c>
      <c r="G16" s="81"/>
      <c r="H16" s="82"/>
      <c r="I16" s="69"/>
      <c r="J16" s="70"/>
      <c r="K16" s="71"/>
      <c r="L16" s="80" t="s">
        <v>30</v>
      </c>
      <c r="M16" s="81"/>
      <c r="N16" s="82"/>
      <c r="O16" s="69"/>
      <c r="P16" s="70"/>
      <c r="Q16" s="71"/>
      <c r="R16" s="80" t="s">
        <v>31</v>
      </c>
      <c r="S16" s="81"/>
      <c r="T16" s="82"/>
      <c r="U16" s="72"/>
    </row>
    <row r="17" spans="1:36" x14ac:dyDescent="0.25">
      <c r="E17" s="68"/>
      <c r="F17" s="83"/>
      <c r="G17" s="84"/>
      <c r="H17" s="85"/>
      <c r="I17" s="69"/>
      <c r="J17" s="70"/>
      <c r="K17" s="71"/>
      <c r="L17" s="83"/>
      <c r="M17" s="84"/>
      <c r="N17" s="85"/>
      <c r="O17" s="69"/>
      <c r="P17" s="70"/>
      <c r="Q17" s="71"/>
      <c r="R17" s="83"/>
      <c r="S17" s="84"/>
      <c r="T17" s="85"/>
      <c r="U17" s="72"/>
    </row>
    <row r="18" spans="1:36" ht="15.75" thickBot="1" x14ac:dyDescent="0.3">
      <c r="E18" s="68"/>
      <c r="F18" s="86"/>
      <c r="G18" s="87"/>
      <c r="H18" s="88"/>
      <c r="I18" s="69"/>
      <c r="J18" s="70"/>
      <c r="K18" s="71"/>
      <c r="L18" s="86"/>
      <c r="M18" s="87"/>
      <c r="N18" s="88"/>
      <c r="O18" s="69"/>
      <c r="P18" s="70"/>
      <c r="Q18" s="71"/>
      <c r="R18" s="86"/>
      <c r="S18" s="87"/>
      <c r="T18" s="88"/>
      <c r="U18" s="72"/>
      <c r="Z18" s="92" t="s">
        <v>34</v>
      </c>
      <c r="AA18" s="92"/>
      <c r="AB18" s="92"/>
      <c r="AC18" s="92"/>
      <c r="AD18" s="92"/>
      <c r="AE18" s="92"/>
      <c r="AF18" s="92"/>
      <c r="AG18" s="92"/>
      <c r="AH18" s="92"/>
      <c r="AI18" s="92"/>
      <c r="AJ18" s="92"/>
    </row>
    <row r="19" spans="1:36" x14ac:dyDescent="0.25">
      <c r="E19" s="74"/>
      <c r="F19" s="75"/>
      <c r="G19" s="75"/>
      <c r="H19" s="75"/>
      <c r="I19" s="76"/>
      <c r="J19" s="11"/>
      <c r="K19" s="74"/>
      <c r="L19" s="75"/>
      <c r="M19" s="75"/>
      <c r="N19" s="75"/>
      <c r="O19" s="76"/>
      <c r="P19" s="11"/>
      <c r="Q19" s="74"/>
      <c r="R19" s="75"/>
      <c r="S19" s="75"/>
      <c r="T19" s="75"/>
      <c r="U19" s="76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</row>
    <row r="20" spans="1:36" x14ac:dyDescent="0.25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Z20" s="89" t="s">
        <v>7</v>
      </c>
      <c r="AA20" s="89"/>
      <c r="AB20" s="89"/>
      <c r="AC20" s="89"/>
      <c r="AD20" s="89"/>
      <c r="AF20" s="89" t="s">
        <v>32</v>
      </c>
      <c r="AG20" s="89"/>
      <c r="AH20" s="89"/>
      <c r="AI20" s="89"/>
      <c r="AJ20" s="89"/>
    </row>
    <row r="21" spans="1:36" x14ac:dyDescent="0.25">
      <c r="A21" s="78" t="s">
        <v>7</v>
      </c>
      <c r="B21" s="78"/>
      <c r="C21" s="78"/>
      <c r="D21" s="77"/>
      <c r="E21" s="78">
        <f>Sheet2!K3</f>
        <v>796.92</v>
      </c>
      <c r="F21" s="78"/>
      <c r="G21" s="78"/>
      <c r="H21" s="78"/>
      <c r="I21" s="78"/>
      <c r="K21" s="78">
        <f>Sheet2!L3</f>
        <v>548.84</v>
      </c>
      <c r="L21" s="78"/>
      <c r="M21" s="78"/>
      <c r="N21" s="78"/>
      <c r="O21" s="78"/>
      <c r="Q21" s="78">
        <f>Sheet2!M3</f>
        <v>1002.52</v>
      </c>
      <c r="R21" s="78"/>
      <c r="S21" s="78"/>
      <c r="T21" s="78"/>
      <c r="U21" s="78"/>
      <c r="Z21" s="90">
        <f>E21+K21+Q21</f>
        <v>2348.2799999999997</v>
      </c>
      <c r="AA21" s="90"/>
      <c r="AB21" s="90"/>
      <c r="AC21" s="90"/>
      <c r="AD21" s="90"/>
      <c r="AF21" s="90">
        <f>SQRT(E22*E22+K22*K22+Q22*Q22)</f>
        <v>32.332542945665956</v>
      </c>
      <c r="AG21" s="90"/>
      <c r="AH21" s="90"/>
      <c r="AI21" s="90"/>
      <c r="AJ21" s="90"/>
    </row>
    <row r="22" spans="1:36" x14ac:dyDescent="0.25">
      <c r="A22" s="78" t="s">
        <v>32</v>
      </c>
      <c r="B22" s="78"/>
      <c r="C22" s="78"/>
      <c r="D22" s="77"/>
      <c r="E22" s="78">
        <f>Sheet2!K4</f>
        <v>9.7079005626002033</v>
      </c>
      <c r="F22" s="78"/>
      <c r="G22" s="78"/>
      <c r="H22" s="78"/>
      <c r="I22" s="78"/>
      <c r="K22" s="78">
        <f>Sheet2!L4</f>
        <v>5.0139804546886699</v>
      </c>
      <c r="L22" s="78"/>
      <c r="M22" s="78"/>
      <c r="N22" s="78"/>
      <c r="O22" s="78"/>
      <c r="Q22" s="78">
        <f>Sheet2!M4</f>
        <v>30.430412419157253</v>
      </c>
      <c r="R22" s="78"/>
      <c r="S22" s="78"/>
      <c r="T22" s="78"/>
      <c r="U22" s="78"/>
      <c r="Z22" s="91"/>
      <c r="AA22" s="91"/>
      <c r="AB22" s="91"/>
      <c r="AC22" s="91"/>
      <c r="AD22" s="91"/>
      <c r="AF22" s="91"/>
      <c r="AG22" s="91"/>
      <c r="AH22" s="91"/>
      <c r="AI22" s="91"/>
      <c r="AJ22" s="91"/>
    </row>
    <row r="23" spans="1:36" x14ac:dyDescent="0.25">
      <c r="A23" s="78" t="s">
        <v>33</v>
      </c>
      <c r="B23" s="78"/>
      <c r="C23" s="78"/>
      <c r="D23" s="77"/>
      <c r="E23" s="78">
        <f>E22*E22</f>
        <v>94.243333333333339</v>
      </c>
      <c r="F23" s="78"/>
      <c r="G23" s="78"/>
      <c r="H23" s="78"/>
      <c r="I23" s="78"/>
      <c r="K23" s="78">
        <f>K22*K22</f>
        <v>25.14</v>
      </c>
      <c r="L23" s="78"/>
      <c r="M23" s="78"/>
      <c r="N23" s="78"/>
      <c r="O23" s="78"/>
      <c r="Q23" s="78">
        <f>Q22*Q22</f>
        <v>926.01</v>
      </c>
      <c r="R23" s="78"/>
      <c r="S23" s="78"/>
      <c r="T23" s="78"/>
      <c r="U23" s="78"/>
      <c r="Z23" s="78">
        <f>E23+K23+Q23</f>
        <v>1045.3933333333334</v>
      </c>
      <c r="AA23" s="78"/>
      <c r="AB23" s="78"/>
      <c r="AC23" s="78"/>
      <c r="AD23" s="78"/>
    </row>
  </sheetData>
  <mergeCells count="32">
    <mergeCell ref="A23:C23"/>
    <mergeCell ref="E23:I23"/>
    <mergeCell ref="K23:O23"/>
    <mergeCell ref="Q23:U23"/>
    <mergeCell ref="Z23:AD23"/>
    <mergeCell ref="Z22:AD22"/>
    <mergeCell ref="Z20:AD20"/>
    <mergeCell ref="AF20:AJ20"/>
    <mergeCell ref="AF21:AJ21"/>
    <mergeCell ref="AF22:AJ22"/>
    <mergeCell ref="Q22:U22"/>
    <mergeCell ref="A21:C21"/>
    <mergeCell ref="A22:C22"/>
    <mergeCell ref="E21:I21"/>
    <mergeCell ref="E22:I22"/>
    <mergeCell ref="K22:O22"/>
    <mergeCell ref="K21:O21"/>
    <mergeCell ref="Z21:AD21"/>
    <mergeCell ref="E4:I4"/>
    <mergeCell ref="K4:O4"/>
    <mergeCell ref="Q4:U4"/>
    <mergeCell ref="F6:H8"/>
    <mergeCell ref="L6:N8"/>
    <mergeCell ref="R6:T8"/>
    <mergeCell ref="F11:H13"/>
    <mergeCell ref="L11:N13"/>
    <mergeCell ref="R11:T13"/>
    <mergeCell ref="F16:H18"/>
    <mergeCell ref="L16:N18"/>
    <mergeCell ref="R16:T18"/>
    <mergeCell ref="Q21:U21"/>
    <mergeCell ref="Z18:AJ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06CD-A4AD-464F-87A1-432CD75812EF}">
  <dimension ref="C2:AI29"/>
  <sheetViews>
    <sheetView showGridLines="0" tabSelected="1" workbookViewId="0">
      <selection activeCell="AD27" sqref="AD27"/>
    </sheetView>
  </sheetViews>
  <sheetFormatPr defaultColWidth="3.28515625" defaultRowHeight="15" x14ac:dyDescent="0.25"/>
  <cols>
    <col min="3" max="3" width="12.5703125" bestFit="1" customWidth="1"/>
    <col min="4" max="6" width="3.28515625" customWidth="1"/>
    <col min="13" max="13" width="12.5703125" bestFit="1" customWidth="1"/>
    <col min="23" max="23" width="12.5703125" bestFit="1" customWidth="1"/>
    <col min="30" max="30" width="14.140625" customWidth="1"/>
    <col min="31" max="31" width="13.140625" customWidth="1"/>
  </cols>
  <sheetData>
    <row r="2" spans="3:31" x14ac:dyDescent="0.25">
      <c r="C2" s="93"/>
      <c r="M2" s="93"/>
      <c r="W2" s="93"/>
      <c r="AD2" s="139" t="s">
        <v>35</v>
      </c>
      <c r="AE2" s="139"/>
    </row>
    <row r="3" spans="3:31" ht="15.75" thickBot="1" x14ac:dyDescent="0.3">
      <c r="C3" s="93"/>
      <c r="M3" s="93"/>
      <c r="W3" s="93"/>
      <c r="AD3" s="139"/>
      <c r="AE3" s="139"/>
    </row>
    <row r="4" spans="3:31" x14ac:dyDescent="0.25">
      <c r="C4" s="94" t="s">
        <v>36</v>
      </c>
      <c r="D4" s="95" t="s">
        <v>37</v>
      </c>
      <c r="E4" s="95"/>
      <c r="F4" s="95"/>
      <c r="G4" s="95"/>
      <c r="H4" s="95"/>
      <c r="I4" s="96"/>
      <c r="J4" s="96"/>
      <c r="K4" s="96"/>
      <c r="L4" s="96"/>
      <c r="M4" s="94" t="s">
        <v>38</v>
      </c>
      <c r="N4" s="95" t="s">
        <v>1</v>
      </c>
      <c r="O4" s="95"/>
      <c r="P4" s="95"/>
      <c r="Q4" s="95"/>
      <c r="R4" s="95"/>
      <c r="S4" s="96"/>
      <c r="T4" s="96"/>
      <c r="U4" s="96"/>
      <c r="V4" s="96"/>
      <c r="W4" s="94" t="s">
        <v>39</v>
      </c>
      <c r="X4" s="95" t="s">
        <v>2</v>
      </c>
      <c r="Y4" s="95"/>
      <c r="Z4" s="95"/>
      <c r="AA4" s="95"/>
      <c r="AB4" s="95"/>
      <c r="AC4" s="11"/>
      <c r="AD4" s="97" t="s">
        <v>7</v>
      </c>
    </row>
    <row r="5" spans="3:31" ht="15.75" thickBot="1" x14ac:dyDescent="0.3">
      <c r="C5" s="98">
        <f>C10/(1-E6)</f>
        <v>909.01209801203595</v>
      </c>
      <c r="D5" s="66"/>
      <c r="E5" s="99" t="s">
        <v>23</v>
      </c>
      <c r="F5" s="66"/>
      <c r="G5" s="66"/>
      <c r="H5" s="67"/>
      <c r="I5" s="11"/>
      <c r="J5" s="11"/>
      <c r="K5" s="11"/>
      <c r="L5" s="11"/>
      <c r="M5" s="98">
        <f>M10/(1-O6)</f>
        <v>585.75758000981727</v>
      </c>
      <c r="N5" s="65"/>
      <c r="O5" s="99" t="s">
        <v>24</v>
      </c>
      <c r="P5" s="66"/>
      <c r="Q5" s="66"/>
      <c r="R5" s="67"/>
      <c r="S5" s="11"/>
      <c r="T5" s="11"/>
      <c r="U5" s="11"/>
      <c r="V5" s="11"/>
      <c r="W5" s="98">
        <f>W10/(1-Y6)</f>
        <v>1116.2385279746597</v>
      </c>
      <c r="X5" s="65"/>
      <c r="Y5" s="99" t="s">
        <v>25</v>
      </c>
      <c r="Z5" s="66"/>
      <c r="AA5" s="66"/>
      <c r="AB5" s="67"/>
      <c r="AC5" s="11"/>
      <c r="AD5" s="100">
        <f>C5+M5+W5</f>
        <v>2611.008205996513</v>
      </c>
    </row>
    <row r="6" spans="3:31" x14ac:dyDescent="0.25">
      <c r="C6" s="97"/>
      <c r="D6" s="68"/>
      <c r="E6" s="120">
        <v>7.2999999999999995E-2</v>
      </c>
      <c r="F6" s="121"/>
      <c r="G6" s="122"/>
      <c r="H6" s="69"/>
      <c r="I6" s="101"/>
      <c r="J6" s="101"/>
      <c r="K6" s="101"/>
      <c r="L6" s="101"/>
      <c r="M6" s="97"/>
      <c r="N6" s="71"/>
      <c r="O6" s="120">
        <v>4.3999999999999997E-2</v>
      </c>
      <c r="P6" s="121"/>
      <c r="Q6" s="122"/>
      <c r="R6" s="69"/>
      <c r="S6" s="101"/>
      <c r="T6" s="101"/>
      <c r="U6" s="101"/>
      <c r="V6" s="101"/>
      <c r="W6" s="97"/>
      <c r="X6" s="71"/>
      <c r="Y6" s="120">
        <v>6.0999999999999999E-2</v>
      </c>
      <c r="Z6" s="121"/>
      <c r="AA6" s="122"/>
      <c r="AB6" s="72"/>
      <c r="AC6" s="11"/>
      <c r="AD6" s="102"/>
    </row>
    <row r="7" spans="3:31" x14ac:dyDescent="0.25">
      <c r="C7" s="97"/>
      <c r="D7" s="68"/>
      <c r="E7" s="123"/>
      <c r="F7" s="124"/>
      <c r="G7" s="125"/>
      <c r="H7" s="69"/>
      <c r="I7" s="101"/>
      <c r="J7" s="101"/>
      <c r="K7" s="101"/>
      <c r="L7" s="101"/>
      <c r="M7" s="97"/>
      <c r="N7" s="71"/>
      <c r="O7" s="123"/>
      <c r="P7" s="124"/>
      <c r="Q7" s="125"/>
      <c r="R7" s="69"/>
      <c r="S7" s="101"/>
      <c r="T7" s="101"/>
      <c r="U7" s="101"/>
      <c r="V7" s="101"/>
      <c r="W7" s="97"/>
      <c r="X7" s="71"/>
      <c r="Y7" s="123"/>
      <c r="Z7" s="124"/>
      <c r="AA7" s="125"/>
      <c r="AB7" s="72"/>
      <c r="AC7" s="11"/>
      <c r="AD7" s="97"/>
    </row>
    <row r="8" spans="3:31" ht="15.75" thickBot="1" x14ac:dyDescent="0.3">
      <c r="C8" s="97"/>
      <c r="D8" s="68"/>
      <c r="E8" s="126"/>
      <c r="F8" s="127"/>
      <c r="G8" s="128"/>
      <c r="H8" s="69"/>
      <c r="I8" s="101"/>
      <c r="J8" s="101"/>
      <c r="K8" s="101"/>
      <c r="L8" s="101"/>
      <c r="M8" s="97"/>
      <c r="N8" s="71"/>
      <c r="O8" s="126"/>
      <c r="P8" s="127"/>
      <c r="Q8" s="128"/>
      <c r="R8" s="69"/>
      <c r="S8" s="101"/>
      <c r="T8" s="101"/>
      <c r="U8" s="101"/>
      <c r="V8" s="101"/>
      <c r="W8" s="97"/>
      <c r="X8" s="71"/>
      <c r="Y8" s="126"/>
      <c r="Z8" s="127"/>
      <c r="AA8" s="128"/>
      <c r="AB8" s="72"/>
      <c r="AC8" s="11"/>
      <c r="AD8" s="97"/>
    </row>
    <row r="9" spans="3:31" x14ac:dyDescent="0.25">
      <c r="C9" s="94" t="s">
        <v>40</v>
      </c>
      <c r="D9" s="11"/>
      <c r="E9" s="70"/>
      <c r="F9" s="70"/>
      <c r="G9" s="70"/>
      <c r="H9" s="73"/>
      <c r="I9" s="70"/>
      <c r="J9" s="70"/>
      <c r="K9" s="70"/>
      <c r="L9" s="70"/>
      <c r="M9" s="94" t="s">
        <v>41</v>
      </c>
      <c r="N9" s="71"/>
      <c r="O9" s="70"/>
      <c r="P9" s="70"/>
      <c r="Q9" s="70"/>
      <c r="R9" s="73"/>
      <c r="S9" s="70"/>
      <c r="T9" s="70"/>
      <c r="U9" s="70"/>
      <c r="V9" s="70"/>
      <c r="W9" s="94" t="s">
        <v>42</v>
      </c>
      <c r="X9" s="71"/>
      <c r="Y9" s="70"/>
      <c r="Z9" s="70"/>
      <c r="AA9" s="70"/>
      <c r="AB9" s="72"/>
      <c r="AC9" s="11"/>
      <c r="AD9" s="97"/>
    </row>
    <row r="10" spans="3:31" ht="15.75" thickBot="1" x14ac:dyDescent="0.3">
      <c r="C10" s="98">
        <f>C15/(1-E11)</f>
        <v>842.6542148571574</v>
      </c>
      <c r="D10" s="11"/>
      <c r="E10" s="103" t="s">
        <v>26</v>
      </c>
      <c r="F10" s="70"/>
      <c r="G10" s="70"/>
      <c r="H10" s="73"/>
      <c r="I10" s="70"/>
      <c r="J10" s="70"/>
      <c r="K10" s="70"/>
      <c r="L10" s="70"/>
      <c r="M10" s="98">
        <f>M15/(1-O11)</f>
        <v>559.98424648938533</v>
      </c>
      <c r="N10" s="71"/>
      <c r="O10" s="103" t="s">
        <v>27</v>
      </c>
      <c r="P10" s="70"/>
      <c r="Q10" s="70"/>
      <c r="R10" s="73"/>
      <c r="S10" s="70"/>
      <c r="T10" s="70"/>
      <c r="U10" s="70"/>
      <c r="V10" s="70"/>
      <c r="W10" s="98">
        <f>W15/(1-Y11)</f>
        <v>1048.1479777682055</v>
      </c>
      <c r="X10" s="71"/>
      <c r="Y10" s="103" t="s">
        <v>28</v>
      </c>
      <c r="Z10" s="70"/>
      <c r="AA10" s="70"/>
      <c r="AB10" s="72"/>
      <c r="AC10" s="11"/>
      <c r="AD10" s="97"/>
    </row>
    <row r="11" spans="3:31" x14ac:dyDescent="0.25">
      <c r="C11" s="97"/>
      <c r="D11" s="68"/>
      <c r="E11" s="120">
        <v>2.1999999999999999E-2</v>
      </c>
      <c r="F11" s="121"/>
      <c r="G11" s="122"/>
      <c r="H11" s="69"/>
      <c r="I11" s="101"/>
      <c r="J11" s="101"/>
      <c r="K11" s="101"/>
      <c r="L11" s="101"/>
      <c r="M11" s="97"/>
      <c r="N11" s="71"/>
      <c r="O11" s="120">
        <v>8.9999999999999993E-3</v>
      </c>
      <c r="P11" s="121"/>
      <c r="Q11" s="122"/>
      <c r="R11" s="69"/>
      <c r="S11" s="101"/>
      <c r="T11" s="101"/>
      <c r="U11" s="101"/>
      <c r="V11" s="101"/>
      <c r="W11" s="97"/>
      <c r="X11" s="71"/>
      <c r="Y11" s="129">
        <v>1.7999999999999999E-2</v>
      </c>
      <c r="Z11" s="130"/>
      <c r="AA11" s="131"/>
      <c r="AB11" s="72"/>
      <c r="AC11" s="11"/>
      <c r="AD11" s="97"/>
    </row>
    <row r="12" spans="3:31" x14ac:dyDescent="0.25">
      <c r="C12" s="97"/>
      <c r="D12" s="68"/>
      <c r="E12" s="123"/>
      <c r="F12" s="124"/>
      <c r="G12" s="125"/>
      <c r="H12" s="69"/>
      <c r="I12" s="101"/>
      <c r="J12" s="101"/>
      <c r="K12" s="101"/>
      <c r="L12" s="101"/>
      <c r="M12" s="97"/>
      <c r="N12" s="71"/>
      <c r="O12" s="123"/>
      <c r="P12" s="124"/>
      <c r="Q12" s="125"/>
      <c r="R12" s="69"/>
      <c r="S12" s="101"/>
      <c r="T12" s="101"/>
      <c r="U12" s="101"/>
      <c r="V12" s="101"/>
      <c r="W12" s="97"/>
      <c r="X12" s="71"/>
      <c r="Y12" s="132"/>
      <c r="Z12" s="133"/>
      <c r="AA12" s="134"/>
      <c r="AB12" s="72"/>
      <c r="AC12" s="11"/>
      <c r="AD12" s="97"/>
    </row>
    <row r="13" spans="3:31" ht="15.75" thickBot="1" x14ac:dyDescent="0.3">
      <c r="C13" s="97"/>
      <c r="D13" s="68"/>
      <c r="E13" s="126"/>
      <c r="F13" s="127"/>
      <c r="G13" s="128"/>
      <c r="H13" s="69"/>
      <c r="I13" s="101"/>
      <c r="J13" s="101"/>
      <c r="K13" s="101"/>
      <c r="L13" s="101"/>
      <c r="M13" s="97"/>
      <c r="N13" s="71"/>
      <c r="O13" s="126"/>
      <c r="P13" s="127"/>
      <c r="Q13" s="128"/>
      <c r="R13" s="69"/>
      <c r="S13" s="101"/>
      <c r="T13" s="101"/>
      <c r="U13" s="101"/>
      <c r="V13" s="101"/>
      <c r="W13" s="97"/>
      <c r="X13" s="71"/>
      <c r="Y13" s="135"/>
      <c r="Z13" s="136"/>
      <c r="AA13" s="137"/>
      <c r="AB13" s="72"/>
      <c r="AC13" s="11"/>
      <c r="AD13" s="97"/>
    </row>
    <row r="14" spans="3:31" x14ac:dyDescent="0.25">
      <c r="C14" s="94" t="s">
        <v>43</v>
      </c>
      <c r="D14" s="11"/>
      <c r="E14" s="70"/>
      <c r="F14" s="70"/>
      <c r="G14" s="70"/>
      <c r="H14" s="73"/>
      <c r="I14" s="70"/>
      <c r="J14" s="70"/>
      <c r="K14" s="70"/>
      <c r="L14" s="70"/>
      <c r="M14" s="94" t="s">
        <v>44</v>
      </c>
      <c r="N14" s="71"/>
      <c r="O14" s="70"/>
      <c r="P14" s="70"/>
      <c r="Q14" s="70"/>
      <c r="R14" s="73"/>
      <c r="S14" s="70"/>
      <c r="T14" s="70"/>
      <c r="U14" s="70"/>
      <c r="V14" s="70"/>
      <c r="W14" s="94" t="s">
        <v>45</v>
      </c>
      <c r="X14" s="71"/>
      <c r="Y14" s="70"/>
      <c r="Z14" s="70"/>
      <c r="AA14" s="70"/>
      <c r="AB14" s="72"/>
      <c r="AC14" s="11"/>
      <c r="AD14" s="97"/>
    </row>
    <row r="15" spans="3:31" ht="15.75" thickBot="1" x14ac:dyDescent="0.3">
      <c r="C15" s="98">
        <f>D21/(1-E16)</f>
        <v>824.11582213029988</v>
      </c>
      <c r="D15" s="11"/>
      <c r="E15" s="103" t="s">
        <v>29</v>
      </c>
      <c r="F15" s="70"/>
      <c r="G15" s="70"/>
      <c r="H15" s="73"/>
      <c r="I15" s="70"/>
      <c r="J15" s="70"/>
      <c r="K15" s="70"/>
      <c r="L15" s="70"/>
      <c r="M15" s="98">
        <f>N21/(1-O16)</f>
        <v>554.94438827098088</v>
      </c>
      <c r="N15" s="71"/>
      <c r="O15" s="103" t="s">
        <v>30</v>
      </c>
      <c r="P15" s="70"/>
      <c r="Q15" s="70"/>
      <c r="R15" s="73"/>
      <c r="S15" s="70"/>
      <c r="T15" s="70"/>
      <c r="U15" s="70"/>
      <c r="V15" s="70"/>
      <c r="W15" s="98">
        <f>X21/(1-Y16)</f>
        <v>1029.2813141683778</v>
      </c>
      <c r="X15" s="71"/>
      <c r="Y15" s="103" t="s">
        <v>31</v>
      </c>
      <c r="Z15" s="70"/>
      <c r="AA15" s="70"/>
      <c r="AB15" s="72"/>
      <c r="AC15" s="11"/>
      <c r="AD15" s="97"/>
    </row>
    <row r="16" spans="3:31" x14ac:dyDescent="0.25">
      <c r="C16" s="104"/>
      <c r="D16" s="68"/>
      <c r="E16" s="120">
        <v>3.3000000000000002E-2</v>
      </c>
      <c r="F16" s="121"/>
      <c r="G16" s="122"/>
      <c r="H16" s="69"/>
      <c r="I16" s="101"/>
      <c r="J16" s="101"/>
      <c r="K16" s="101"/>
      <c r="L16" s="101"/>
      <c r="M16" s="97"/>
      <c r="N16" s="71"/>
      <c r="O16" s="120">
        <v>1.0999999999999999E-2</v>
      </c>
      <c r="P16" s="121"/>
      <c r="Q16" s="122"/>
      <c r="R16" s="69"/>
      <c r="S16" s="101"/>
      <c r="T16" s="101"/>
      <c r="U16" s="101"/>
      <c r="V16" s="101"/>
      <c r="W16" s="97"/>
      <c r="X16" s="71"/>
      <c r="Y16" s="120">
        <v>2.5999999999999999E-2</v>
      </c>
      <c r="Z16" s="121"/>
      <c r="AA16" s="122"/>
      <c r="AB16" s="72"/>
      <c r="AC16" s="11"/>
      <c r="AD16" s="97"/>
    </row>
    <row r="17" spans="3:35" x14ac:dyDescent="0.25">
      <c r="C17" s="104"/>
      <c r="D17" s="68"/>
      <c r="E17" s="123"/>
      <c r="F17" s="124"/>
      <c r="G17" s="125"/>
      <c r="H17" s="69"/>
      <c r="I17" s="101"/>
      <c r="J17" s="101"/>
      <c r="K17" s="101"/>
      <c r="L17" s="101"/>
      <c r="M17" s="97"/>
      <c r="N17" s="71"/>
      <c r="O17" s="123"/>
      <c r="P17" s="124"/>
      <c r="Q17" s="125"/>
      <c r="R17" s="69"/>
      <c r="S17" s="101"/>
      <c r="T17" s="101"/>
      <c r="U17" s="101"/>
      <c r="V17" s="101"/>
      <c r="W17" s="97"/>
      <c r="X17" s="71"/>
      <c r="Y17" s="123"/>
      <c r="Z17" s="124"/>
      <c r="AA17" s="125"/>
      <c r="AB17" s="72"/>
      <c r="AC17" s="11"/>
      <c r="AD17" s="105"/>
      <c r="AE17" s="105"/>
    </row>
    <row r="18" spans="3:35" ht="15.75" thickBot="1" x14ac:dyDescent="0.3">
      <c r="C18" s="97"/>
      <c r="D18" s="68"/>
      <c r="E18" s="126"/>
      <c r="F18" s="127"/>
      <c r="G18" s="128"/>
      <c r="H18" s="69"/>
      <c r="I18" s="101"/>
      <c r="J18" s="101"/>
      <c r="K18" s="101"/>
      <c r="L18" s="101"/>
      <c r="M18" s="97"/>
      <c r="N18" s="71"/>
      <c r="O18" s="126"/>
      <c r="P18" s="127"/>
      <c r="Q18" s="128"/>
      <c r="R18" s="69"/>
      <c r="S18" s="101"/>
      <c r="T18" s="101"/>
      <c r="U18" s="101"/>
      <c r="V18" s="101"/>
      <c r="W18" s="97"/>
      <c r="X18" s="71"/>
      <c r="Y18" s="126"/>
      <c r="Z18" s="127"/>
      <c r="AA18" s="128"/>
      <c r="AB18" s="72"/>
      <c r="AC18" s="11"/>
      <c r="AD18" s="138" t="s">
        <v>46</v>
      </c>
      <c r="AE18" s="138"/>
    </row>
    <row r="19" spans="3:35" x14ac:dyDescent="0.25">
      <c r="C19" s="97"/>
      <c r="D19" s="74"/>
      <c r="E19" s="75"/>
      <c r="F19" s="75"/>
      <c r="G19" s="75"/>
      <c r="H19" s="76"/>
      <c r="I19" s="11"/>
      <c r="J19" s="11"/>
      <c r="K19" s="11"/>
      <c r="L19" s="11"/>
      <c r="M19" s="97"/>
      <c r="N19" s="74"/>
      <c r="O19" s="75"/>
      <c r="P19" s="75"/>
      <c r="Q19" s="75"/>
      <c r="R19" s="76"/>
      <c r="S19" s="11"/>
      <c r="T19" s="11"/>
      <c r="U19" s="11"/>
      <c r="V19" s="11"/>
      <c r="W19" s="97"/>
      <c r="X19" s="74"/>
      <c r="Y19" s="75"/>
      <c r="Z19" s="75"/>
      <c r="AA19" s="75"/>
      <c r="AB19" s="76"/>
      <c r="AC19" s="11"/>
      <c r="AD19" s="138"/>
      <c r="AE19" s="138"/>
    </row>
    <row r="20" spans="3:35" x14ac:dyDescent="0.25">
      <c r="C20" s="97"/>
      <c r="D20" s="11"/>
      <c r="E20" s="11"/>
      <c r="F20" s="11"/>
      <c r="G20" s="11"/>
      <c r="H20" s="11"/>
      <c r="I20" s="11"/>
      <c r="J20" s="11"/>
      <c r="K20" s="11"/>
      <c r="L20" s="11"/>
      <c r="M20" s="97"/>
      <c r="N20" s="11"/>
      <c r="O20" s="11"/>
      <c r="P20" s="11"/>
      <c r="Q20" s="11"/>
      <c r="R20" s="11"/>
      <c r="S20" s="11"/>
      <c r="T20" s="11"/>
      <c r="U20" s="11"/>
      <c r="V20" s="11"/>
      <c r="W20" s="97"/>
      <c r="X20" s="11"/>
      <c r="Y20" s="11"/>
      <c r="Z20" s="11"/>
      <c r="AA20" s="11"/>
      <c r="AB20" s="11"/>
      <c r="AC20" s="11"/>
      <c r="AD20" s="97" t="s">
        <v>7</v>
      </c>
      <c r="AE20" s="93"/>
    </row>
    <row r="21" spans="3:35" x14ac:dyDescent="0.25">
      <c r="C21" s="93" t="s">
        <v>7</v>
      </c>
      <c r="D21" s="116">
        <v>796.92</v>
      </c>
      <c r="E21" s="117"/>
      <c r="F21" s="117"/>
      <c r="G21" s="117"/>
      <c r="H21" s="118"/>
      <c r="I21" s="107"/>
      <c r="J21" s="107"/>
      <c r="K21" s="107"/>
      <c r="L21" s="107"/>
      <c r="M21" s="93" t="s">
        <v>7</v>
      </c>
      <c r="N21" s="106">
        <v>548.84</v>
      </c>
      <c r="O21" s="106"/>
      <c r="P21" s="106"/>
      <c r="Q21" s="106"/>
      <c r="R21" s="106"/>
      <c r="S21" s="107"/>
      <c r="T21" s="107"/>
      <c r="U21" s="107"/>
      <c r="V21" s="107"/>
      <c r="W21" s="93" t="s">
        <v>7</v>
      </c>
      <c r="X21" s="106">
        <v>1002.52</v>
      </c>
      <c r="Y21" s="106"/>
      <c r="Z21" s="106"/>
      <c r="AA21" s="106"/>
      <c r="AB21" s="106"/>
      <c r="AD21" s="140">
        <f>SUM(D21,N21,X21)</f>
        <v>2348.2799999999997</v>
      </c>
      <c r="AE21" s="141"/>
    </row>
    <row r="22" spans="3:35" x14ac:dyDescent="0.25">
      <c r="C22" s="93" t="s">
        <v>47</v>
      </c>
      <c r="D22" s="113">
        <v>9.7079005626002033</v>
      </c>
      <c r="E22" s="114"/>
      <c r="F22" s="114"/>
      <c r="G22" s="114"/>
      <c r="H22" s="115"/>
      <c r="I22" s="110"/>
      <c r="J22" s="110"/>
      <c r="K22" s="110"/>
      <c r="L22" s="110"/>
      <c r="M22" s="93" t="s">
        <v>47</v>
      </c>
      <c r="N22" s="109">
        <v>5.0139804546886699</v>
      </c>
      <c r="O22" s="109"/>
      <c r="P22" s="109"/>
      <c r="Q22" s="109"/>
      <c r="R22" s="109"/>
      <c r="S22" s="110"/>
      <c r="T22" s="110"/>
      <c r="U22" s="110"/>
      <c r="V22" s="110"/>
      <c r="W22" s="93" t="s">
        <v>47</v>
      </c>
      <c r="X22" s="109">
        <v>30.430412419157253</v>
      </c>
      <c r="Y22" s="109"/>
      <c r="Z22" s="109"/>
      <c r="AA22" s="109"/>
      <c r="AB22" s="109"/>
      <c r="AD22" s="6">
        <f>SQRT(AD23)</f>
        <v>32.332542945665956</v>
      </c>
    </row>
    <row r="23" spans="3:35" x14ac:dyDescent="0.25">
      <c r="C23" s="93" t="s">
        <v>33</v>
      </c>
      <c r="D23" s="113">
        <v>94.243333333333339</v>
      </c>
      <c r="E23" s="114"/>
      <c r="F23" s="114"/>
      <c r="G23" s="114"/>
      <c r="H23" s="115"/>
      <c r="I23" s="93"/>
      <c r="J23" s="93"/>
      <c r="K23" s="93"/>
      <c r="L23" s="93"/>
      <c r="M23" s="93" t="s">
        <v>33</v>
      </c>
      <c r="N23" s="109">
        <f>N22*N22</f>
        <v>25.14</v>
      </c>
      <c r="O23" s="111"/>
      <c r="P23" s="111"/>
      <c r="Q23" s="111"/>
      <c r="R23" s="111"/>
      <c r="S23" s="93"/>
      <c r="T23" s="93"/>
      <c r="U23" s="93"/>
      <c r="V23" s="93"/>
      <c r="W23" s="93" t="s">
        <v>33</v>
      </c>
      <c r="X23" s="109">
        <f>X22*X22</f>
        <v>926.01</v>
      </c>
      <c r="Y23" s="111"/>
      <c r="Z23" s="111"/>
      <c r="AA23" s="111"/>
      <c r="AB23" s="111"/>
      <c r="AD23" s="108">
        <f>SUM(D23,N23,X23)</f>
        <v>1045.3933333333334</v>
      </c>
    </row>
    <row r="24" spans="3:35" ht="15" customHeight="1" x14ac:dyDescent="0.25">
      <c r="C24" s="93" t="s">
        <v>48</v>
      </c>
      <c r="D24" s="112">
        <f>D21/C5</f>
        <v>0.87668800199999997</v>
      </c>
      <c r="E24" s="112"/>
      <c r="F24" s="112"/>
      <c r="G24" s="112"/>
      <c r="H24" s="112"/>
      <c r="M24" s="93" t="s">
        <v>48</v>
      </c>
      <c r="N24" s="112">
        <f>N21/M5</f>
        <v>0.93697464399999997</v>
      </c>
      <c r="O24" s="112"/>
      <c r="P24" s="112"/>
      <c r="Q24" s="112"/>
      <c r="R24" s="112"/>
      <c r="W24" s="93" t="s">
        <v>48</v>
      </c>
      <c r="X24" s="112">
        <f>X21/W5</f>
        <v>0.89812345199999999</v>
      </c>
      <c r="Y24" s="112"/>
      <c r="Z24" s="112"/>
      <c r="AA24" s="112"/>
      <c r="AB24" s="112"/>
      <c r="AD24" s="119">
        <f>AD21/AD5</f>
        <v>0.89937672145452308</v>
      </c>
      <c r="AE24" s="142" t="s">
        <v>49</v>
      </c>
      <c r="AF24" s="143"/>
      <c r="AG24" s="143"/>
      <c r="AH24" s="143"/>
      <c r="AI24" s="143"/>
    </row>
    <row r="25" spans="3:35" x14ac:dyDescent="0.25">
      <c r="C25" s="93"/>
      <c r="M25" s="93"/>
      <c r="W25" s="93"/>
      <c r="AD25" s="93"/>
    </row>
    <row r="26" spans="3:35" x14ac:dyDescent="0.25">
      <c r="C26" s="93"/>
      <c r="M26" s="93"/>
      <c r="W26" s="93"/>
      <c r="AD26" s="93"/>
    </row>
    <row r="27" spans="3:35" x14ac:dyDescent="0.25">
      <c r="C27" s="93"/>
      <c r="M27" s="93"/>
      <c r="W27" s="93"/>
      <c r="AD27" s="93"/>
    </row>
    <row r="28" spans="3:35" x14ac:dyDescent="0.25">
      <c r="C28" s="93"/>
      <c r="M28" s="93"/>
      <c r="W28" s="93"/>
      <c r="AD28" s="93"/>
    </row>
    <row r="29" spans="3:35" x14ac:dyDescent="0.25">
      <c r="C29" s="93"/>
      <c r="M29" s="93"/>
      <c r="W29" s="93"/>
      <c r="AD29" s="93"/>
    </row>
  </sheetData>
  <mergeCells count="27">
    <mergeCell ref="AE24:AI24"/>
    <mergeCell ref="D23:H23"/>
    <mergeCell ref="N23:R23"/>
    <mergeCell ref="X23:AB23"/>
    <mergeCell ref="D24:H24"/>
    <mergeCell ref="N24:R24"/>
    <mergeCell ref="X24:AB24"/>
    <mergeCell ref="AD18:AE19"/>
    <mergeCell ref="D21:H21"/>
    <mergeCell ref="N21:R21"/>
    <mergeCell ref="X21:AB21"/>
    <mergeCell ref="D22:H22"/>
    <mergeCell ref="N22:R22"/>
    <mergeCell ref="X22:AB22"/>
    <mergeCell ref="E11:G13"/>
    <mergeCell ref="O11:Q13"/>
    <mergeCell ref="Y11:AA13"/>
    <mergeCell ref="E16:G18"/>
    <mergeCell ref="O16:Q18"/>
    <mergeCell ref="Y16:AA18"/>
    <mergeCell ref="AD2:AE3"/>
    <mergeCell ref="D4:H4"/>
    <mergeCell ref="N4:R4"/>
    <mergeCell ref="X4:AB4"/>
    <mergeCell ref="E6:G8"/>
    <mergeCell ref="O6:Q8"/>
    <mergeCell ref="Y6:AA8"/>
  </mergeCells>
  <pageMargins left="0.7" right="0.7" top="0.75" bottom="0.75" header="0.3" footer="0.3"/>
  <ignoredErrors>
    <ignoredError sqref="AD2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Maithili Bhakre</dc:creator>
  <cp:lastModifiedBy>Maithili Bhakre</cp:lastModifiedBy>
  <dcterms:created xsi:type="dcterms:W3CDTF">2022-01-15T14:24:06Z</dcterms:created>
  <dcterms:modified xsi:type="dcterms:W3CDTF">2022-01-16T13:17:01Z</dcterms:modified>
</cp:coreProperties>
</file>