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5AD98AF4-6A99-4457-BE35-FE8E74208DEC}" xr6:coauthVersionLast="47" xr6:coauthVersionMax="47" xr10:uidLastSave="{00000000-0000-0000-0000-000000000000}"/>
  <bookViews>
    <workbookView xWindow="-120" yWindow="-120" windowWidth="20730" windowHeight="11160" activeTab="4" xr2:uid="{3E03AEEF-E648-407D-AE84-33B6440036D5}"/>
  </bookViews>
  <sheets>
    <sheet name="Raw Data" sheetId="1" r:id="rId1"/>
    <sheet name="Clothes Dryer" sheetId="2" r:id="rId2"/>
    <sheet name="Icemaker" sheetId="3" r:id="rId3"/>
    <sheet name="Stove" sheetId="4" r:id="rId4"/>
    <sheet name="Refrigerato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5" l="1"/>
  <c r="E30" i="5" s="1"/>
  <c r="D26" i="5"/>
  <c r="C26" i="5"/>
  <c r="C30" i="5" s="1"/>
  <c r="B26" i="5"/>
  <c r="B30" i="5" s="1"/>
  <c r="I40" i="5"/>
  <c r="I41" i="5"/>
  <c r="I42" i="5"/>
  <c r="I39" i="5"/>
  <c r="E20" i="5"/>
  <c r="E21" i="5"/>
  <c r="E22" i="5"/>
  <c r="D20" i="5"/>
  <c r="D21" i="5"/>
  <c r="D22" i="5"/>
  <c r="C20" i="5"/>
  <c r="C21" i="5"/>
  <c r="C22" i="5"/>
  <c r="B20" i="5"/>
  <c r="B21" i="5"/>
  <c r="B22" i="5"/>
  <c r="C19" i="5"/>
  <c r="D19" i="5"/>
  <c r="E19" i="5"/>
  <c r="B19" i="5"/>
  <c r="D30" i="5"/>
  <c r="I20" i="5"/>
  <c r="I19" i="5"/>
  <c r="B14" i="5"/>
  <c r="F5" i="5"/>
  <c r="C12" i="5" s="1"/>
  <c r="F6" i="5"/>
  <c r="B13" i="5" s="1"/>
  <c r="F7" i="5"/>
  <c r="E14" i="5" s="1"/>
  <c r="F4" i="5"/>
  <c r="E11" i="5" s="1"/>
  <c r="H20" i="4"/>
  <c r="H21" i="4"/>
  <c r="H22" i="4"/>
  <c r="H23" i="4"/>
  <c r="H19" i="4"/>
  <c r="H41" i="3"/>
  <c r="C27" i="3" s="1"/>
  <c r="D12" i="3"/>
  <c r="E12" i="3"/>
  <c r="D13" i="3"/>
  <c r="E13" i="3"/>
  <c r="E14" i="3"/>
  <c r="F5" i="3"/>
  <c r="B12" i="3" s="1"/>
  <c r="F6" i="3"/>
  <c r="B13" i="3" s="1"/>
  <c r="F7" i="3"/>
  <c r="B14" i="3" s="1"/>
  <c r="F4" i="3"/>
  <c r="C11" i="3" s="1"/>
  <c r="J21" i="2"/>
  <c r="J20" i="2"/>
  <c r="K4" i="2" s="1"/>
  <c r="I7" i="2"/>
  <c r="I5" i="2"/>
  <c r="I6" i="2"/>
  <c r="I4" i="2"/>
  <c r="B12" i="5" l="1"/>
  <c r="D11" i="5"/>
  <c r="D14" i="5"/>
  <c r="C11" i="5"/>
  <c r="C15" i="5" s="1"/>
  <c r="C14" i="5"/>
  <c r="E13" i="5"/>
  <c r="E12" i="5"/>
  <c r="E15" i="5" s="1"/>
  <c r="D13" i="5"/>
  <c r="B11" i="5"/>
  <c r="B15" i="5" s="1"/>
  <c r="D12" i="5"/>
  <c r="D15" i="5" s="1"/>
  <c r="C13" i="5"/>
  <c r="I37" i="3"/>
  <c r="I29" i="3"/>
  <c r="E11" i="3"/>
  <c r="E15" i="3" s="1"/>
  <c r="H42" i="3"/>
  <c r="I32" i="3"/>
  <c r="D11" i="3"/>
  <c r="D15" i="3" s="1"/>
  <c r="C14" i="3"/>
  <c r="C13" i="3"/>
  <c r="C12" i="3"/>
  <c r="C15" i="3" s="1"/>
  <c r="I25" i="3"/>
  <c r="I39" i="3"/>
  <c r="I35" i="3"/>
  <c r="I31" i="3"/>
  <c r="I27" i="3"/>
  <c r="D27" i="3"/>
  <c r="B11" i="3"/>
  <c r="B15" i="3" s="1"/>
  <c r="I41" i="3"/>
  <c r="I33" i="3"/>
  <c r="B27" i="3"/>
  <c r="D14" i="3"/>
  <c r="I40" i="3"/>
  <c r="I36" i="3"/>
  <c r="I28" i="3"/>
  <c r="E27" i="3"/>
  <c r="I42" i="3"/>
  <c r="I38" i="3"/>
  <c r="I34" i="3"/>
  <c r="I30" i="3"/>
  <c r="I26" i="3"/>
  <c r="L4" i="2"/>
  <c r="M4" i="2"/>
  <c r="K12" i="2"/>
  <c r="K19" i="2"/>
  <c r="K11" i="2"/>
  <c r="K7" i="2"/>
  <c r="K17" i="2"/>
  <c r="K13" i="2"/>
  <c r="K9" i="2"/>
  <c r="K5" i="2"/>
  <c r="K16" i="2"/>
  <c r="K8" i="2"/>
  <c r="K15" i="2"/>
  <c r="K18" i="2"/>
  <c r="K14" i="2"/>
  <c r="K10" i="2"/>
  <c r="K6" i="2"/>
  <c r="E31" i="3" l="1"/>
  <c r="C21" i="3"/>
  <c r="C23" i="3"/>
  <c r="C20" i="3"/>
  <c r="C22" i="3"/>
  <c r="C31" i="3"/>
  <c r="D22" i="3"/>
  <c r="D21" i="3"/>
  <c r="D20" i="3"/>
  <c r="D23" i="3"/>
  <c r="K26" i="3"/>
  <c r="J26" i="3"/>
  <c r="J40" i="3"/>
  <c r="K40" i="3"/>
  <c r="K31" i="3"/>
  <c r="J31" i="3"/>
  <c r="J32" i="3"/>
  <c r="K32" i="3"/>
  <c r="K30" i="3"/>
  <c r="J30" i="3"/>
  <c r="B21" i="3"/>
  <c r="B23" i="3"/>
  <c r="B20" i="3"/>
  <c r="B22" i="3"/>
  <c r="J35" i="3"/>
  <c r="K35" i="3"/>
  <c r="K38" i="3"/>
  <c r="J38" i="3"/>
  <c r="J36" i="3"/>
  <c r="K36" i="3"/>
  <c r="J33" i="3"/>
  <c r="K33" i="3"/>
  <c r="J27" i="3"/>
  <c r="K27" i="3"/>
  <c r="J25" i="3"/>
  <c r="B32" i="3" s="1"/>
  <c r="K25" i="3"/>
  <c r="B33" i="3" s="1"/>
  <c r="K29" i="3"/>
  <c r="J29" i="3"/>
  <c r="K42" i="3"/>
  <c r="J42" i="3"/>
  <c r="J41" i="3"/>
  <c r="K41" i="3"/>
  <c r="K37" i="3"/>
  <c r="J37" i="3"/>
  <c r="K34" i="3"/>
  <c r="J34" i="3"/>
  <c r="J28" i="3"/>
  <c r="K28" i="3"/>
  <c r="B31" i="3"/>
  <c r="D31" i="3"/>
  <c r="K39" i="3"/>
  <c r="J39" i="3"/>
  <c r="E21" i="3"/>
  <c r="E23" i="3"/>
  <c r="E20" i="3"/>
  <c r="E22" i="3"/>
  <c r="L14" i="2"/>
  <c r="M14" i="2"/>
  <c r="M10" i="2"/>
  <c r="L10" i="2"/>
  <c r="L13" i="2"/>
  <c r="M13" i="2"/>
  <c r="M16" i="2"/>
  <c r="L16" i="2"/>
  <c r="M12" i="2"/>
  <c r="L12" i="2"/>
  <c r="L18" i="2"/>
  <c r="M18" i="2"/>
  <c r="L5" i="2"/>
  <c r="M5" i="2"/>
  <c r="L7" i="2"/>
  <c r="M7" i="2"/>
  <c r="M8" i="2"/>
  <c r="L8" i="2"/>
  <c r="M19" i="2"/>
  <c r="L19" i="2"/>
  <c r="L17" i="2"/>
  <c r="M17" i="2"/>
  <c r="L6" i="2"/>
  <c r="M6" i="2"/>
  <c r="L15" i="2"/>
  <c r="M15" i="2"/>
  <c r="L9" i="2"/>
  <c r="M9" i="2"/>
  <c r="M11" i="2"/>
  <c r="L11" i="2"/>
  <c r="D33" i="3" l="1"/>
  <c r="C33" i="3"/>
  <c r="E32" i="3"/>
  <c r="C32" i="3"/>
  <c r="E33" i="3"/>
  <c r="D32" i="3"/>
</calcChain>
</file>

<file path=xl/sharedStrings.xml><?xml version="1.0" encoding="utf-8"?>
<sst xmlns="http://schemas.openxmlformats.org/spreadsheetml/2006/main" count="226" uniqueCount="94">
  <si>
    <t>Appliance Sales Problem</t>
  </si>
  <si>
    <t>Baseline Only</t>
  </si>
  <si>
    <t>"Elemental" Clothes Dryer</t>
  </si>
  <si>
    <t>Q1</t>
  </si>
  <si>
    <t>Q2</t>
  </si>
  <si>
    <t>Q3</t>
  </si>
  <si>
    <t>Q4</t>
  </si>
  <si>
    <t>Baseline plus Seasonality</t>
  </si>
  <si>
    <t>"Absolute Zero" Commerical Icemaker</t>
  </si>
  <si>
    <t>Baseline plus Trend</t>
  </si>
  <si>
    <t>Signature Stove</t>
  </si>
  <si>
    <t>Baseline, Trend and Seasonality</t>
  </si>
  <si>
    <t>IntelliSenseSmart Refrigerators</t>
  </si>
  <si>
    <t>Year</t>
  </si>
  <si>
    <t>Units Sold</t>
  </si>
  <si>
    <t>20Q1</t>
  </si>
  <si>
    <t>20Q2</t>
  </si>
  <si>
    <t>20Q3</t>
  </si>
  <si>
    <t>20Q4</t>
  </si>
  <si>
    <t>21Q1</t>
  </si>
  <si>
    <t>21Q2</t>
  </si>
  <si>
    <t>21Q3</t>
  </si>
  <si>
    <t>21Q4</t>
  </si>
  <si>
    <t>22Q1</t>
  </si>
  <si>
    <t>22Q2</t>
  </si>
  <si>
    <t>22Q3</t>
  </si>
  <si>
    <t>22Q4</t>
  </si>
  <si>
    <t>Mean</t>
  </si>
  <si>
    <t>Std Dev</t>
  </si>
  <si>
    <t>Max Expec Value</t>
  </si>
  <si>
    <t>Min Expc Value</t>
  </si>
  <si>
    <t>Column1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</si>
  <si>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</si>
  <si>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</si>
  <si>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</si>
  <si>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</si>
  <si>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</si>
  <si>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</si>
  <si>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</si>
  <si>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</si>
  <si>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</si>
  <si>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</si>
  <si>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</si>
  <si>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</si>
  <si>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19Q1</t>
  </si>
  <si>
    <t>Average Seasonality Index</t>
  </si>
  <si>
    <t>Seasonality Index</t>
  </si>
  <si>
    <t>Deseasonalizing Values</t>
  </si>
  <si>
    <t>19Q2</t>
  </si>
  <si>
    <t>19Q3</t>
  </si>
  <si>
    <t>19Q4</t>
  </si>
  <si>
    <t>Deseasonalised Values</t>
  </si>
  <si>
    <t>Min Expec Value</t>
  </si>
  <si>
    <t>Value</t>
  </si>
  <si>
    <t>Seasonalized Forecast</t>
  </si>
  <si>
    <t>High</t>
  </si>
  <si>
    <t>Low</t>
  </si>
  <si>
    <t>Unit Sold</t>
  </si>
  <si>
    <t>23Q1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</si>
  <si>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</si>
  <si>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</si>
  <si>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</si>
  <si>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</si>
  <si>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</si>
  <si>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</si>
  <si>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</si>
  <si>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</si>
  <si>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</si>
  <si>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</si>
  <si>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</si>
  <si>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</si>
  <si>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</si>
  <si>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</si>
  <si>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</si>
  <si>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</si>
  <si>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</si>
  <si>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</si>
  <si>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</si>
  <si>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</si>
  <si>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</si>
  <si>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</si>
  <si>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</si>
  <si>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</si>
  <si>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Deseasonality Value</t>
  </si>
  <si>
    <t>Deseasonalized Forecast</t>
  </si>
  <si>
    <t>Std dev</t>
  </si>
  <si>
    <t>No</t>
  </si>
  <si>
    <t>23Q2</t>
  </si>
  <si>
    <t>23Q3</t>
  </si>
  <si>
    <t>23Q4</t>
  </si>
  <si>
    <t>Annual Avg</t>
  </si>
  <si>
    <t>Seasonalized Value</t>
  </si>
  <si>
    <t>Deseasonalised Value</t>
  </si>
  <si>
    <t>Avg Annual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</si>
</sst>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</cellStyleXfs>
  <cellXfs count="74">
    <xf numFmtId="0" fontId="0" fillId="0" borderId="0" xfId="0"/>
    <xf numFmtId="0" fontId="0" fillId="0" borderId="3" xfId="0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Continuous"/>
    </xf>
    <xf numFmtId="0" fontId="2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0" borderId="3" xfId="0" applyBorder="1"/>
    <xf numFmtId="0" fontId="0" fillId="0" borderId="3" xfId="0" applyFill="1" applyBorder="1"/>
    <xf numFmtId="0" fontId="0" fillId="0" borderId="0" xfId="0" applyAlignment="1">
      <alignment horizontal="center" vertical="center"/>
    </xf>
    <xf numFmtId="9" fontId="0" fillId="0" borderId="3" xfId="1" applyFont="1" applyBorder="1"/>
    <xf numFmtId="0" fontId="7" fillId="5" borderId="3" xfId="5" applyFont="1" applyBorder="1"/>
    <xf numFmtId="0" fontId="7" fillId="3" borderId="3" xfId="3" applyFont="1" applyBorder="1"/>
    <xf numFmtId="1" fontId="7" fillId="5" borderId="3" xfId="5" applyNumberFormat="1" applyFont="1" applyBorder="1"/>
    <xf numFmtId="1" fontId="7" fillId="3" borderId="3" xfId="3" applyNumberFormat="1" applyFont="1" applyBorder="1"/>
    <xf numFmtId="1" fontId="0" fillId="0" borderId="3" xfId="0" applyNumberFormat="1" applyBorder="1"/>
    <xf numFmtId="0" fontId="8" fillId="3" borderId="3" xfId="3" applyFont="1" applyBorder="1"/>
    <xf numFmtId="0" fontId="8" fillId="5" borderId="3" xfId="5" applyFont="1" applyBorder="1"/>
    <xf numFmtId="2" fontId="0" fillId="0" borderId="0" xfId="0" applyNumberFormat="1" applyFill="1" applyBorder="1" applyAlignment="1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  <xf numFmtId="2" fontId="0" fillId="0" borderId="1" xfId="0" applyNumberFormat="1" applyFill="1" applyBorder="1" applyAlignment="1"/>
    <xf numFmtId="164" fontId="0" fillId="0" borderId="0" xfId="0" applyNumberFormat="1" applyFill="1" applyBorder="1" applyAlignment="1"/>
    <xf numFmtId="164" fontId="0" fillId="0" borderId="1" xfId="0" applyNumberFormat="1" applyFill="1" applyBorder="1" applyAlignment="1"/>
    <xf numFmtId="165" fontId="0" fillId="0" borderId="0" xfId="0" applyNumberFormat="1" applyFill="1" applyBorder="1" applyAlignment="1"/>
    <xf numFmtId="165" fontId="0" fillId="0" borderId="1" xfId="0" applyNumberFormat="1" applyFill="1" applyBorder="1" applyAlignment="1"/>
    <xf numFmtId="0" fontId="0" fillId="6" borderId="0" xfId="0" applyFill="1" applyBorder="1" applyAlignment="1"/>
    <xf numFmtId="164" fontId="0" fillId="6" borderId="0" xfId="0" applyNumberFormat="1" applyFill="1" applyBorder="1" applyAlignment="1"/>
    <xf numFmtId="9" fontId="0" fillId="0" borderId="5" xfId="0" applyNumberFormat="1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0" fontId="0" fillId="0" borderId="4" xfId="0" applyBorder="1" applyAlignment="1">
      <alignment horizontal="center" wrapText="1"/>
    </xf>
    <xf numFmtId="9" fontId="0" fillId="0" borderId="4" xfId="0" applyNumberForma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wrapText="1"/>
    </xf>
    <xf numFmtId="0" fontId="1" fillId="4" borderId="0" xfId="4"/>
    <xf numFmtId="0" fontId="1" fillId="4" borderId="5" xfId="4" applyBorder="1" applyAlignment="1">
      <alignment horizontal="center" vertical="center"/>
    </xf>
    <xf numFmtId="0" fontId="1" fillId="4" borderId="3" xfId="4" applyBorder="1"/>
    <xf numFmtId="1" fontId="1" fillId="4" borderId="3" xfId="4" applyNumberFormat="1" applyBorder="1"/>
    <xf numFmtId="0" fontId="1" fillId="2" borderId="0" xfId="2"/>
    <xf numFmtId="0" fontId="1" fillId="2" borderId="5" xfId="2" applyBorder="1" applyAlignment="1">
      <alignment horizontal="center" vertical="center"/>
    </xf>
    <xf numFmtId="0" fontId="1" fillId="2" borderId="5" xfId="2" applyBorder="1"/>
    <xf numFmtId="1" fontId="1" fillId="2" borderId="5" xfId="2" applyNumberFormat="1" applyBorder="1"/>
    <xf numFmtId="0" fontId="1" fillId="0" borderId="0" xfId="2" applyFill="1" applyBorder="1"/>
    <xf numFmtId="0" fontId="1" fillId="0" borderId="4" xfId="2" applyFill="1" applyBorder="1"/>
    <xf numFmtId="0" fontId="2" fillId="0" borderId="3" xfId="0" applyFont="1" applyBorder="1" applyAlignment="1">
      <alignment horizontal="center" wrapText="1"/>
    </xf>
    <xf numFmtId="0" fontId="1" fillId="0" borderId="3" xfId="4" applyFill="1" applyBorder="1" applyAlignment="1">
      <alignment horizontal="center" vertical="center"/>
    </xf>
    <xf numFmtId="0" fontId="0" fillId="7" borderId="3" xfId="0" applyFill="1" applyBorder="1"/>
    <xf numFmtId="1" fontId="0" fillId="7" borderId="3" xfId="0" applyNumberFormat="1" applyFill="1" applyBorder="1"/>
    <xf numFmtId="0" fontId="2" fillId="0" borderId="0" xfId="0" applyFont="1"/>
    <xf numFmtId="0" fontId="2" fillId="0" borderId="0" xfId="0" applyFont="1" applyAlignment="1">
      <alignment horizontal="left" vertical="center"/>
    </xf>
    <xf numFmtId="2" fontId="0" fillId="0" borderId="3" xfId="1" applyNumberFormat="1" applyFont="1" applyBorder="1"/>
    <xf numFmtId="2" fontId="0" fillId="0" borderId="3" xfId="0" applyNumberFormat="1" applyBorder="1" applyAlignment="1">
      <alignment horizontal="center" vertical="center"/>
    </xf>
    <xf numFmtId="1" fontId="0" fillId="0" borderId="7" xfId="0" applyNumberFormat="1" applyBorder="1"/>
    <xf numFmtId="1" fontId="0" fillId="0" borderId="5" xfId="0" applyNumberFormat="1" applyBorder="1"/>
    <xf numFmtId="0" fontId="0" fillId="0" borderId="0" xfId="0" applyBorder="1"/>
    <xf numFmtId="0" fontId="0" fillId="0" borderId="4" xfId="0" applyBorder="1"/>
    <xf numFmtId="0" fontId="0" fillId="0" borderId="8" xfId="0" applyBorder="1"/>
    <xf numFmtId="0" fontId="0" fillId="0" borderId="6" xfId="0" applyBorder="1"/>
    <xf numFmtId="0" fontId="0" fillId="0" borderId="3" xfId="0" applyBorder="1" applyAlignment="1">
      <alignment wrapText="1"/>
    </xf>
    <xf numFmtId="0" fontId="0" fillId="0" borderId="0" xfId="0" applyAlignment="1">
      <alignment wrapText="1"/>
    </xf>
    <xf numFmtId="0" fontId="0" fillId="0" borderId="3" xfId="0" applyFill="1" applyBorder="1" applyAlignment="1">
      <alignment horizontal="center" vertical="center" wrapText="1"/>
    </xf>
    <xf numFmtId="0" fontId="0" fillId="0" borderId="5" xfId="0" applyFill="1" applyBorder="1"/>
    <xf numFmtId="0" fontId="0" fillId="0" borderId="5" xfId="0" applyBorder="1"/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0" xfId="0" applyFill="1" applyBorder="1"/>
    <xf numFmtId="0" fontId="0" fillId="0" borderId="10" xfId="0" applyBorder="1"/>
  </cellXfs>
  <cellStyles count="6">
    <cellStyle name="40% - Accent5" xfId="4" builtinId="47"/>
    <cellStyle name="60% - Accent4" xfId="2" builtinId="44"/>
    <cellStyle name="Accent5" xfId="3" builtinId="45"/>
    <cellStyle name="Accent6" xfId="5" builtinId="4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'Clothes Dryer'!$I$4:$I$19</c:f>
              <c:strCache>
                <c:ptCount val="16"/>
                <c:pt idx="0">
                  <c:v>19Q1</c:v>
                </c:pt>
                <c:pt idx="1">
                  <c:v>19Q2</c:v>
                </c:pt>
                <c:pt idx="2">
                  <c:v>19Q3</c:v>
                </c:pt>
                <c:pt idx="3">
                  <c:v>19Q4</c:v>
                </c:pt>
                <c:pt idx="4">
                  <c:v>20Q1</c:v>
                </c:pt>
                <c:pt idx="5">
                  <c:v>20Q2</c:v>
                </c:pt>
                <c:pt idx="6">
                  <c:v>20Q3</c:v>
                </c:pt>
                <c:pt idx="7">
                  <c:v>20Q4</c:v>
                </c:pt>
                <c:pt idx="8">
                  <c:v>21Q1</c:v>
                </c:pt>
                <c:pt idx="9">
                  <c:v>21Q2</c:v>
                </c:pt>
                <c:pt idx="10">
                  <c:v>21Q3</c:v>
                </c:pt>
                <c:pt idx="11">
                  <c:v>21Q4</c:v>
                </c:pt>
                <c:pt idx="12">
                  <c:v>22Q1</c:v>
                </c:pt>
                <c:pt idx="13">
                  <c:v>22Q2</c:v>
                </c:pt>
                <c:pt idx="14">
                  <c:v>22Q3</c:v>
                </c:pt>
                <c:pt idx="15">
                  <c:v>22Q4</c:v>
                </c:pt>
              </c:strCache>
            </c:strRef>
          </c:cat>
          <c:val>
            <c:numRef>
              <c:f>'Clothes Dryer'!$J$4:$J$19</c:f>
              <c:numCache>
                <c:formatCode>General</c:formatCode>
                <c:ptCount val="16"/>
                <c:pt idx="0">
                  <c:v>793</c:v>
                </c:pt>
                <c:pt idx="1">
                  <c:v>781</c:v>
                </c:pt>
                <c:pt idx="2">
                  <c:v>816</c:v>
                </c:pt>
                <c:pt idx="3">
                  <c:v>790</c:v>
                </c:pt>
                <c:pt idx="4">
                  <c:v>836</c:v>
                </c:pt>
                <c:pt idx="5">
                  <c:v>852</c:v>
                </c:pt>
                <c:pt idx="6">
                  <c:v>877</c:v>
                </c:pt>
                <c:pt idx="7">
                  <c:v>783</c:v>
                </c:pt>
                <c:pt idx="8">
                  <c:v>804</c:v>
                </c:pt>
                <c:pt idx="9">
                  <c:v>834</c:v>
                </c:pt>
                <c:pt idx="10">
                  <c:v>824</c:v>
                </c:pt>
                <c:pt idx="11">
                  <c:v>751</c:v>
                </c:pt>
                <c:pt idx="12">
                  <c:v>807</c:v>
                </c:pt>
                <c:pt idx="13">
                  <c:v>823</c:v>
                </c:pt>
                <c:pt idx="14">
                  <c:v>789</c:v>
                </c:pt>
                <c:pt idx="15">
                  <c:v>805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E78-4664-8616-EE0517F2B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951624"/>
        <c:axId val="616949984"/>
      </c:lineChart>
      <c:catAx>
        <c:axId val="616951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949984"/>
        <c:crosses val="autoZero"/>
        <c:auto val="1"/>
        <c:lblAlgn val="ctr"/>
        <c:lblOffset val="100"/>
        <c:noMultiLvlLbl val="0"/>
      </c:catAx>
      <c:valAx>
        <c:axId val="616949984"/>
        <c:scaling>
          <c:orientation val="minMax"/>
          <c:min val="7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951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Icemaker!$I$2</c:f>
              <c:strCache>
                <c:ptCount val="1"/>
                <c:pt idx="0">
                  <c:v>Units Sold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Icemaker!$H$3:$H$18</c:f>
              <c:strCache>
                <c:ptCount val="16"/>
                <c:pt idx="0">
                  <c:v>19Q1</c:v>
                </c:pt>
                <c:pt idx="1">
                  <c:v>19Q2</c:v>
                </c:pt>
                <c:pt idx="2">
                  <c:v>19Q3</c:v>
                </c:pt>
                <c:pt idx="3">
                  <c:v>19Q4</c:v>
                </c:pt>
                <c:pt idx="4">
                  <c:v>20Q1</c:v>
                </c:pt>
                <c:pt idx="5">
                  <c:v>20Q2</c:v>
                </c:pt>
                <c:pt idx="6">
                  <c:v>20Q3</c:v>
                </c:pt>
                <c:pt idx="7">
                  <c:v>20Q4</c:v>
                </c:pt>
                <c:pt idx="8">
                  <c:v>21Q1</c:v>
                </c:pt>
                <c:pt idx="9">
                  <c:v>21Q2</c:v>
                </c:pt>
                <c:pt idx="10">
                  <c:v>21Q3</c:v>
                </c:pt>
                <c:pt idx="11">
                  <c:v>21Q4</c:v>
                </c:pt>
                <c:pt idx="12">
                  <c:v>22Q1</c:v>
                </c:pt>
                <c:pt idx="13">
                  <c:v>22Q2</c:v>
                </c:pt>
                <c:pt idx="14">
                  <c:v>22Q3</c:v>
                </c:pt>
                <c:pt idx="15">
                  <c:v>22Q4</c:v>
                </c:pt>
              </c:strCache>
            </c:strRef>
          </c:cat>
          <c:val>
            <c:numRef>
              <c:f>Icemaker!$I$3:$I$18</c:f>
              <c:numCache>
                <c:formatCode>General</c:formatCode>
                <c:ptCount val="16"/>
                <c:pt idx="0">
                  <c:v>155</c:v>
                </c:pt>
                <c:pt idx="1">
                  <c:v>310</c:v>
                </c:pt>
                <c:pt idx="2">
                  <c:v>418</c:v>
                </c:pt>
                <c:pt idx="3">
                  <c:v>69</c:v>
                </c:pt>
                <c:pt idx="4">
                  <c:v>153</c:v>
                </c:pt>
                <c:pt idx="5">
                  <c:v>325</c:v>
                </c:pt>
                <c:pt idx="6">
                  <c:v>421</c:v>
                </c:pt>
                <c:pt idx="7">
                  <c:v>83</c:v>
                </c:pt>
                <c:pt idx="8">
                  <c:v>149</c:v>
                </c:pt>
                <c:pt idx="9">
                  <c:v>279</c:v>
                </c:pt>
                <c:pt idx="10">
                  <c:v>443</c:v>
                </c:pt>
                <c:pt idx="11">
                  <c:v>76</c:v>
                </c:pt>
                <c:pt idx="12">
                  <c:v>131</c:v>
                </c:pt>
                <c:pt idx="13">
                  <c:v>259</c:v>
                </c:pt>
                <c:pt idx="14">
                  <c:v>397</c:v>
                </c:pt>
                <c:pt idx="15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E-4712-89D9-456009977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134600"/>
        <c:axId val="558137224"/>
      </c:lineChart>
      <c:catAx>
        <c:axId val="558134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137224"/>
        <c:crosses val="autoZero"/>
        <c:auto val="1"/>
        <c:lblAlgn val="ctr"/>
        <c:lblOffset val="100"/>
        <c:noMultiLvlLbl val="0"/>
      </c:catAx>
      <c:valAx>
        <c:axId val="55813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134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Deseasonalised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Icemaker!$H$24</c:f>
              <c:strCache>
                <c:ptCount val="1"/>
                <c:pt idx="0">
                  <c:v>Deseasonalised 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Icemaker!$G$25:$G$40</c:f>
              <c:strCache>
                <c:ptCount val="16"/>
                <c:pt idx="0">
                  <c:v>19Q1</c:v>
                </c:pt>
                <c:pt idx="1">
                  <c:v>19Q2</c:v>
                </c:pt>
                <c:pt idx="2">
                  <c:v>19Q3</c:v>
                </c:pt>
                <c:pt idx="3">
                  <c:v>19Q4</c:v>
                </c:pt>
                <c:pt idx="4">
                  <c:v>20Q1</c:v>
                </c:pt>
                <c:pt idx="5">
                  <c:v>20Q2</c:v>
                </c:pt>
                <c:pt idx="6">
                  <c:v>20Q3</c:v>
                </c:pt>
                <c:pt idx="7">
                  <c:v>20Q4</c:v>
                </c:pt>
                <c:pt idx="8">
                  <c:v>21Q1</c:v>
                </c:pt>
                <c:pt idx="9">
                  <c:v>21Q2</c:v>
                </c:pt>
                <c:pt idx="10">
                  <c:v>21Q3</c:v>
                </c:pt>
                <c:pt idx="11">
                  <c:v>21Q4</c:v>
                </c:pt>
                <c:pt idx="12">
                  <c:v>22Q1</c:v>
                </c:pt>
                <c:pt idx="13">
                  <c:v>22Q2</c:v>
                </c:pt>
                <c:pt idx="14">
                  <c:v>22Q3</c:v>
                </c:pt>
                <c:pt idx="15">
                  <c:v>22Q4</c:v>
                </c:pt>
              </c:strCache>
            </c:strRef>
          </c:cat>
          <c:val>
            <c:numRef>
              <c:f>Icemaker!$H$25:$H$40</c:f>
              <c:numCache>
                <c:formatCode>0</c:formatCode>
                <c:ptCount val="16"/>
                <c:pt idx="0">
                  <c:v>247.25616214112921</c:v>
                </c:pt>
                <c:pt idx="1">
                  <c:v>248.08153917211195</c:v>
                </c:pt>
                <c:pt idx="2">
                  <c:v>233.13418655484901</c:v>
                </c:pt>
                <c:pt idx="3">
                  <c:v>208.72925039203994</c:v>
                </c:pt>
                <c:pt idx="4">
                  <c:v>244.06576004898562</c:v>
                </c:pt>
                <c:pt idx="5">
                  <c:v>260.0854846159238</c:v>
                </c:pt>
                <c:pt idx="6">
                  <c:v>234.8073984200752</c:v>
                </c:pt>
                <c:pt idx="7">
                  <c:v>251.08011279042486</c:v>
                </c:pt>
                <c:pt idx="8">
                  <c:v>237.6849558646984</c:v>
                </c:pt>
                <c:pt idx="9">
                  <c:v>223.27338525490075</c:v>
                </c:pt>
                <c:pt idx="10">
                  <c:v>247.07761876506726</c:v>
                </c:pt>
                <c:pt idx="11">
                  <c:v>229.90468159123242</c:v>
                </c:pt>
                <c:pt idx="12">
                  <c:v>208.97133703540598</c:v>
                </c:pt>
                <c:pt idx="13">
                  <c:v>207.26812466315158</c:v>
                </c:pt>
                <c:pt idx="14">
                  <c:v>221.42170349826569</c:v>
                </c:pt>
                <c:pt idx="15">
                  <c:v>245.02998959065559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68-452C-85DD-D293AED8678C}"/>
            </c:ext>
          </c:extLst>
        </c:ser>
        <c:ser>
          <c:idx val="1"/>
          <c:order val="1"/>
          <c:tx>
            <c:strRef>
              <c:f>Icemaker!$I$24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Icemaker!$G$25:$G$40</c:f>
              <c:strCache>
                <c:ptCount val="16"/>
                <c:pt idx="0">
                  <c:v>19Q1</c:v>
                </c:pt>
                <c:pt idx="1">
                  <c:v>19Q2</c:v>
                </c:pt>
                <c:pt idx="2">
                  <c:v>19Q3</c:v>
                </c:pt>
                <c:pt idx="3">
                  <c:v>19Q4</c:v>
                </c:pt>
                <c:pt idx="4">
                  <c:v>20Q1</c:v>
                </c:pt>
                <c:pt idx="5">
                  <c:v>20Q2</c:v>
                </c:pt>
                <c:pt idx="6">
                  <c:v>20Q3</c:v>
                </c:pt>
                <c:pt idx="7">
                  <c:v>20Q4</c:v>
                </c:pt>
                <c:pt idx="8">
                  <c:v>21Q1</c:v>
                </c:pt>
                <c:pt idx="9">
                  <c:v>21Q2</c:v>
                </c:pt>
                <c:pt idx="10">
                  <c:v>21Q3</c:v>
                </c:pt>
                <c:pt idx="11">
                  <c:v>21Q4</c:v>
                </c:pt>
                <c:pt idx="12">
                  <c:v>22Q1</c:v>
                </c:pt>
                <c:pt idx="13">
                  <c:v>22Q2</c:v>
                </c:pt>
                <c:pt idx="14">
                  <c:v>22Q3</c:v>
                </c:pt>
                <c:pt idx="15">
                  <c:v>22Q4</c:v>
                </c:pt>
              </c:strCache>
            </c:strRef>
          </c:cat>
          <c:val>
            <c:numRef>
              <c:f>Icemaker!$I$25:$I$40</c:f>
              <c:numCache>
                <c:formatCode>0</c:formatCode>
                <c:ptCount val="16"/>
                <c:pt idx="0">
                  <c:v>234.24198064993234</c:v>
                </c:pt>
                <c:pt idx="1">
                  <c:v>234.24198064993234</c:v>
                </c:pt>
                <c:pt idx="2">
                  <c:v>234.24198064993234</c:v>
                </c:pt>
                <c:pt idx="3">
                  <c:v>234.24198064993234</c:v>
                </c:pt>
                <c:pt idx="4">
                  <c:v>234.24198064993234</c:v>
                </c:pt>
                <c:pt idx="5">
                  <c:v>234.24198064993234</c:v>
                </c:pt>
                <c:pt idx="6">
                  <c:v>234.24198064993234</c:v>
                </c:pt>
                <c:pt idx="7">
                  <c:v>234.24198064993234</c:v>
                </c:pt>
                <c:pt idx="8">
                  <c:v>234.24198064993234</c:v>
                </c:pt>
                <c:pt idx="9">
                  <c:v>234.24198064993234</c:v>
                </c:pt>
                <c:pt idx="10">
                  <c:v>234.24198064993234</c:v>
                </c:pt>
                <c:pt idx="11">
                  <c:v>234.24198064993234</c:v>
                </c:pt>
                <c:pt idx="12">
                  <c:v>234.24198064993234</c:v>
                </c:pt>
                <c:pt idx="13">
                  <c:v>234.24198064993234</c:v>
                </c:pt>
                <c:pt idx="14">
                  <c:v>234.24198064993234</c:v>
                </c:pt>
                <c:pt idx="15">
                  <c:v>234.24198064993234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68-452C-85DD-D293AED8678C}"/>
            </c:ext>
          </c:extLst>
        </c:ser>
        <c:ser>
          <c:idx val="2"/>
          <c:order val="2"/>
          <c:tx>
            <c:strRef>
              <c:f>Icemaker!$J$24</c:f>
              <c:strCache>
                <c:ptCount val="1"/>
                <c:pt idx="0">
                  <c:v>Max Expec Value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Icemaker!$G$25:$G$40</c:f>
              <c:strCache>
                <c:ptCount val="16"/>
                <c:pt idx="0">
                  <c:v>19Q1</c:v>
                </c:pt>
                <c:pt idx="1">
                  <c:v>19Q2</c:v>
                </c:pt>
                <c:pt idx="2">
                  <c:v>19Q3</c:v>
                </c:pt>
                <c:pt idx="3">
                  <c:v>19Q4</c:v>
                </c:pt>
                <c:pt idx="4">
                  <c:v>20Q1</c:v>
                </c:pt>
                <c:pt idx="5">
                  <c:v>20Q2</c:v>
                </c:pt>
                <c:pt idx="6">
                  <c:v>20Q3</c:v>
                </c:pt>
                <c:pt idx="7">
                  <c:v>20Q4</c:v>
                </c:pt>
                <c:pt idx="8">
                  <c:v>21Q1</c:v>
                </c:pt>
                <c:pt idx="9">
                  <c:v>21Q2</c:v>
                </c:pt>
                <c:pt idx="10">
                  <c:v>21Q3</c:v>
                </c:pt>
                <c:pt idx="11">
                  <c:v>21Q4</c:v>
                </c:pt>
                <c:pt idx="12">
                  <c:v>22Q1</c:v>
                </c:pt>
                <c:pt idx="13">
                  <c:v>22Q2</c:v>
                </c:pt>
                <c:pt idx="14">
                  <c:v>22Q3</c:v>
                </c:pt>
                <c:pt idx="15">
                  <c:v>22Q4</c:v>
                </c:pt>
              </c:strCache>
            </c:strRef>
          </c:cat>
          <c:val>
            <c:numRef>
              <c:f>Icemaker!$J$25:$J$40</c:f>
              <c:numCache>
                <c:formatCode>0</c:formatCode>
                <c:ptCount val="16"/>
                <c:pt idx="0">
                  <c:v>281.81781878338279</c:v>
                </c:pt>
                <c:pt idx="1">
                  <c:v>281.81781878338279</c:v>
                </c:pt>
                <c:pt idx="2">
                  <c:v>281.81781878338279</c:v>
                </c:pt>
                <c:pt idx="3">
                  <c:v>281.81781878338279</c:v>
                </c:pt>
                <c:pt idx="4">
                  <c:v>281.81781878338279</c:v>
                </c:pt>
                <c:pt idx="5">
                  <c:v>281.81781878338279</c:v>
                </c:pt>
                <c:pt idx="6">
                  <c:v>281.81781878338279</c:v>
                </c:pt>
                <c:pt idx="7">
                  <c:v>281.81781878338279</c:v>
                </c:pt>
                <c:pt idx="8">
                  <c:v>281.81781878338279</c:v>
                </c:pt>
                <c:pt idx="9">
                  <c:v>281.81781878338279</c:v>
                </c:pt>
                <c:pt idx="10">
                  <c:v>281.81781878338279</c:v>
                </c:pt>
                <c:pt idx="11">
                  <c:v>281.81781878338279</c:v>
                </c:pt>
                <c:pt idx="12">
                  <c:v>281.81781878338279</c:v>
                </c:pt>
                <c:pt idx="13">
                  <c:v>281.81781878338279</c:v>
                </c:pt>
                <c:pt idx="14">
                  <c:v>281.81781878338279</c:v>
                </c:pt>
                <c:pt idx="15">
                  <c:v>281.81781878338279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68-452C-85DD-D293AED8678C}"/>
            </c:ext>
          </c:extLst>
        </c:ser>
        <c:ser>
          <c:idx val="3"/>
          <c:order val="3"/>
          <c:tx>
            <c:strRef>
              <c:f>Icemaker!$K$24</c:f>
              <c:strCache>
                <c:ptCount val="1"/>
                <c:pt idx="0">
                  <c:v>Min Expec Value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Icemaker!$G$25:$G$40</c:f>
              <c:strCache>
                <c:ptCount val="16"/>
                <c:pt idx="0">
                  <c:v>19Q1</c:v>
                </c:pt>
                <c:pt idx="1">
                  <c:v>19Q2</c:v>
                </c:pt>
                <c:pt idx="2">
                  <c:v>19Q3</c:v>
                </c:pt>
                <c:pt idx="3">
                  <c:v>19Q4</c:v>
                </c:pt>
                <c:pt idx="4">
                  <c:v>20Q1</c:v>
                </c:pt>
                <c:pt idx="5">
                  <c:v>20Q2</c:v>
                </c:pt>
                <c:pt idx="6">
                  <c:v>20Q3</c:v>
                </c:pt>
                <c:pt idx="7">
                  <c:v>20Q4</c:v>
                </c:pt>
                <c:pt idx="8">
                  <c:v>21Q1</c:v>
                </c:pt>
                <c:pt idx="9">
                  <c:v>21Q2</c:v>
                </c:pt>
                <c:pt idx="10">
                  <c:v>21Q3</c:v>
                </c:pt>
                <c:pt idx="11">
                  <c:v>21Q4</c:v>
                </c:pt>
                <c:pt idx="12">
                  <c:v>22Q1</c:v>
                </c:pt>
                <c:pt idx="13">
                  <c:v>22Q2</c:v>
                </c:pt>
                <c:pt idx="14">
                  <c:v>22Q3</c:v>
                </c:pt>
                <c:pt idx="15">
                  <c:v>22Q4</c:v>
                </c:pt>
              </c:strCache>
            </c:strRef>
          </c:cat>
          <c:val>
            <c:numRef>
              <c:f>Icemaker!$K$25:$K$40</c:f>
              <c:numCache>
                <c:formatCode>0</c:formatCode>
                <c:ptCount val="16"/>
                <c:pt idx="0">
                  <c:v>186.6661425164819</c:v>
                </c:pt>
                <c:pt idx="1">
                  <c:v>186.6661425164819</c:v>
                </c:pt>
                <c:pt idx="2">
                  <c:v>186.6661425164819</c:v>
                </c:pt>
                <c:pt idx="3">
                  <c:v>186.6661425164819</c:v>
                </c:pt>
                <c:pt idx="4">
                  <c:v>186.6661425164819</c:v>
                </c:pt>
                <c:pt idx="5">
                  <c:v>186.6661425164819</c:v>
                </c:pt>
                <c:pt idx="6">
                  <c:v>186.6661425164819</c:v>
                </c:pt>
                <c:pt idx="7">
                  <c:v>186.6661425164819</c:v>
                </c:pt>
                <c:pt idx="8">
                  <c:v>186.6661425164819</c:v>
                </c:pt>
                <c:pt idx="9">
                  <c:v>186.6661425164819</c:v>
                </c:pt>
                <c:pt idx="10">
                  <c:v>186.6661425164819</c:v>
                </c:pt>
                <c:pt idx="11">
                  <c:v>186.6661425164819</c:v>
                </c:pt>
                <c:pt idx="12">
                  <c:v>186.6661425164819</c:v>
                </c:pt>
                <c:pt idx="13">
                  <c:v>186.6661425164819</c:v>
                </c:pt>
                <c:pt idx="14">
                  <c:v>186.6661425164819</c:v>
                </c:pt>
                <c:pt idx="15">
                  <c:v>186.6661425164819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68-452C-85DD-D293AED86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5886088"/>
        <c:axId val="625888384"/>
      </c:lineChart>
      <c:catAx>
        <c:axId val="625886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888384"/>
        <c:crosses val="autoZero"/>
        <c:auto val="1"/>
        <c:lblAlgn val="ctr"/>
        <c:lblOffset val="100"/>
        <c:noMultiLvlLbl val="0"/>
      </c:catAx>
      <c:valAx>
        <c:axId val="625888384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886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Stove!$H$2</c:f>
              <c:strCache>
                <c:ptCount val="1"/>
                <c:pt idx="0">
                  <c:v>Unit Sold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9757874015748028E-2"/>
                  <c:y val="0.403093467483231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Stove!$G$3:$G$18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Stove!$H$3:$H$18</c:f>
              <c:numCache>
                <c:formatCode>General</c:formatCode>
                <c:ptCount val="16"/>
                <c:pt idx="0">
                  <c:v>539</c:v>
                </c:pt>
                <c:pt idx="1">
                  <c:v>670</c:v>
                </c:pt>
                <c:pt idx="2">
                  <c:v>903</c:v>
                </c:pt>
                <c:pt idx="3">
                  <c:v>745</c:v>
                </c:pt>
                <c:pt idx="4">
                  <c:v>1134</c:v>
                </c:pt>
                <c:pt idx="5">
                  <c:v>1411</c:v>
                </c:pt>
                <c:pt idx="6">
                  <c:v>1332</c:v>
                </c:pt>
                <c:pt idx="7">
                  <c:v>1646</c:v>
                </c:pt>
                <c:pt idx="8">
                  <c:v>1820</c:v>
                </c:pt>
                <c:pt idx="9">
                  <c:v>1497</c:v>
                </c:pt>
                <c:pt idx="10">
                  <c:v>1945</c:v>
                </c:pt>
                <c:pt idx="11">
                  <c:v>1888</c:v>
                </c:pt>
                <c:pt idx="12">
                  <c:v>2153</c:v>
                </c:pt>
                <c:pt idx="13">
                  <c:v>2223</c:v>
                </c:pt>
                <c:pt idx="14">
                  <c:v>2027</c:v>
                </c:pt>
                <c:pt idx="15">
                  <c:v>2389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79-4F3E-AD28-F34EEEED1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080648"/>
        <c:axId val="621087864"/>
      </c:lineChart>
      <c:catAx>
        <c:axId val="621080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087864"/>
        <c:crosses val="autoZero"/>
        <c:auto val="1"/>
        <c:lblAlgn val="ctr"/>
        <c:lblOffset val="100"/>
        <c:noMultiLvlLbl val="0"/>
      </c:catAx>
      <c:valAx>
        <c:axId val="62108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080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141463414634146"/>
          <c:y val="5.23809523809523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Refrigerator!$I$2</c:f>
              <c:strCache>
                <c:ptCount val="1"/>
                <c:pt idx="0">
                  <c:v>Units Sold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Refrigerator!$H$3:$H$18</c:f>
              <c:strCache>
                <c:ptCount val="16"/>
                <c:pt idx="0">
                  <c:v>19Q1</c:v>
                </c:pt>
                <c:pt idx="1">
                  <c:v>19Q2</c:v>
                </c:pt>
                <c:pt idx="2">
                  <c:v>19Q3</c:v>
                </c:pt>
                <c:pt idx="3">
                  <c:v>19Q4</c:v>
                </c:pt>
                <c:pt idx="4">
                  <c:v>20Q1</c:v>
                </c:pt>
                <c:pt idx="5">
                  <c:v>20Q2</c:v>
                </c:pt>
                <c:pt idx="6">
                  <c:v>20Q3</c:v>
                </c:pt>
                <c:pt idx="7">
                  <c:v>20Q4</c:v>
                </c:pt>
                <c:pt idx="8">
                  <c:v>21Q1</c:v>
                </c:pt>
                <c:pt idx="9">
                  <c:v>21Q2</c:v>
                </c:pt>
                <c:pt idx="10">
                  <c:v>21Q3</c:v>
                </c:pt>
                <c:pt idx="11">
                  <c:v>21Q4</c:v>
                </c:pt>
                <c:pt idx="12">
                  <c:v>22Q1</c:v>
                </c:pt>
                <c:pt idx="13">
                  <c:v>22Q2</c:v>
                </c:pt>
                <c:pt idx="14">
                  <c:v>22Q3</c:v>
                </c:pt>
                <c:pt idx="15">
                  <c:v>22Q4</c:v>
                </c:pt>
              </c:strCache>
            </c:strRef>
          </c:cat>
          <c:val>
            <c:numRef>
              <c:f>Refrigerator!$I$3:$I$18</c:f>
              <c:numCache>
                <c:formatCode>General</c:formatCode>
                <c:ptCount val="16"/>
                <c:pt idx="0">
                  <c:v>448</c:v>
                </c:pt>
                <c:pt idx="1">
                  <c:v>1654</c:v>
                </c:pt>
                <c:pt idx="2">
                  <c:v>928</c:v>
                </c:pt>
                <c:pt idx="3">
                  <c:v>2177</c:v>
                </c:pt>
                <c:pt idx="4">
                  <c:v>756</c:v>
                </c:pt>
                <c:pt idx="5">
                  <c:v>1801</c:v>
                </c:pt>
                <c:pt idx="6">
                  <c:v>1273</c:v>
                </c:pt>
                <c:pt idx="7">
                  <c:v>2710</c:v>
                </c:pt>
                <c:pt idx="8">
                  <c:v>925</c:v>
                </c:pt>
                <c:pt idx="9">
                  <c:v>2492</c:v>
                </c:pt>
                <c:pt idx="10">
                  <c:v>1477</c:v>
                </c:pt>
                <c:pt idx="11">
                  <c:v>3381</c:v>
                </c:pt>
                <c:pt idx="12">
                  <c:v>1017</c:v>
                </c:pt>
                <c:pt idx="13">
                  <c:v>3058</c:v>
                </c:pt>
                <c:pt idx="14">
                  <c:v>2120</c:v>
                </c:pt>
                <c:pt idx="15">
                  <c:v>4471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4C-4462-A4A4-2770016EC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1546168"/>
        <c:axId val="701539608"/>
      </c:lineChart>
      <c:catAx>
        <c:axId val="70154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539608"/>
        <c:crosses val="autoZero"/>
        <c:auto val="1"/>
        <c:lblAlgn val="ctr"/>
        <c:lblOffset val="100"/>
        <c:noMultiLvlLbl val="0"/>
      </c:catAx>
      <c:valAx>
        <c:axId val="70153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546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Refrigerator!$I$22</c:f>
              <c:strCache>
                <c:ptCount val="1"/>
                <c:pt idx="0">
                  <c:v>Deseasonalised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2791376317576919E-3"/>
                  <c:y val="0.397731481481481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Refrigerator!$H$23:$H$38</c:f>
              <c:strCache>
                <c:ptCount val="16"/>
                <c:pt idx="0">
                  <c:v>19Q1</c:v>
                </c:pt>
                <c:pt idx="1">
                  <c:v>19Q2</c:v>
                </c:pt>
                <c:pt idx="2">
                  <c:v>19Q3</c:v>
                </c:pt>
                <c:pt idx="3">
                  <c:v>19Q4</c:v>
                </c:pt>
                <c:pt idx="4">
                  <c:v>20Q1</c:v>
                </c:pt>
                <c:pt idx="5">
                  <c:v>20Q2</c:v>
                </c:pt>
                <c:pt idx="6">
                  <c:v>20Q3</c:v>
                </c:pt>
                <c:pt idx="7">
                  <c:v>20Q4</c:v>
                </c:pt>
                <c:pt idx="8">
                  <c:v>21Q1</c:v>
                </c:pt>
                <c:pt idx="9">
                  <c:v>21Q2</c:v>
                </c:pt>
                <c:pt idx="10">
                  <c:v>21Q3</c:v>
                </c:pt>
                <c:pt idx="11">
                  <c:v>21Q4</c:v>
                </c:pt>
                <c:pt idx="12">
                  <c:v>22Q1</c:v>
                </c:pt>
                <c:pt idx="13">
                  <c:v>22Q2</c:v>
                </c:pt>
                <c:pt idx="14">
                  <c:v>22Q3</c:v>
                </c:pt>
                <c:pt idx="15">
                  <c:v>22Q4</c:v>
                </c:pt>
              </c:strCache>
            </c:strRef>
          </c:cat>
          <c:val>
            <c:numRef>
              <c:f>Refrigerator!$I$23:$I$38</c:f>
              <c:numCache>
                <c:formatCode>0</c:formatCode>
                <c:ptCount val="16"/>
                <c:pt idx="0">
                  <c:v>1095.9801089199714</c:v>
                </c:pt>
                <c:pt idx="1">
                  <c:v>1400.6443885607914</c:v>
                </c:pt>
                <c:pt idx="2">
                  <c:v>1237.1324371914673</c:v>
                </c:pt>
                <c:pt idx="3">
                  <c:v>1311.2667641634907</c:v>
                </c:pt>
                <c:pt idx="4">
                  <c:v>1849.4664338024518</c:v>
                </c:pt>
                <c:pt idx="5">
                  <c:v>1525.1272937109948</c:v>
                </c:pt>
                <c:pt idx="6">
                  <c:v>1697.0577505870021</c:v>
                </c:pt>
                <c:pt idx="7">
                  <c:v>1632.3072718801377</c:v>
                </c:pt>
                <c:pt idx="8">
                  <c:v>2262.9053588191373</c:v>
                </c:pt>
                <c:pt idx="9">
                  <c:v>2110.281630165352</c:v>
                </c:pt>
                <c:pt idx="10">
                  <c:v>1969.0135880730575</c:v>
                </c:pt>
                <c:pt idx="11">
                  <c:v>2036.4689617072863</c:v>
                </c:pt>
                <c:pt idx="12">
                  <c:v>2487.9727026152032</c:v>
                </c:pt>
                <c:pt idx="13">
                  <c:v>2589.5831561178356</c:v>
                </c:pt>
                <c:pt idx="14">
                  <c:v>2826.2077228943003</c:v>
                </c:pt>
                <c:pt idx="15">
                  <c:v>2693.0058348989282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38-452A-8B35-797AFCC6E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5513560"/>
        <c:axId val="625513888"/>
      </c:lineChart>
      <c:catAx>
        <c:axId val="625513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513888"/>
        <c:crosses val="autoZero"/>
        <c:auto val="1"/>
        <c:lblAlgn val="ctr"/>
        <c:lblOffset val="100"/>
        <c:noMultiLvlLbl val="0"/>
      </c:catAx>
      <c:valAx>
        <c:axId val="6255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513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21</xdr:row>
      <xdr:rowOff>47625</xdr:rowOff>
    </xdr:from>
    <xdr:to>
      <xdr:col>11</xdr:col>
      <xdr:colOff>923924</xdr:colOff>
      <xdr:row>34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6F0566-60D6-4E14-A497-AB68165432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114299</xdr:colOff>
      <xdr:row>0</xdr:row>
      <xdr:rowOff>95250</xdr:rowOff>
    </xdr:from>
    <xdr:to>
      <xdr:col>19</xdr:col>
      <xdr:colOff>333374</xdr:colOff>
      <xdr:row>8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781FB5-C48C-4CDC-A433-504DB96B5F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66674</xdr:colOff>
      <xdr:row>9</xdr:row>
      <xdr:rowOff>47625</xdr:rowOff>
    </xdr:from>
    <xdr:to>
      <xdr:col>19</xdr:col>
      <xdr:colOff>304799</xdr:colOff>
      <xdr:row>22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0668975-B534-4EDD-98D2-7CF4FBE76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133351</xdr:colOff>
      <xdr:row>0</xdr:row>
      <xdr:rowOff>123825</xdr:rowOff>
    </xdr:from>
    <xdr:to>
      <xdr:col>14</xdr:col>
      <xdr:colOff>57150</xdr:colOff>
      <xdr:row>11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0C1407-37C3-49C8-8DDC-DC0950777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228599</xdr:colOff>
      <xdr:row>0</xdr:row>
      <xdr:rowOff>123825</xdr:rowOff>
    </xdr:from>
    <xdr:to>
      <xdr:col>18</xdr:col>
      <xdr:colOff>600074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9554F7-264D-439D-A7E8-9D25AE4B4F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200025</xdr:colOff>
      <xdr:row>14</xdr:row>
      <xdr:rowOff>247650</xdr:rowOff>
    </xdr:from>
    <xdr:to>
      <xdr:col>19</xdr:col>
      <xdr:colOff>66675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E99CDA-D5A1-4B32-B5E8-739200B8C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AAB6E-3B4D-499F-9644-6BEF1C79FE53}">
  <dimension ref="A1:F33"/>
  <sheetViews>
    <sheetView workbookViewId="0">
      <selection activeCell="B43" sqref="B43"/>
    </sheetView>
  </sheetViews>
  <sheetFormatPr defaultRowHeight="15" x14ac:dyDescent="0.25"/>
  <cols>
    <col min="2" max="2" width="35.5703125" bestFit="1" customWidth="1"/>
  </cols>
  <sheetData>
    <row r="1" spans="1:6" x14ac:dyDescent="0.25">
      <c r="A1" s="2" t="s">
        <v>0</v>
      </c>
      <c r="B1" s="2"/>
      <c r="C1" s="2"/>
      <c r="D1" s="2"/>
      <c r="E1" s="2"/>
      <c r="F1" s="2"/>
    </row>
    <row r="3" spans="1:6" x14ac:dyDescent="0.25">
      <c r="A3" s="3"/>
      <c r="B3" s="4" t="s">
        <v>1</v>
      </c>
      <c r="C3" s="3"/>
      <c r="D3" s="3"/>
      <c r="E3" s="3"/>
      <c r="F3" s="3"/>
    </row>
    <row r="4" spans="1:6" x14ac:dyDescent="0.25">
      <c r="A4" s="3"/>
      <c r="B4" s="4" t="s">
        <v>2</v>
      </c>
      <c r="C4" s="3"/>
      <c r="D4" s="3"/>
      <c r="E4" s="3"/>
      <c r="F4" s="3"/>
    </row>
    <row r="5" spans="1:6" x14ac:dyDescent="0.25">
      <c r="A5" s="3"/>
      <c r="B5" s="3"/>
      <c r="C5" s="3" t="s">
        <v>3</v>
      </c>
      <c r="D5" s="3" t="s">
        <v>4</v>
      </c>
      <c r="E5" s="3" t="s">
        <v>5</v>
      </c>
      <c r="F5" s="3" t="s">
        <v>6</v>
      </c>
    </row>
    <row r="6" spans="1:6" x14ac:dyDescent="0.25">
      <c r="A6" s="3"/>
      <c r="B6" s="3">
        <v>2019</v>
      </c>
      <c r="C6" s="3">
        <v>793</v>
      </c>
      <c r="D6" s="3">
        <v>781</v>
      </c>
      <c r="E6" s="3">
        <v>816</v>
      </c>
      <c r="F6" s="3">
        <v>790</v>
      </c>
    </row>
    <row r="7" spans="1:6" x14ac:dyDescent="0.25">
      <c r="A7" s="3"/>
      <c r="B7" s="3">
        <v>2020</v>
      </c>
      <c r="C7" s="3">
        <v>836</v>
      </c>
      <c r="D7" s="3">
        <v>852</v>
      </c>
      <c r="E7" s="3">
        <v>877</v>
      </c>
      <c r="F7" s="3">
        <v>783</v>
      </c>
    </row>
    <row r="8" spans="1:6" x14ac:dyDescent="0.25">
      <c r="A8" s="3"/>
      <c r="B8" s="3">
        <v>2021</v>
      </c>
      <c r="C8" s="3">
        <v>804</v>
      </c>
      <c r="D8" s="3">
        <v>834</v>
      </c>
      <c r="E8" s="3">
        <v>824</v>
      </c>
      <c r="F8" s="3">
        <v>751</v>
      </c>
    </row>
    <row r="9" spans="1:6" x14ac:dyDescent="0.25">
      <c r="A9" s="3"/>
      <c r="B9" s="3">
        <v>2022</v>
      </c>
      <c r="C9" s="3">
        <v>807</v>
      </c>
      <c r="D9" s="3">
        <v>823</v>
      </c>
      <c r="E9" s="3">
        <v>789</v>
      </c>
      <c r="F9" s="3">
        <v>805</v>
      </c>
    </row>
    <row r="10" spans="1:6" x14ac:dyDescent="0.25">
      <c r="A10" s="3"/>
      <c r="B10" s="3"/>
      <c r="C10" s="3"/>
      <c r="D10" s="3"/>
      <c r="E10" s="3"/>
      <c r="F10" s="3"/>
    </row>
    <row r="11" spans="1:6" x14ac:dyDescent="0.25">
      <c r="A11" s="3"/>
      <c r="B11" s="4" t="s">
        <v>7</v>
      </c>
      <c r="C11" s="3"/>
      <c r="D11" s="3"/>
      <c r="E11" s="3"/>
      <c r="F11" s="3"/>
    </row>
    <row r="12" spans="1:6" x14ac:dyDescent="0.25">
      <c r="A12" s="3"/>
      <c r="B12" s="4" t="s">
        <v>8</v>
      </c>
      <c r="C12" s="3"/>
      <c r="D12" s="3"/>
      <c r="E12" s="3"/>
      <c r="F12" s="3"/>
    </row>
    <row r="13" spans="1:6" x14ac:dyDescent="0.25">
      <c r="A13" s="3"/>
      <c r="B13" s="3"/>
      <c r="C13" s="3" t="s">
        <v>3</v>
      </c>
      <c r="D13" s="3" t="s">
        <v>4</v>
      </c>
      <c r="E13" s="3" t="s">
        <v>5</v>
      </c>
      <c r="F13" s="3" t="s">
        <v>6</v>
      </c>
    </row>
    <row r="14" spans="1:6" x14ac:dyDescent="0.25">
      <c r="A14" s="3"/>
      <c r="B14" s="3">
        <v>2019</v>
      </c>
      <c r="C14" s="3">
        <v>155</v>
      </c>
      <c r="D14" s="3">
        <v>310</v>
      </c>
      <c r="E14" s="3">
        <v>418</v>
      </c>
      <c r="F14" s="3">
        <v>69</v>
      </c>
    </row>
    <row r="15" spans="1:6" x14ac:dyDescent="0.25">
      <c r="A15" s="3"/>
      <c r="B15" s="3">
        <v>2020</v>
      </c>
      <c r="C15" s="3">
        <v>153</v>
      </c>
      <c r="D15" s="3">
        <v>325</v>
      </c>
      <c r="E15" s="3">
        <v>421</v>
      </c>
      <c r="F15" s="3">
        <v>83</v>
      </c>
    </row>
    <row r="16" spans="1:6" x14ac:dyDescent="0.25">
      <c r="A16" s="3"/>
      <c r="B16" s="3">
        <v>2021</v>
      </c>
      <c r="C16" s="3">
        <v>149</v>
      </c>
      <c r="D16" s="3">
        <v>279</v>
      </c>
      <c r="E16" s="3">
        <v>443</v>
      </c>
      <c r="F16" s="3">
        <v>76</v>
      </c>
    </row>
    <row r="17" spans="2:6" x14ac:dyDescent="0.25">
      <c r="B17" s="3">
        <v>2022</v>
      </c>
      <c r="C17" s="3">
        <v>131</v>
      </c>
      <c r="D17" s="3">
        <v>259</v>
      </c>
      <c r="E17" s="3">
        <v>397</v>
      </c>
      <c r="F17" s="3">
        <v>81</v>
      </c>
    </row>
    <row r="18" spans="2:6" x14ac:dyDescent="0.25">
      <c r="B18" s="3"/>
      <c r="C18" s="3"/>
      <c r="D18" s="3"/>
      <c r="E18" s="3"/>
      <c r="F18" s="3"/>
    </row>
    <row r="19" spans="2:6" x14ac:dyDescent="0.25">
      <c r="B19" s="4" t="s">
        <v>9</v>
      </c>
      <c r="C19" s="3"/>
      <c r="D19" s="3"/>
      <c r="E19" s="3"/>
      <c r="F19" s="3"/>
    </row>
    <row r="20" spans="2:6" x14ac:dyDescent="0.25">
      <c r="B20" s="4" t="s">
        <v>10</v>
      </c>
      <c r="C20" s="3"/>
      <c r="D20" s="3"/>
      <c r="E20" s="3"/>
      <c r="F20" s="3"/>
    </row>
    <row r="21" spans="2:6" x14ac:dyDescent="0.25">
      <c r="B21" s="3"/>
      <c r="C21" s="3" t="s">
        <v>3</v>
      </c>
      <c r="D21" s="3" t="s">
        <v>4</v>
      </c>
      <c r="E21" s="3" t="s">
        <v>5</v>
      </c>
      <c r="F21" s="3" t="s">
        <v>6</v>
      </c>
    </row>
    <row r="22" spans="2:6" x14ac:dyDescent="0.25">
      <c r="B22" s="3">
        <v>2019</v>
      </c>
      <c r="C22" s="3">
        <v>539</v>
      </c>
      <c r="D22" s="3">
        <v>670</v>
      </c>
      <c r="E22" s="3">
        <v>903</v>
      </c>
      <c r="F22" s="3">
        <v>745</v>
      </c>
    </row>
    <row r="23" spans="2:6" x14ac:dyDescent="0.25">
      <c r="B23" s="3">
        <v>2020</v>
      </c>
      <c r="C23" s="3">
        <v>1134</v>
      </c>
      <c r="D23" s="3">
        <v>1411</v>
      </c>
      <c r="E23" s="3">
        <v>1332</v>
      </c>
      <c r="F23" s="3">
        <v>1646</v>
      </c>
    </row>
    <row r="24" spans="2:6" x14ac:dyDescent="0.25">
      <c r="B24" s="3">
        <v>2021</v>
      </c>
      <c r="C24" s="3">
        <v>1820</v>
      </c>
      <c r="D24" s="3">
        <v>1497</v>
      </c>
      <c r="E24" s="3">
        <v>1945</v>
      </c>
      <c r="F24" s="3">
        <v>1888</v>
      </c>
    </row>
    <row r="25" spans="2:6" x14ac:dyDescent="0.25">
      <c r="B25" s="3">
        <v>2022</v>
      </c>
      <c r="C25" s="3">
        <v>2153</v>
      </c>
      <c r="D25" s="3">
        <v>2223</v>
      </c>
      <c r="E25" s="3">
        <v>2027</v>
      </c>
      <c r="F25" s="3">
        <v>2389</v>
      </c>
    </row>
    <row r="27" spans="2:6" x14ac:dyDescent="0.25">
      <c r="B27" s="4" t="s">
        <v>11</v>
      </c>
      <c r="C27" s="3"/>
      <c r="D27" s="3"/>
      <c r="E27" s="3"/>
      <c r="F27" s="3"/>
    </row>
    <row r="28" spans="2:6" x14ac:dyDescent="0.25">
      <c r="B28" s="4" t="s">
        <v>12</v>
      </c>
      <c r="C28" s="3"/>
      <c r="D28" s="3"/>
      <c r="E28" s="3"/>
      <c r="F28" s="3"/>
    </row>
    <row r="29" spans="2:6" x14ac:dyDescent="0.25">
      <c r="B29" s="3"/>
      <c r="C29" s="3" t="s">
        <v>3</v>
      </c>
      <c r="D29" s="3" t="s">
        <v>4</v>
      </c>
      <c r="E29" s="3" t="s">
        <v>5</v>
      </c>
      <c r="F29" s="3" t="s">
        <v>6</v>
      </c>
    </row>
    <row r="30" spans="2:6" x14ac:dyDescent="0.25">
      <c r="B30" s="3">
        <v>2019</v>
      </c>
      <c r="C30" s="3">
        <v>448</v>
      </c>
      <c r="D30" s="3">
        <v>1654</v>
      </c>
      <c r="E30" s="3">
        <v>928</v>
      </c>
      <c r="F30" s="3">
        <v>2177</v>
      </c>
    </row>
    <row r="31" spans="2:6" x14ac:dyDescent="0.25">
      <c r="B31" s="3">
        <v>2020</v>
      </c>
      <c r="C31" s="3">
        <v>756</v>
      </c>
      <c r="D31" s="3">
        <v>1801</v>
      </c>
      <c r="E31" s="3">
        <v>1273</v>
      </c>
      <c r="F31" s="3">
        <v>2710</v>
      </c>
    </row>
    <row r="32" spans="2:6" x14ac:dyDescent="0.25">
      <c r="B32" s="3">
        <v>2021</v>
      </c>
      <c r="C32" s="3">
        <v>925</v>
      </c>
      <c r="D32" s="3">
        <v>2492</v>
      </c>
      <c r="E32" s="3">
        <v>1477</v>
      </c>
      <c r="F32" s="3">
        <v>3381</v>
      </c>
    </row>
    <row r="33" spans="2:6" x14ac:dyDescent="0.25">
      <c r="B33" s="3">
        <v>2022</v>
      </c>
      <c r="C33" s="3">
        <v>1017</v>
      </c>
      <c r="D33" s="3">
        <v>3058</v>
      </c>
      <c r="E33" s="3">
        <v>2120</v>
      </c>
      <c r="F33" s="3">
        <v>4471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AF550-06D7-4E08-A8CA-E676531A2D54}">
  <sheetPr>
    <pageSetUpPr fitToPage="1"/>
  </sheetPr>
  <dimension ref="B3:M24"/>
  <sheetViews>
    <sheetView showGridLines="0" workbookViewId="0">
      <selection activeCell="J19" sqref="J19"/>
    </sheetView>
  </sheetViews>
  <sheetFormatPr defaultRowHeight="15" x14ac:dyDescent="0.25"/>
  <cols>
    <col min="1" max="1" width="1.5703125" customWidth="1"/>
    <col min="2" max="2" width="17.42578125" customWidth="1"/>
    <col min="3" max="3" width="12" bestFit="1" customWidth="1"/>
    <col min="7" max="7" width="2.28515625" customWidth="1"/>
    <col min="8" max="8" width="1.7109375" customWidth="1"/>
    <col min="9" max="9" width="9.7109375" customWidth="1"/>
    <col min="10" max="10" width="12" bestFit="1" customWidth="1"/>
    <col min="11" max="11" width="9" bestFit="1" customWidth="1"/>
    <col min="12" max="12" width="16" bestFit="1" customWidth="1"/>
    <col min="13" max="13" width="14.5703125" bestFit="1" customWidth="1"/>
  </cols>
  <sheetData>
    <row r="3" spans="2:13" x14ac:dyDescent="0.25">
      <c r="B3" s="9" t="s">
        <v>2</v>
      </c>
      <c r="C3" s="3"/>
      <c r="D3" s="3"/>
      <c r="E3" s="3"/>
      <c r="F3" s="3"/>
      <c r="I3" s="10" t="s">
        <v>13</v>
      </c>
      <c r="J3" s="10" t="s">
        <v>14</v>
      </c>
      <c r="K3" s="10" t="s">
        <v>27</v>
      </c>
      <c r="L3" s="10" t="s">
        <v>29</v>
      </c>
      <c r="M3" s="10" t="s">
        <v>30</v>
      </c>
    </row>
    <row r="4" spans="2:13" x14ac:dyDescent="0.25">
      <c r="B4" s="1"/>
      <c r="C4" s="8" t="s">
        <v>3</v>
      </c>
      <c r="D4" s="8" t="s">
        <v>4</v>
      </c>
      <c r="E4" s="8" t="s">
        <v>5</v>
      </c>
      <c r="F4" s="8" t="s">
        <v>6</v>
      </c>
      <c r="I4" s="10" t="str">
        <f>CONCATENATE(RIGHT($B5,2),C$4)</f>
        <v>19Q1</v>
      </c>
      <c r="J4" s="1">
        <v>793</v>
      </c>
      <c r="K4" s="18">
        <f>$J$20</f>
        <v>810.3125</v>
      </c>
      <c r="L4" s="18">
        <f>$K4+3*$J$21</f>
        <v>902.47139810539193</v>
      </c>
      <c r="M4" s="18">
        <f>$K4-3*$J$21</f>
        <v>718.15360189460807</v>
      </c>
    </row>
    <row r="5" spans="2:13" x14ac:dyDescent="0.25">
      <c r="B5" s="8">
        <v>2019</v>
      </c>
      <c r="C5" s="1">
        <v>793</v>
      </c>
      <c r="D5" s="1">
        <v>781</v>
      </c>
      <c r="E5" s="1">
        <v>816</v>
      </c>
      <c r="F5" s="1">
        <v>790</v>
      </c>
      <c r="I5" s="10" t="str">
        <f>CONCATENATE(RIGHT(B5,2),D4)</f>
        <v>19Q2</v>
      </c>
      <c r="J5" s="1">
        <v>781</v>
      </c>
      <c r="K5" s="18">
        <f t="shared" ref="K5:K19" si="0">$J$20</f>
        <v>810.3125</v>
      </c>
      <c r="L5" s="18">
        <f t="shared" ref="L5:L19" si="1">$K5+3*$J$21</f>
        <v>902.47139810539193</v>
      </c>
      <c r="M5" s="18">
        <f t="shared" ref="M5:M19" si="2">$K5-3*$J$21</f>
        <v>718.15360189460807</v>
      </c>
    </row>
    <row r="6" spans="2:13" x14ac:dyDescent="0.25">
      <c r="B6" s="8">
        <v>2020</v>
      </c>
      <c r="C6" s="1">
        <v>836</v>
      </c>
      <c r="D6" s="1">
        <v>852</v>
      </c>
      <c r="E6" s="1">
        <v>877</v>
      </c>
      <c r="F6" s="1">
        <v>783</v>
      </c>
      <c r="I6" s="10" t="str">
        <f>CONCATENATE(RIGHT(B5,2),E4)</f>
        <v>19Q3</v>
      </c>
      <c r="J6" s="1">
        <v>816</v>
      </c>
      <c r="K6" s="18">
        <f t="shared" si="0"/>
        <v>810.3125</v>
      </c>
      <c r="L6" s="18">
        <f t="shared" si="1"/>
        <v>902.47139810539193</v>
      </c>
      <c r="M6" s="18">
        <f t="shared" si="2"/>
        <v>718.15360189460807</v>
      </c>
    </row>
    <row r="7" spans="2:13" x14ac:dyDescent="0.25">
      <c r="B7" s="8">
        <v>2021</v>
      </c>
      <c r="C7" s="1">
        <v>804</v>
      </c>
      <c r="D7" s="1">
        <v>834</v>
      </c>
      <c r="E7" s="1">
        <v>824</v>
      </c>
      <c r="F7" s="1">
        <v>751</v>
      </c>
      <c r="I7" s="10" t="str">
        <f>CONCATENATE(RIGHT($B$5,2),F$4)</f>
        <v>19Q4</v>
      </c>
      <c r="J7" s="1">
        <v>790</v>
      </c>
      <c r="K7" s="18">
        <f t="shared" si="0"/>
        <v>810.3125</v>
      </c>
      <c r="L7" s="18">
        <f t="shared" si="1"/>
        <v>902.47139810539193</v>
      </c>
      <c r="M7" s="18">
        <f t="shared" si="2"/>
        <v>718.15360189460807</v>
      </c>
    </row>
    <row r="8" spans="2:13" x14ac:dyDescent="0.25">
      <c r="B8" s="8">
        <v>2022</v>
      </c>
      <c r="C8" s="1">
        <v>807</v>
      </c>
      <c r="D8" s="1">
        <v>823</v>
      </c>
      <c r="E8" s="1">
        <v>789</v>
      </c>
      <c r="F8" s="1">
        <v>805</v>
      </c>
      <c r="I8" s="10" t="s">
        <v>15</v>
      </c>
      <c r="J8" s="1">
        <v>836</v>
      </c>
      <c r="K8" s="18">
        <f t="shared" si="0"/>
        <v>810.3125</v>
      </c>
      <c r="L8" s="18">
        <f t="shared" si="1"/>
        <v>902.47139810539193</v>
      </c>
      <c r="M8" s="18">
        <f t="shared" si="2"/>
        <v>718.15360189460807</v>
      </c>
    </row>
    <row r="9" spans="2:13" ht="15.75" thickBot="1" x14ac:dyDescent="0.3">
      <c r="I9" s="10" t="s">
        <v>16</v>
      </c>
      <c r="J9" s="1">
        <v>852</v>
      </c>
      <c r="K9" s="18">
        <f t="shared" si="0"/>
        <v>810.3125</v>
      </c>
      <c r="L9" s="18">
        <f t="shared" si="1"/>
        <v>902.47139810539193</v>
      </c>
      <c r="M9" s="18">
        <f t="shared" si="2"/>
        <v>718.15360189460807</v>
      </c>
    </row>
    <row r="10" spans="2:13" x14ac:dyDescent="0.25">
      <c r="B10" s="7" t="s">
        <v>31</v>
      </c>
      <c r="C10" s="7"/>
      <c r="I10" s="10" t="s">
        <v>17</v>
      </c>
      <c r="J10" s="1">
        <v>877</v>
      </c>
      <c r="K10" s="18">
        <f t="shared" si="0"/>
        <v>810.3125</v>
      </c>
      <c r="L10" s="18">
        <f t="shared" si="1"/>
        <v>902.47139810539193</v>
      </c>
      <c r="M10" s="18">
        <f t="shared" si="2"/>
        <v>718.15360189460807</v>
      </c>
    </row>
    <row r="11" spans="2:13" x14ac:dyDescent="0.25">
      <c r="B11" s="5"/>
      <c r="C11" s="5"/>
      <c r="I11" s="10" t="s">
        <v>18</v>
      </c>
      <c r="J11" s="1">
        <v>783</v>
      </c>
      <c r="K11" s="18">
        <f t="shared" si="0"/>
        <v>810.3125</v>
      </c>
      <c r="L11" s="18">
        <f t="shared" si="1"/>
        <v>902.47139810539193</v>
      </c>
      <c r="M11" s="18">
        <f t="shared" si="2"/>
        <v>718.15360189460807</v>
      </c>
    </row>
    <row r="12" spans="2:13" x14ac:dyDescent="0.25">
      <c r="B12" s="5" t="s">
        <v>27</v>
      </c>
      <c r="C12" s="5">
        <v>810.3125</v>
      </c>
      <c r="I12" s="10" t="s">
        <v>19</v>
      </c>
      <c r="J12" s="1">
        <v>804</v>
      </c>
      <c r="K12" s="18">
        <f t="shared" si="0"/>
        <v>810.3125</v>
      </c>
      <c r="L12" s="18">
        <f t="shared" si="1"/>
        <v>902.47139810539193</v>
      </c>
      <c r="M12" s="18">
        <f t="shared" si="2"/>
        <v>718.15360189460807</v>
      </c>
    </row>
    <row r="13" spans="2:13" x14ac:dyDescent="0.25">
      <c r="B13" s="5" t="s">
        <v>32</v>
      </c>
      <c r="C13" s="5">
        <v>7.6799081754493219</v>
      </c>
      <c r="I13" s="10" t="s">
        <v>20</v>
      </c>
      <c r="J13" s="1">
        <v>834</v>
      </c>
      <c r="K13" s="18">
        <f t="shared" si="0"/>
        <v>810.3125</v>
      </c>
      <c r="L13" s="18">
        <f t="shared" si="1"/>
        <v>902.47139810539193</v>
      </c>
      <c r="M13" s="18">
        <f t="shared" si="2"/>
        <v>718.15360189460807</v>
      </c>
    </row>
    <row r="14" spans="2:13" x14ac:dyDescent="0.25">
      <c r="B14" s="5" t="s">
        <v>33</v>
      </c>
      <c r="C14" s="5">
        <v>806</v>
      </c>
      <c r="I14" s="10" t="s">
        <v>21</v>
      </c>
      <c r="J14" s="1">
        <v>824</v>
      </c>
      <c r="K14" s="18">
        <f t="shared" si="0"/>
        <v>810.3125</v>
      </c>
      <c r="L14" s="18">
        <f t="shared" si="1"/>
        <v>902.47139810539193</v>
      </c>
      <c r="M14" s="18">
        <f t="shared" si="2"/>
        <v>718.15360189460807</v>
      </c>
    </row>
    <row r="15" spans="2:13" x14ac:dyDescent="0.25">
      <c r="B15" s="5" t="s">
        <v>34</v>
      </c>
      <c r="C15" s="5" t="e">
        <v>#N/A</v>
      </c>
      <c r="I15" s="10" t="s">
        <v>22</v>
      </c>
      <c r="J15" s="1">
        <v>751</v>
      </c>
      <c r="K15" s="18">
        <f t="shared" si="0"/>
        <v>810.3125</v>
      </c>
      <c r="L15" s="18">
        <f t="shared" si="1"/>
        <v>902.47139810539193</v>
      </c>
      <c r="M15" s="18">
        <f t="shared" si="2"/>
        <v>718.15360189460807</v>
      </c>
    </row>
    <row r="16" spans="2:13" x14ac:dyDescent="0.25">
      <c r="B16" s="5" t="s">
        <v>35</v>
      </c>
      <c r="C16" s="5">
        <v>30.719632701797288</v>
      </c>
      <c r="I16" s="10" t="s">
        <v>23</v>
      </c>
      <c r="J16" s="1">
        <v>807</v>
      </c>
      <c r="K16" s="18">
        <f t="shared" si="0"/>
        <v>810.3125</v>
      </c>
      <c r="L16" s="18">
        <f t="shared" si="1"/>
        <v>902.47139810539193</v>
      </c>
      <c r="M16" s="18">
        <f t="shared" si="2"/>
        <v>718.15360189460807</v>
      </c>
    </row>
    <row r="17" spans="2:13" x14ac:dyDescent="0.25">
      <c r="B17" s="5" t="s">
        <v>36</v>
      </c>
      <c r="C17" s="5">
        <v>943.69583333333333</v>
      </c>
      <c r="I17" s="10" t="s">
        <v>24</v>
      </c>
      <c r="J17" s="1">
        <v>823</v>
      </c>
      <c r="K17" s="18">
        <f t="shared" si="0"/>
        <v>810.3125</v>
      </c>
      <c r="L17" s="18">
        <f t="shared" si="1"/>
        <v>902.47139810539193</v>
      </c>
      <c r="M17" s="18">
        <f t="shared" si="2"/>
        <v>718.15360189460807</v>
      </c>
    </row>
    <row r="18" spans="2:13" x14ac:dyDescent="0.25">
      <c r="B18" s="5" t="s">
        <v>37</v>
      </c>
      <c r="C18" s="5">
        <v>0.51457381703217653</v>
      </c>
      <c r="I18" s="10" t="s">
        <v>25</v>
      </c>
      <c r="J18" s="1">
        <v>789</v>
      </c>
      <c r="K18" s="18">
        <f t="shared" si="0"/>
        <v>810.3125</v>
      </c>
      <c r="L18" s="18">
        <f t="shared" si="1"/>
        <v>902.47139810539193</v>
      </c>
      <c r="M18" s="18">
        <f t="shared" si="2"/>
        <v>718.15360189460807</v>
      </c>
    </row>
    <row r="19" spans="2:13" x14ac:dyDescent="0.25">
      <c r="B19" s="5" t="s">
        <v>38</v>
      </c>
      <c r="C19" s="5">
        <v>0.33152669462647544</v>
      </c>
      <c r="I19" s="10" t="s">
        <v>26</v>
      </c>
      <c r="J19" s="1">
        <v>805</v>
      </c>
      <c r="K19" s="60">
        <f t="shared" si="0"/>
        <v>810.3125</v>
      </c>
      <c r="L19" s="60">
        <f t="shared" si="1"/>
        <v>902.47139810539193</v>
      </c>
      <c r="M19" s="60">
        <f t="shared" si="2"/>
        <v>718.15360189460807</v>
      </c>
    </row>
    <row r="20" spans="2:13" x14ac:dyDescent="0.25">
      <c r="B20" s="5" t="s">
        <v>39</v>
      </c>
      <c r="C20" s="5">
        <v>126</v>
      </c>
      <c r="I20" s="11" t="s">
        <v>27</v>
      </c>
      <c r="J20" s="59">
        <f>AVERAGE(J4:J19)</f>
        <v>810.3125</v>
      </c>
      <c r="K20" s="63"/>
      <c r="L20" s="62"/>
      <c r="M20" s="62"/>
    </row>
    <row r="21" spans="2:13" x14ac:dyDescent="0.25">
      <c r="B21" s="5" t="s">
        <v>40</v>
      </c>
      <c r="C21" s="5">
        <v>751</v>
      </c>
      <c r="I21" s="11" t="s">
        <v>28</v>
      </c>
      <c r="J21" s="59">
        <f>_xlfn.STDEV.S(J4:J19)</f>
        <v>30.719632701797288</v>
      </c>
      <c r="K21" s="64"/>
      <c r="L21" s="61"/>
      <c r="M21" s="61"/>
    </row>
    <row r="22" spans="2:13" x14ac:dyDescent="0.25">
      <c r="B22" s="5" t="s">
        <v>41</v>
      </c>
      <c r="C22" s="5">
        <v>877</v>
      </c>
    </row>
    <row r="23" spans="2:13" x14ac:dyDescent="0.25">
      <c r="B23" s="5" t="s">
        <v>42</v>
      </c>
      <c r="C23" s="5">
        <v>12965</v>
      </c>
    </row>
    <row r="24" spans="2:13" ht="15.75" thickBot="1" x14ac:dyDescent="0.3">
      <c r="B24" s="6" t="s">
        <v>43</v>
      </c>
      <c r="C24" s="6">
        <v>16</v>
      </c>
    </row>
  </sheetData>
  <phoneticPr fontId="6" type="noConversion"/>
  <pageMargins left="0.7" right="0.7" top="0.75" bottom="0.75" header="0.3" footer="0.3"/>
  <pageSetup paperSize="9" scale="95" fitToWidth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7FFDE-43CB-4481-B322-DD26844F4AED}">
  <sheetPr>
    <pageSetUpPr fitToPage="1"/>
  </sheetPr>
  <dimension ref="A2:M42"/>
  <sheetViews>
    <sheetView showGridLines="0" workbookViewId="0">
      <selection activeCell="F9" sqref="F9"/>
    </sheetView>
  </sheetViews>
  <sheetFormatPr defaultRowHeight="15" x14ac:dyDescent="0.25"/>
  <cols>
    <col min="1" max="1" width="17.5703125" customWidth="1"/>
    <col min="7" max="7" width="7.7109375" bestFit="1" customWidth="1"/>
    <col min="9" max="9" width="9.85546875" bestFit="1" customWidth="1"/>
  </cols>
  <sheetData>
    <row r="2" spans="1:9" x14ac:dyDescent="0.25">
      <c r="A2" s="56" t="s">
        <v>8</v>
      </c>
      <c r="B2" s="12"/>
      <c r="C2" s="12"/>
      <c r="D2" s="12"/>
      <c r="E2" s="12"/>
      <c r="H2" s="10" t="s">
        <v>13</v>
      </c>
      <c r="I2" s="10" t="s">
        <v>14</v>
      </c>
    </row>
    <row r="3" spans="1:9" ht="45" x14ac:dyDescent="0.25">
      <c r="A3" s="1"/>
      <c r="B3" s="1" t="s">
        <v>3</v>
      </c>
      <c r="C3" s="1" t="s">
        <v>4</v>
      </c>
      <c r="D3" s="1" t="s">
        <v>5</v>
      </c>
      <c r="E3" s="1" t="s">
        <v>6</v>
      </c>
      <c r="F3" s="67" t="s">
        <v>93</v>
      </c>
      <c r="H3" s="10" t="s">
        <v>44</v>
      </c>
      <c r="I3" s="1">
        <v>155</v>
      </c>
    </row>
    <row r="4" spans="1:9" x14ac:dyDescent="0.25">
      <c r="A4" s="1">
        <v>2019</v>
      </c>
      <c r="B4" s="1">
        <v>155</v>
      </c>
      <c r="C4" s="1">
        <v>310</v>
      </c>
      <c r="D4" s="1">
        <v>418</v>
      </c>
      <c r="E4" s="1">
        <v>69</v>
      </c>
      <c r="F4" s="10">
        <f>AVERAGE(B4:E4)</f>
        <v>238</v>
      </c>
      <c r="H4" s="10" t="s">
        <v>48</v>
      </c>
      <c r="I4" s="1">
        <v>310</v>
      </c>
    </row>
    <row r="5" spans="1:9" x14ac:dyDescent="0.25">
      <c r="A5" s="1">
        <v>2020</v>
      </c>
      <c r="B5" s="1">
        <v>153</v>
      </c>
      <c r="C5" s="1">
        <v>325</v>
      </c>
      <c r="D5" s="1">
        <v>421</v>
      </c>
      <c r="E5" s="1">
        <v>83</v>
      </c>
      <c r="F5" s="10">
        <f t="shared" ref="F5:F7" si="0">AVERAGE(B5:E5)</f>
        <v>245.5</v>
      </c>
      <c r="H5" s="10" t="s">
        <v>49</v>
      </c>
      <c r="I5" s="1">
        <v>418</v>
      </c>
    </row>
    <row r="6" spans="1:9" x14ac:dyDescent="0.25">
      <c r="A6" s="1">
        <v>2021</v>
      </c>
      <c r="B6" s="1">
        <v>149</v>
      </c>
      <c r="C6" s="1">
        <v>279</v>
      </c>
      <c r="D6" s="1">
        <v>443</v>
      </c>
      <c r="E6" s="1">
        <v>76</v>
      </c>
      <c r="F6" s="10">
        <f t="shared" si="0"/>
        <v>236.75</v>
      </c>
      <c r="H6" s="10" t="s">
        <v>50</v>
      </c>
      <c r="I6" s="1">
        <v>69</v>
      </c>
    </row>
    <row r="7" spans="1:9" x14ac:dyDescent="0.25">
      <c r="A7" s="1">
        <v>2022</v>
      </c>
      <c r="B7" s="1">
        <v>131</v>
      </c>
      <c r="C7" s="1">
        <v>259</v>
      </c>
      <c r="D7" s="1">
        <v>397</v>
      </c>
      <c r="E7" s="1">
        <v>81</v>
      </c>
      <c r="F7" s="10">
        <f t="shared" si="0"/>
        <v>217</v>
      </c>
      <c r="H7" s="10" t="s">
        <v>15</v>
      </c>
      <c r="I7" s="1">
        <v>153</v>
      </c>
    </row>
    <row r="8" spans="1:9" x14ac:dyDescent="0.25">
      <c r="H8" s="10" t="s">
        <v>16</v>
      </c>
      <c r="I8" s="1">
        <v>325</v>
      </c>
    </row>
    <row r="9" spans="1:9" x14ac:dyDescent="0.25">
      <c r="A9" s="55" t="s">
        <v>46</v>
      </c>
      <c r="H9" s="10" t="s">
        <v>17</v>
      </c>
      <c r="I9" s="1">
        <v>421</v>
      </c>
    </row>
    <row r="10" spans="1:9" x14ac:dyDescent="0.25">
      <c r="A10" s="1"/>
      <c r="B10" s="1" t="s">
        <v>3</v>
      </c>
      <c r="C10" s="1" t="s">
        <v>4</v>
      </c>
      <c r="D10" s="1" t="s">
        <v>5</v>
      </c>
      <c r="E10" s="1" t="s">
        <v>6</v>
      </c>
      <c r="H10" s="10" t="s">
        <v>18</v>
      </c>
      <c r="I10" s="1">
        <v>83</v>
      </c>
    </row>
    <row r="11" spans="1:9" x14ac:dyDescent="0.25">
      <c r="A11" s="1">
        <v>2019</v>
      </c>
      <c r="B11" s="57">
        <f>B4/$F4</f>
        <v>0.65126050420168069</v>
      </c>
      <c r="C11" s="57">
        <f t="shared" ref="C11:E11" si="1">C4/$F4</f>
        <v>1.3025210084033614</v>
      </c>
      <c r="D11" s="57">
        <f t="shared" si="1"/>
        <v>1.7563025210084033</v>
      </c>
      <c r="E11" s="57">
        <f t="shared" si="1"/>
        <v>0.28991596638655465</v>
      </c>
      <c r="H11" s="10" t="s">
        <v>19</v>
      </c>
      <c r="I11" s="1">
        <v>149</v>
      </c>
    </row>
    <row r="12" spans="1:9" x14ac:dyDescent="0.25">
      <c r="A12" s="1">
        <v>2020</v>
      </c>
      <c r="B12" s="57">
        <f t="shared" ref="B12:E12" si="2">B5/$F5</f>
        <v>0.62321792260692466</v>
      </c>
      <c r="C12" s="57">
        <f t="shared" si="2"/>
        <v>1.3238289205702647</v>
      </c>
      <c r="D12" s="57">
        <f t="shared" si="2"/>
        <v>1.7148676171079429</v>
      </c>
      <c r="E12" s="57">
        <f t="shared" si="2"/>
        <v>0.3380855397148676</v>
      </c>
      <c r="H12" s="10" t="s">
        <v>20</v>
      </c>
      <c r="I12" s="1">
        <v>279</v>
      </c>
    </row>
    <row r="13" spans="1:9" x14ac:dyDescent="0.25">
      <c r="A13" s="1">
        <v>2021</v>
      </c>
      <c r="B13" s="57">
        <f t="shared" ref="B13:E13" si="3">B6/$F6</f>
        <v>0.6293558606124604</v>
      </c>
      <c r="C13" s="57">
        <f t="shared" si="3"/>
        <v>1.1784582893347413</v>
      </c>
      <c r="D13" s="57">
        <f t="shared" si="3"/>
        <v>1.8711721224920803</v>
      </c>
      <c r="E13" s="57">
        <f t="shared" si="3"/>
        <v>0.32101372756071805</v>
      </c>
      <c r="H13" s="10" t="s">
        <v>21</v>
      </c>
      <c r="I13" s="1">
        <v>443</v>
      </c>
    </row>
    <row r="14" spans="1:9" x14ac:dyDescent="0.25">
      <c r="A14" s="1">
        <v>2022</v>
      </c>
      <c r="B14" s="57">
        <f t="shared" ref="B14:E14" si="4">B7/$F7</f>
        <v>0.60368663594470051</v>
      </c>
      <c r="C14" s="57">
        <f t="shared" si="4"/>
        <v>1.1935483870967742</v>
      </c>
      <c r="D14" s="57">
        <f t="shared" si="4"/>
        <v>1.8294930875576036</v>
      </c>
      <c r="E14" s="57">
        <f t="shared" si="4"/>
        <v>0.37327188940092165</v>
      </c>
      <c r="H14" s="10" t="s">
        <v>22</v>
      </c>
      <c r="I14" s="1">
        <v>76</v>
      </c>
    </row>
    <row r="15" spans="1:9" x14ac:dyDescent="0.25">
      <c r="A15" s="51" t="s">
        <v>45</v>
      </c>
      <c r="B15" s="58">
        <f>AVERAGE(B11:B14)</f>
        <v>0.62688023084144162</v>
      </c>
      <c r="C15" s="58">
        <f t="shared" ref="C15:E15" si="5">AVERAGE(C11:C14)</f>
        <v>1.2495891513512853</v>
      </c>
      <c r="D15" s="58">
        <f t="shared" si="5"/>
        <v>1.7929588370415077</v>
      </c>
      <c r="E15" s="58">
        <f t="shared" si="5"/>
        <v>0.33057178076576549</v>
      </c>
      <c r="H15" s="10" t="s">
        <v>23</v>
      </c>
      <c r="I15" s="1">
        <v>131</v>
      </c>
    </row>
    <row r="16" spans="1:9" x14ac:dyDescent="0.25">
      <c r="A16" s="51"/>
      <c r="B16" s="58"/>
      <c r="C16" s="58"/>
      <c r="D16" s="58"/>
      <c r="E16" s="58"/>
      <c r="H16" s="10" t="s">
        <v>24</v>
      </c>
      <c r="I16" s="1">
        <v>259</v>
      </c>
    </row>
    <row r="17" spans="1:13" x14ac:dyDescent="0.25">
      <c r="H17" s="10" t="s">
        <v>25</v>
      </c>
      <c r="I17" s="1">
        <v>397</v>
      </c>
    </row>
    <row r="18" spans="1:13" x14ac:dyDescent="0.25">
      <c r="A18" s="55" t="s">
        <v>47</v>
      </c>
      <c r="H18" s="10" t="s">
        <v>26</v>
      </c>
      <c r="I18" s="1">
        <v>81</v>
      </c>
    </row>
    <row r="19" spans="1:13" x14ac:dyDescent="0.25">
      <c r="A19" s="10"/>
      <c r="B19" s="1" t="s">
        <v>3</v>
      </c>
      <c r="C19" s="1" t="s">
        <v>4</v>
      </c>
      <c r="D19" s="1" t="s">
        <v>5</v>
      </c>
      <c r="E19" s="1" t="s">
        <v>6</v>
      </c>
    </row>
    <row r="20" spans="1:13" x14ac:dyDescent="0.25">
      <c r="A20" s="1">
        <v>2019</v>
      </c>
      <c r="B20" s="18">
        <f>B4/B$15</f>
        <v>247.25616214112921</v>
      </c>
      <c r="C20" s="18">
        <f>C4/C$15</f>
        <v>248.08153917211195</v>
      </c>
      <c r="D20" s="18">
        <f>D4/D$15</f>
        <v>233.13418655484901</v>
      </c>
      <c r="E20" s="18">
        <f>E4/E$15</f>
        <v>208.72925039203994</v>
      </c>
    </row>
    <row r="21" spans="1:13" x14ac:dyDescent="0.25">
      <c r="A21" s="1">
        <v>2020</v>
      </c>
      <c r="B21" s="18">
        <f t="shared" ref="B21:E23" si="6">B5/B$15</f>
        <v>244.06576004898562</v>
      </c>
      <c r="C21" s="18">
        <f t="shared" si="6"/>
        <v>260.0854846159238</v>
      </c>
      <c r="D21" s="18">
        <f t="shared" si="6"/>
        <v>234.8073984200752</v>
      </c>
      <c r="E21" s="18">
        <f t="shared" si="6"/>
        <v>251.08011279042486</v>
      </c>
    </row>
    <row r="22" spans="1:13" x14ac:dyDescent="0.25">
      <c r="A22" s="1">
        <v>2021</v>
      </c>
      <c r="B22" s="18">
        <f t="shared" si="6"/>
        <v>237.6849558646984</v>
      </c>
      <c r="C22" s="18">
        <f t="shared" si="6"/>
        <v>223.27338525490075</v>
      </c>
      <c r="D22" s="18">
        <f t="shared" si="6"/>
        <v>247.07761876506726</v>
      </c>
      <c r="E22" s="18">
        <f t="shared" si="6"/>
        <v>229.90468159123242</v>
      </c>
    </row>
    <row r="23" spans="1:13" x14ac:dyDescent="0.25">
      <c r="A23" s="1">
        <v>2022</v>
      </c>
      <c r="B23" s="18">
        <f t="shared" si="6"/>
        <v>208.97133703540598</v>
      </c>
      <c r="C23" s="18">
        <f t="shared" si="6"/>
        <v>207.26812466315158</v>
      </c>
      <c r="D23" s="18">
        <f t="shared" si="6"/>
        <v>221.42170349826569</v>
      </c>
      <c r="E23" s="18">
        <f t="shared" si="6"/>
        <v>245.02998959065559</v>
      </c>
    </row>
    <row r="24" spans="1:13" ht="45" x14ac:dyDescent="0.25">
      <c r="G24" s="10" t="s">
        <v>13</v>
      </c>
      <c r="H24" s="65" t="s">
        <v>51</v>
      </c>
      <c r="I24" s="65" t="s">
        <v>27</v>
      </c>
      <c r="J24" s="65" t="s">
        <v>29</v>
      </c>
      <c r="K24" s="65" t="s">
        <v>52</v>
      </c>
      <c r="M24" s="66"/>
    </row>
    <row r="25" spans="1:13" x14ac:dyDescent="0.25">
      <c r="A25" s="55" t="s">
        <v>92</v>
      </c>
      <c r="G25" s="10" t="s">
        <v>44</v>
      </c>
      <c r="H25" s="18">
        <v>247.25616214112921</v>
      </c>
      <c r="I25" s="18">
        <f>$H$41</f>
        <v>234.24198064993234</v>
      </c>
      <c r="J25" s="18">
        <f>I25+3*$H$42</f>
        <v>281.81781878338279</v>
      </c>
      <c r="K25" s="18">
        <f>I25-3*$H$42</f>
        <v>186.6661425164819</v>
      </c>
    </row>
    <row r="26" spans="1:13" ht="15.75" x14ac:dyDescent="0.25">
      <c r="A26" s="14"/>
      <c r="B26" s="20">
        <v>2019</v>
      </c>
      <c r="C26" s="20">
        <v>2020</v>
      </c>
      <c r="D26" s="20">
        <v>2021</v>
      </c>
      <c r="E26" s="20">
        <v>2022</v>
      </c>
      <c r="G26" s="10" t="s">
        <v>48</v>
      </c>
      <c r="H26" s="18">
        <v>248.08153917211195</v>
      </c>
      <c r="I26" s="18">
        <f>$H$41</f>
        <v>234.24198064993234</v>
      </c>
      <c r="J26" s="18">
        <f>I26+3*$H$42</f>
        <v>281.81781878338279</v>
      </c>
      <c r="K26" s="18">
        <f>I26-3*$H$42</f>
        <v>186.6661425164819</v>
      </c>
    </row>
    <row r="27" spans="1:13" ht="15.75" x14ac:dyDescent="0.25">
      <c r="A27" s="20" t="s">
        <v>53</v>
      </c>
      <c r="B27" s="16">
        <f>$H$41</f>
        <v>234.24198064993234</v>
      </c>
      <c r="C27" s="16">
        <f>$H$41</f>
        <v>234.24198064993234</v>
      </c>
      <c r="D27" s="16">
        <f>$H$41</f>
        <v>234.24198064993234</v>
      </c>
      <c r="E27" s="16">
        <f>$H$41</f>
        <v>234.24198064993234</v>
      </c>
      <c r="G27" s="10" t="s">
        <v>49</v>
      </c>
      <c r="H27" s="18">
        <v>233.13418655484901</v>
      </c>
      <c r="I27" s="18">
        <f>$H$41</f>
        <v>234.24198064993234</v>
      </c>
      <c r="J27" s="18">
        <f>I27+3*$H$42</f>
        <v>281.81781878338279</v>
      </c>
      <c r="K27" s="18">
        <f>I27-3*$H$42</f>
        <v>186.6661425164819</v>
      </c>
    </row>
    <row r="28" spans="1:13" x14ac:dyDescent="0.25">
      <c r="G28" s="10" t="s">
        <v>50</v>
      </c>
      <c r="H28" s="18">
        <v>208.72925039203994</v>
      </c>
      <c r="I28" s="18">
        <f>$H$41</f>
        <v>234.24198064993234</v>
      </c>
      <c r="J28" s="18">
        <f>I28+3*$H$42</f>
        <v>281.81781878338279</v>
      </c>
      <c r="K28" s="18">
        <f>I28-3*$H$42</f>
        <v>186.6661425164819</v>
      </c>
    </row>
    <row r="29" spans="1:13" x14ac:dyDescent="0.25">
      <c r="A29" s="55" t="s">
        <v>91</v>
      </c>
      <c r="G29" s="10" t="s">
        <v>15</v>
      </c>
      <c r="H29" s="18">
        <v>244.06576004898562</v>
      </c>
      <c r="I29" s="18">
        <f>$H$41</f>
        <v>234.24198064993234</v>
      </c>
      <c r="J29" s="18">
        <f>I29+3*$H$42</f>
        <v>281.81781878338279</v>
      </c>
      <c r="K29" s="18">
        <f>I29-3*$H$42</f>
        <v>186.6661425164819</v>
      </c>
    </row>
    <row r="30" spans="1:13" ht="15.75" x14ac:dyDescent="0.25">
      <c r="A30" s="15"/>
      <c r="B30" s="19">
        <v>2019</v>
      </c>
      <c r="C30" s="19">
        <v>2020</v>
      </c>
      <c r="D30" s="19">
        <v>2021</v>
      </c>
      <c r="E30" s="19">
        <v>2022</v>
      </c>
      <c r="G30" s="10" t="s">
        <v>16</v>
      </c>
      <c r="H30" s="18">
        <v>260.0854846159238</v>
      </c>
      <c r="I30" s="18">
        <f>$H$41</f>
        <v>234.24198064993234</v>
      </c>
      <c r="J30" s="18">
        <f>I30+3*$H$42</f>
        <v>281.81781878338279</v>
      </c>
      <c r="K30" s="18">
        <f>I30-3*$H$42</f>
        <v>186.6661425164819</v>
      </c>
    </row>
    <row r="31" spans="1:13" ht="15.75" x14ac:dyDescent="0.25">
      <c r="A31" s="19" t="s">
        <v>53</v>
      </c>
      <c r="B31" s="17">
        <f>B27*B$15</f>
        <v>146.8416669025861</v>
      </c>
      <c r="C31" s="17">
        <f>C27*C$15</f>
        <v>292.70623781119315</v>
      </c>
      <c r="D31" s="17">
        <f>D27*D$15</f>
        <v>419.98622921240207</v>
      </c>
      <c r="E31" s="17">
        <f>E27*E$15</f>
        <v>77.433788673548122</v>
      </c>
      <c r="G31" s="10" t="s">
        <v>17</v>
      </c>
      <c r="H31" s="18">
        <v>234.8073984200752</v>
      </c>
      <c r="I31" s="18">
        <f>$H$41</f>
        <v>234.24198064993234</v>
      </c>
      <c r="J31" s="18">
        <f>I31+3*$H$42</f>
        <v>281.81781878338279</v>
      </c>
      <c r="K31" s="18">
        <f>I31-3*$H$42</f>
        <v>186.6661425164819</v>
      </c>
    </row>
    <row r="32" spans="1:13" ht="15.75" x14ac:dyDescent="0.25">
      <c r="A32" s="19" t="s">
        <v>55</v>
      </c>
      <c r="B32" s="17">
        <f>$J$25*B$15</f>
        <v>176.66601929415856</v>
      </c>
      <c r="C32" s="17">
        <f>$J$25*C$15</f>
        <v>352.15648900919763</v>
      </c>
      <c r="D32" s="17">
        <f>$J$25*D$15</f>
        <v>505.2877486234284</v>
      </c>
      <c r="E32" s="17">
        <f>$J$25*E$15</f>
        <v>93.161018206746647</v>
      </c>
      <c r="G32" s="10" t="s">
        <v>18</v>
      </c>
      <c r="H32" s="18">
        <v>251.08011279042486</v>
      </c>
      <c r="I32" s="18">
        <f>$H$41</f>
        <v>234.24198064993234</v>
      </c>
      <c r="J32" s="18">
        <f>I32+3*$H$42</f>
        <v>281.81781878338279</v>
      </c>
      <c r="K32" s="18">
        <f>I32-3*$H$42</f>
        <v>186.6661425164819</v>
      </c>
    </row>
    <row r="33" spans="1:11" ht="15.75" x14ac:dyDescent="0.25">
      <c r="A33" s="19" t="s">
        <v>56</v>
      </c>
      <c r="B33" s="17">
        <f>$K$25*B$15</f>
        <v>117.01731451101361</v>
      </c>
      <c r="C33" s="17">
        <f>$K$25*C$15</f>
        <v>233.2559866131887</v>
      </c>
      <c r="D33" s="17">
        <f>$K$25*D$15</f>
        <v>334.68470980137573</v>
      </c>
      <c r="E33" s="17">
        <f>$K$25*E$15</f>
        <v>61.70655914034959</v>
      </c>
      <c r="G33" s="10" t="s">
        <v>19</v>
      </c>
      <c r="H33" s="18">
        <v>237.6849558646984</v>
      </c>
      <c r="I33" s="18">
        <f>$H$41</f>
        <v>234.24198064993234</v>
      </c>
      <c r="J33" s="18">
        <f>I33+3*$H$42</f>
        <v>281.81781878338279</v>
      </c>
      <c r="K33" s="18">
        <f>I33-3*$H$42</f>
        <v>186.6661425164819</v>
      </c>
    </row>
    <row r="34" spans="1:11" x14ac:dyDescent="0.25">
      <c r="G34" s="10" t="s">
        <v>20</v>
      </c>
      <c r="H34" s="18">
        <v>223.27338525490075</v>
      </c>
      <c r="I34" s="18">
        <f>$H$41</f>
        <v>234.24198064993234</v>
      </c>
      <c r="J34" s="18">
        <f>I34+3*$H$42</f>
        <v>281.81781878338279</v>
      </c>
      <c r="K34" s="18">
        <f>I34-3*$H$42</f>
        <v>186.6661425164819</v>
      </c>
    </row>
    <row r="35" spans="1:11" x14ac:dyDescent="0.25">
      <c r="G35" s="10" t="s">
        <v>21</v>
      </c>
      <c r="H35" s="18">
        <v>247.07761876506726</v>
      </c>
      <c r="I35" s="18">
        <f>$H$41</f>
        <v>234.24198064993234</v>
      </c>
      <c r="J35" s="18">
        <f>I35+3*$H$42</f>
        <v>281.81781878338279</v>
      </c>
      <c r="K35" s="18">
        <f>I35-3*$H$42</f>
        <v>186.6661425164819</v>
      </c>
    </row>
    <row r="36" spans="1:11" x14ac:dyDescent="0.25">
      <c r="G36" s="10" t="s">
        <v>22</v>
      </c>
      <c r="H36" s="18">
        <v>229.90468159123242</v>
      </c>
      <c r="I36" s="18">
        <f>$H$41</f>
        <v>234.24198064993234</v>
      </c>
      <c r="J36" s="18">
        <f>I36+3*$H$42</f>
        <v>281.81781878338279</v>
      </c>
      <c r="K36" s="18">
        <f>I36-3*$H$42</f>
        <v>186.6661425164819</v>
      </c>
    </row>
    <row r="37" spans="1:11" x14ac:dyDescent="0.25">
      <c r="G37" s="10" t="s">
        <v>23</v>
      </c>
      <c r="H37" s="18">
        <v>208.97133703540598</v>
      </c>
      <c r="I37" s="18">
        <f>$H$41</f>
        <v>234.24198064993234</v>
      </c>
      <c r="J37" s="18">
        <f>I37+3*$H$42</f>
        <v>281.81781878338279</v>
      </c>
      <c r="K37" s="18">
        <f>I37-3*$H$42</f>
        <v>186.6661425164819</v>
      </c>
    </row>
    <row r="38" spans="1:11" x14ac:dyDescent="0.25">
      <c r="G38" s="10" t="s">
        <v>24</v>
      </c>
      <c r="H38" s="18">
        <v>207.26812466315158</v>
      </c>
      <c r="I38" s="18">
        <f>$H$41</f>
        <v>234.24198064993234</v>
      </c>
      <c r="J38" s="18">
        <f>I38+3*$H$42</f>
        <v>281.81781878338279</v>
      </c>
      <c r="K38" s="18">
        <f>I38-3*$H$42</f>
        <v>186.6661425164819</v>
      </c>
    </row>
    <row r="39" spans="1:11" x14ac:dyDescent="0.25">
      <c r="G39" s="10" t="s">
        <v>25</v>
      </c>
      <c r="H39" s="18">
        <v>221.42170349826569</v>
      </c>
      <c r="I39" s="18">
        <f>$H$41</f>
        <v>234.24198064993234</v>
      </c>
      <c r="J39" s="18">
        <f>I39+3*$H$42</f>
        <v>281.81781878338279</v>
      </c>
      <c r="K39" s="18">
        <f>I39-3*$H$42</f>
        <v>186.6661425164819</v>
      </c>
    </row>
    <row r="40" spans="1:11" x14ac:dyDescent="0.25">
      <c r="G40" s="10" t="s">
        <v>26</v>
      </c>
      <c r="H40" s="18">
        <v>245.02998959065559</v>
      </c>
      <c r="I40" s="18">
        <f>$H$41</f>
        <v>234.24198064993234</v>
      </c>
      <c r="J40" s="18">
        <f>I40+3*$H$42</f>
        <v>281.81781878338279</v>
      </c>
      <c r="K40" s="18">
        <f>I40-3*$H$42</f>
        <v>186.6661425164819</v>
      </c>
    </row>
    <row r="41" spans="1:11" x14ac:dyDescent="0.25">
      <c r="G41" s="11" t="s">
        <v>27</v>
      </c>
      <c r="H41" s="18">
        <f>AVERAGE(H25:H40)</f>
        <v>234.24198064993234</v>
      </c>
      <c r="I41" s="18">
        <f>$H$41</f>
        <v>234.24198064993234</v>
      </c>
      <c r="J41" s="18">
        <f>I41+3*$H$42</f>
        <v>281.81781878338279</v>
      </c>
      <c r="K41" s="18">
        <f>I41-3*$H$42</f>
        <v>186.6661425164819</v>
      </c>
    </row>
    <row r="42" spans="1:11" x14ac:dyDescent="0.25">
      <c r="G42" s="11" t="s">
        <v>28</v>
      </c>
      <c r="H42" s="18">
        <f>_xlfn.STDEV.S(H25:H41)</f>
        <v>15.858612711150155</v>
      </c>
      <c r="I42" s="18">
        <f>$H$41</f>
        <v>234.24198064993234</v>
      </c>
      <c r="J42" s="18">
        <f>I42+3*$H$42</f>
        <v>281.81781878338279</v>
      </c>
      <c r="K42" s="18">
        <f>I42-3*$H$42</f>
        <v>186.6661425164819</v>
      </c>
    </row>
  </sheetData>
  <mergeCells count="5">
    <mergeCell ref="A15:A16"/>
    <mergeCell ref="B15:B16"/>
    <mergeCell ref="C15:C16"/>
    <mergeCell ref="D15:D16"/>
    <mergeCell ref="E15:E16"/>
  </mergeCells>
  <phoneticPr fontId="6" type="noConversion"/>
  <pageMargins left="0.7" right="0.7" top="0.75" bottom="0.75" header="0.3" footer="0.3"/>
  <pageSetup paperSize="9" scale="68" fitToHeight="0" orientation="landscape" r:id="rId1"/>
  <ignoredErrors>
    <ignoredError sqref="F4:F7" formulaRang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D9C34-480F-46F3-8644-109051BB3481}">
  <sheetPr>
    <pageSetUpPr fitToPage="1"/>
  </sheetPr>
  <dimension ref="A2:R31"/>
  <sheetViews>
    <sheetView workbookViewId="0">
      <selection activeCell="M17" sqref="M17"/>
    </sheetView>
  </sheetViews>
  <sheetFormatPr defaultRowHeight="15" x14ac:dyDescent="0.25"/>
  <cols>
    <col min="6" max="6" width="3" customWidth="1"/>
    <col min="9" max="9" width="2.28515625" customWidth="1"/>
    <col min="10" max="10" width="18" bestFit="1" customWidth="1"/>
    <col min="11" max="11" width="11.7109375" bestFit="1" customWidth="1"/>
    <col min="12" max="12" width="18" bestFit="1" customWidth="1"/>
    <col min="13" max="13" width="12.5703125" bestFit="1" customWidth="1"/>
    <col min="14" max="14" width="14.5703125" bestFit="1" customWidth="1"/>
    <col min="15" max="16" width="12" bestFit="1" customWidth="1"/>
    <col min="17" max="17" width="13.42578125" bestFit="1" customWidth="1"/>
    <col min="18" max="18" width="12" bestFit="1" customWidth="1"/>
    <col min="19" max="19" width="12.42578125" bestFit="1" customWidth="1"/>
    <col min="20" max="20" width="12.5703125" bestFit="1" customWidth="1"/>
  </cols>
  <sheetData>
    <row r="2" spans="1:11" x14ac:dyDescent="0.25">
      <c r="A2" s="56" t="s">
        <v>10</v>
      </c>
      <c r="B2" s="23"/>
      <c r="C2" s="23"/>
      <c r="D2" s="23"/>
      <c r="E2" s="23"/>
      <c r="G2" s="10" t="s">
        <v>13</v>
      </c>
      <c r="H2" s="10" t="s">
        <v>57</v>
      </c>
    </row>
    <row r="3" spans="1:11" x14ac:dyDescent="0.25">
      <c r="A3" s="1"/>
      <c r="B3" s="1" t="s">
        <v>3</v>
      </c>
      <c r="C3" s="1" t="s">
        <v>4</v>
      </c>
      <c r="D3" s="1" t="s">
        <v>5</v>
      </c>
      <c r="E3" s="1" t="s">
        <v>6</v>
      </c>
      <c r="G3" s="10">
        <v>1</v>
      </c>
      <c r="H3" s="1">
        <v>539</v>
      </c>
    </row>
    <row r="4" spans="1:11" x14ac:dyDescent="0.25">
      <c r="A4" s="1">
        <v>2019</v>
      </c>
      <c r="B4" s="1">
        <v>539</v>
      </c>
      <c r="C4" s="1">
        <v>670</v>
      </c>
      <c r="D4" s="1">
        <v>903</v>
      </c>
      <c r="E4" s="1">
        <v>745</v>
      </c>
      <c r="G4" s="10">
        <v>2</v>
      </c>
      <c r="H4" s="1">
        <v>670</v>
      </c>
    </row>
    <row r="5" spans="1:11" x14ac:dyDescent="0.25">
      <c r="A5" s="1">
        <v>2020</v>
      </c>
      <c r="B5" s="1">
        <v>1134</v>
      </c>
      <c r="C5" s="1">
        <v>1411</v>
      </c>
      <c r="D5" s="1">
        <v>1332</v>
      </c>
      <c r="E5" s="1">
        <v>1646</v>
      </c>
      <c r="G5" s="10">
        <v>3</v>
      </c>
      <c r="H5" s="1">
        <v>903</v>
      </c>
    </row>
    <row r="6" spans="1:11" x14ac:dyDescent="0.25">
      <c r="A6" s="1">
        <v>2021</v>
      </c>
      <c r="B6" s="1">
        <v>1820</v>
      </c>
      <c r="C6" s="1">
        <v>1497</v>
      </c>
      <c r="D6" s="1">
        <v>1945</v>
      </c>
      <c r="E6" s="1">
        <v>1888</v>
      </c>
      <c r="G6" s="10">
        <v>4</v>
      </c>
      <c r="H6" s="1">
        <v>745</v>
      </c>
    </row>
    <row r="7" spans="1:11" x14ac:dyDescent="0.25">
      <c r="A7" s="1">
        <v>2022</v>
      </c>
      <c r="B7" s="1">
        <v>2153</v>
      </c>
      <c r="C7" s="1">
        <v>2223</v>
      </c>
      <c r="D7" s="1">
        <v>2027</v>
      </c>
      <c r="E7" s="1">
        <v>2389</v>
      </c>
      <c r="G7" s="10">
        <v>5</v>
      </c>
      <c r="H7" s="1">
        <v>1134</v>
      </c>
    </row>
    <row r="8" spans="1:11" x14ac:dyDescent="0.25">
      <c r="G8" s="10">
        <v>6</v>
      </c>
      <c r="H8" s="1">
        <v>1411</v>
      </c>
    </row>
    <row r="9" spans="1:11" x14ac:dyDescent="0.25">
      <c r="G9" s="10">
        <v>7</v>
      </c>
      <c r="H9" s="1">
        <v>1332</v>
      </c>
    </row>
    <row r="10" spans="1:11" x14ac:dyDescent="0.25">
      <c r="G10" s="10">
        <v>8</v>
      </c>
      <c r="H10" s="1">
        <v>1646</v>
      </c>
    </row>
    <row r="11" spans="1:11" x14ac:dyDescent="0.25">
      <c r="G11" s="10">
        <v>9</v>
      </c>
      <c r="H11" s="1">
        <v>1820</v>
      </c>
    </row>
    <row r="12" spans="1:11" x14ac:dyDescent="0.25">
      <c r="G12" s="10">
        <v>10</v>
      </c>
      <c r="H12" s="1">
        <v>1497</v>
      </c>
    </row>
    <row r="13" spans="1:11" x14ac:dyDescent="0.25">
      <c r="G13" s="10">
        <v>11</v>
      </c>
      <c r="H13" s="1">
        <v>1945</v>
      </c>
    </row>
    <row r="14" spans="1:11" x14ac:dyDescent="0.25">
      <c r="G14" s="10">
        <v>12</v>
      </c>
      <c r="H14" s="1">
        <v>1888</v>
      </c>
      <c r="J14" t="s">
        <v>59</v>
      </c>
    </row>
    <row r="15" spans="1:11" ht="15.75" thickBot="1" x14ac:dyDescent="0.3">
      <c r="G15" s="10">
        <v>13</v>
      </c>
      <c r="H15" s="1">
        <v>2153</v>
      </c>
    </row>
    <row r="16" spans="1:11" x14ac:dyDescent="0.25">
      <c r="G16" s="10">
        <v>14</v>
      </c>
      <c r="H16" s="1">
        <v>2223</v>
      </c>
      <c r="J16" s="27" t="s">
        <v>60</v>
      </c>
      <c r="K16" s="27"/>
    </row>
    <row r="17" spans="7:18" x14ac:dyDescent="0.25">
      <c r="G17" s="10">
        <v>15</v>
      </c>
      <c r="H17" s="1">
        <v>2027</v>
      </c>
      <c r="J17" s="24" t="s">
        <v>61</v>
      </c>
      <c r="K17" s="29">
        <v>0.96632007108538931</v>
      </c>
    </row>
    <row r="18" spans="7:18" x14ac:dyDescent="0.25">
      <c r="G18" s="10">
        <v>16</v>
      </c>
      <c r="H18" s="1">
        <v>2389</v>
      </c>
      <c r="J18" s="33" t="s">
        <v>62</v>
      </c>
      <c r="K18" s="34">
        <v>0.93377447978247186</v>
      </c>
    </row>
    <row r="19" spans="7:18" x14ac:dyDescent="0.25">
      <c r="G19" s="10">
        <v>17</v>
      </c>
      <c r="H19">
        <f>119.41*G19+505.13</f>
        <v>2535.1</v>
      </c>
      <c r="J19" s="24" t="s">
        <v>63</v>
      </c>
      <c r="K19" s="29">
        <v>0.92904408548121986</v>
      </c>
    </row>
    <row r="20" spans="7:18" x14ac:dyDescent="0.25">
      <c r="G20" s="10">
        <v>18</v>
      </c>
      <c r="H20" s="22">
        <f t="shared" ref="H20:H23" si="0">119.41*G20+505.13</f>
        <v>2654.51</v>
      </c>
      <c r="J20" s="24" t="s">
        <v>32</v>
      </c>
      <c r="K20" s="29">
        <v>156.71632765267688</v>
      </c>
    </row>
    <row r="21" spans="7:18" ht="15.75" thickBot="1" x14ac:dyDescent="0.3">
      <c r="G21" s="10">
        <v>19</v>
      </c>
      <c r="H21" s="22">
        <f t="shared" si="0"/>
        <v>2773.92</v>
      </c>
      <c r="J21" s="25" t="s">
        <v>64</v>
      </c>
      <c r="K21" s="30">
        <v>16</v>
      </c>
    </row>
    <row r="22" spans="7:18" x14ac:dyDescent="0.25">
      <c r="G22" s="10">
        <v>20</v>
      </c>
      <c r="H22" s="22">
        <f t="shared" si="0"/>
        <v>2893.33</v>
      </c>
    </row>
    <row r="23" spans="7:18" ht="15.75" thickBot="1" x14ac:dyDescent="0.3">
      <c r="G23" s="10">
        <v>21</v>
      </c>
      <c r="H23" s="22">
        <f t="shared" si="0"/>
        <v>3012.7400000000002</v>
      </c>
      <c r="J23" t="s">
        <v>65</v>
      </c>
    </row>
    <row r="24" spans="7:18" x14ac:dyDescent="0.25">
      <c r="J24" s="26"/>
      <c r="K24" s="26" t="s">
        <v>70</v>
      </c>
      <c r="L24" s="26" t="s">
        <v>71</v>
      </c>
      <c r="M24" s="26" t="s">
        <v>72</v>
      </c>
      <c r="N24" s="26" t="s">
        <v>73</v>
      </c>
      <c r="O24" s="26" t="s">
        <v>74</v>
      </c>
    </row>
    <row r="25" spans="7:18" x14ac:dyDescent="0.25">
      <c r="J25" s="24" t="s">
        <v>66</v>
      </c>
      <c r="K25" s="24">
        <v>1</v>
      </c>
      <c r="L25" s="21">
        <v>4848117.6470588231</v>
      </c>
      <c r="M25" s="21">
        <v>4848117.6470588231</v>
      </c>
      <c r="N25" s="21">
        <v>197.39886789888268</v>
      </c>
      <c r="O25" s="24">
        <v>1.2058050379154205E-9</v>
      </c>
    </row>
    <row r="26" spans="7:18" x14ac:dyDescent="0.25">
      <c r="J26" s="24" t="s">
        <v>67</v>
      </c>
      <c r="K26" s="24">
        <v>14</v>
      </c>
      <c r="L26" s="21">
        <v>343840.1029411765</v>
      </c>
      <c r="M26" s="21">
        <v>24560.007352941178</v>
      </c>
      <c r="N26" s="21"/>
      <c r="O26" s="24"/>
    </row>
    <row r="27" spans="7:18" ht="15.75" thickBot="1" x14ac:dyDescent="0.3">
      <c r="J27" s="25" t="s">
        <v>68</v>
      </c>
      <c r="K27" s="25">
        <v>15</v>
      </c>
      <c r="L27" s="28">
        <v>5191957.75</v>
      </c>
      <c r="M27" s="28"/>
      <c r="N27" s="28"/>
      <c r="O27" s="25"/>
    </row>
    <row r="28" spans="7:18" ht="15.75" thickBot="1" x14ac:dyDescent="0.3"/>
    <row r="29" spans="7:18" x14ac:dyDescent="0.25">
      <c r="J29" s="26"/>
      <c r="K29" s="26" t="s">
        <v>75</v>
      </c>
      <c r="L29" s="26" t="s">
        <v>32</v>
      </c>
      <c r="M29" s="26" t="s">
        <v>76</v>
      </c>
      <c r="N29" s="26" t="s">
        <v>77</v>
      </c>
      <c r="O29" s="26" t="s">
        <v>78</v>
      </c>
      <c r="P29" s="26" t="s">
        <v>79</v>
      </c>
      <c r="Q29" s="26" t="s">
        <v>80</v>
      </c>
      <c r="R29" s="26" t="s">
        <v>81</v>
      </c>
    </row>
    <row r="30" spans="7:18" x14ac:dyDescent="0.25">
      <c r="J30" s="24" t="s">
        <v>69</v>
      </c>
      <c r="K30" s="21">
        <v>505.125</v>
      </c>
      <c r="L30" s="21">
        <v>82.182735547430056</v>
      </c>
      <c r="M30" s="21">
        <v>6.1463639125090648</v>
      </c>
      <c r="N30" s="31">
        <v>2.534416655471933E-5</v>
      </c>
      <c r="O30" s="21">
        <v>328.86056282120268</v>
      </c>
      <c r="P30" s="21">
        <v>681.38943717879738</v>
      </c>
      <c r="Q30" s="21">
        <v>328.86056282120268</v>
      </c>
      <c r="R30" s="21">
        <v>681.38943717879738</v>
      </c>
    </row>
    <row r="31" spans="7:18" ht="15.75" thickBot="1" x14ac:dyDescent="0.3">
      <c r="J31" s="25" t="s">
        <v>82</v>
      </c>
      <c r="K31" s="28">
        <v>119.41176470588235</v>
      </c>
      <c r="L31" s="28">
        <v>8.4991361763384301</v>
      </c>
      <c r="M31" s="28">
        <v>14.049870743137914</v>
      </c>
      <c r="N31" s="32">
        <v>1.2058050379154205E-9</v>
      </c>
      <c r="O31" s="28">
        <v>101.18293057607106</v>
      </c>
      <c r="P31" s="28">
        <v>137.64059883569365</v>
      </c>
      <c r="Q31" s="28">
        <v>101.18293057607106</v>
      </c>
      <c r="R31" s="28">
        <v>137.64059883569365</v>
      </c>
    </row>
  </sheetData>
  <pageMargins left="0.25" right="0.25" top="0.75" bottom="0.75" header="0.3" footer="0.3"/>
  <pageSetup paperSize="9" scale="73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57360-11B3-4604-BBB9-8A2258796187}">
  <sheetPr>
    <pageSetUpPr fitToPage="1"/>
  </sheetPr>
  <dimension ref="A2:I42"/>
  <sheetViews>
    <sheetView showGridLines="0" tabSelected="1" workbookViewId="0">
      <selection activeCell="F22" sqref="F22"/>
    </sheetView>
  </sheetViews>
  <sheetFormatPr defaultRowHeight="15" x14ac:dyDescent="0.25"/>
  <cols>
    <col min="1" max="1" width="15.5703125" customWidth="1"/>
    <col min="6" max="6" width="11" bestFit="1" customWidth="1"/>
    <col min="7" max="7" width="3.140625" customWidth="1"/>
    <col min="9" max="9" width="15.140625" customWidth="1"/>
  </cols>
  <sheetData>
    <row r="2" spans="1:9" x14ac:dyDescent="0.25">
      <c r="A2" s="56" t="s">
        <v>12</v>
      </c>
      <c r="B2" s="23"/>
      <c r="C2" s="23"/>
      <c r="D2" s="23"/>
      <c r="E2" s="23"/>
      <c r="H2" s="10" t="s">
        <v>13</v>
      </c>
      <c r="I2" s="10" t="s">
        <v>14</v>
      </c>
    </row>
    <row r="3" spans="1:9" x14ac:dyDescent="0.25">
      <c r="A3" s="1"/>
      <c r="B3" s="8" t="s">
        <v>3</v>
      </c>
      <c r="C3" s="8" t="s">
        <v>4</v>
      </c>
      <c r="D3" s="8" t="s">
        <v>5</v>
      </c>
      <c r="E3" s="8" t="s">
        <v>6</v>
      </c>
      <c r="F3" s="39" t="s">
        <v>90</v>
      </c>
      <c r="H3" s="10" t="s">
        <v>44</v>
      </c>
      <c r="I3" s="1">
        <v>448</v>
      </c>
    </row>
    <row r="4" spans="1:9" x14ac:dyDescent="0.25">
      <c r="A4" s="8">
        <v>2019</v>
      </c>
      <c r="B4" s="1">
        <v>448</v>
      </c>
      <c r="C4" s="1">
        <v>1654</v>
      </c>
      <c r="D4" s="1">
        <v>928</v>
      </c>
      <c r="E4" s="1">
        <v>2177</v>
      </c>
      <c r="F4" s="10">
        <f>AVERAGE(B4:E4)</f>
        <v>1301.75</v>
      </c>
      <c r="H4" s="10" t="s">
        <v>48</v>
      </c>
      <c r="I4" s="1">
        <v>1654</v>
      </c>
    </row>
    <row r="5" spans="1:9" x14ac:dyDescent="0.25">
      <c r="A5" s="8">
        <v>2020</v>
      </c>
      <c r="B5" s="1">
        <v>756</v>
      </c>
      <c r="C5" s="1">
        <v>1801</v>
      </c>
      <c r="D5" s="1">
        <v>1273</v>
      </c>
      <c r="E5" s="1">
        <v>2710</v>
      </c>
      <c r="F5" s="10">
        <f t="shared" ref="F5:F7" si="0">AVERAGE(B5:E5)</f>
        <v>1635</v>
      </c>
      <c r="H5" s="10" t="s">
        <v>49</v>
      </c>
      <c r="I5" s="1">
        <v>928</v>
      </c>
    </row>
    <row r="6" spans="1:9" x14ac:dyDescent="0.25">
      <c r="A6" s="8">
        <v>2021</v>
      </c>
      <c r="B6" s="1">
        <v>925</v>
      </c>
      <c r="C6" s="1">
        <v>2492</v>
      </c>
      <c r="D6" s="1">
        <v>1477</v>
      </c>
      <c r="E6" s="1">
        <v>3381</v>
      </c>
      <c r="F6" s="10">
        <f t="shared" si="0"/>
        <v>2068.75</v>
      </c>
      <c r="H6" s="10" t="s">
        <v>50</v>
      </c>
      <c r="I6" s="1">
        <v>2177</v>
      </c>
    </row>
    <row r="7" spans="1:9" x14ac:dyDescent="0.25">
      <c r="A7" s="8">
        <v>2022</v>
      </c>
      <c r="B7" s="1">
        <v>1017</v>
      </c>
      <c r="C7" s="1">
        <v>3058</v>
      </c>
      <c r="D7" s="1">
        <v>2120</v>
      </c>
      <c r="E7" s="1">
        <v>4471</v>
      </c>
      <c r="F7" s="10">
        <f t="shared" si="0"/>
        <v>2666.5</v>
      </c>
      <c r="H7" s="10" t="s">
        <v>15</v>
      </c>
      <c r="I7" s="1">
        <v>756</v>
      </c>
    </row>
    <row r="8" spans="1:9" x14ac:dyDescent="0.25">
      <c r="H8" s="10" t="s">
        <v>16</v>
      </c>
      <c r="I8" s="1">
        <v>1801</v>
      </c>
    </row>
    <row r="9" spans="1:9" x14ac:dyDescent="0.25">
      <c r="A9" s="55" t="s">
        <v>45</v>
      </c>
      <c r="H9" s="10" t="s">
        <v>17</v>
      </c>
      <c r="I9" s="1">
        <v>1273</v>
      </c>
    </row>
    <row r="10" spans="1:9" x14ac:dyDescent="0.25">
      <c r="B10" s="8" t="s">
        <v>3</v>
      </c>
      <c r="C10" s="8" t="s">
        <v>4</v>
      </c>
      <c r="D10" s="8" t="s">
        <v>5</v>
      </c>
      <c r="E10" s="8" t="s">
        <v>6</v>
      </c>
      <c r="H10" s="10" t="s">
        <v>18</v>
      </c>
      <c r="I10" s="1">
        <v>2710</v>
      </c>
    </row>
    <row r="11" spans="1:9" x14ac:dyDescent="0.25">
      <c r="A11" s="8">
        <v>2019</v>
      </c>
      <c r="B11" s="13">
        <f t="shared" ref="B11:E14" si="1">B4/$F4</f>
        <v>0.34415210293835224</v>
      </c>
      <c r="C11" s="13">
        <f t="shared" si="1"/>
        <v>1.2705972729018629</v>
      </c>
      <c r="D11" s="13">
        <f t="shared" si="1"/>
        <v>0.71288649894372957</v>
      </c>
      <c r="E11" s="13">
        <f t="shared" si="1"/>
        <v>1.6723641252160553</v>
      </c>
      <c r="H11" s="10" t="s">
        <v>19</v>
      </c>
      <c r="I11" s="1">
        <v>925</v>
      </c>
    </row>
    <row r="12" spans="1:9" x14ac:dyDescent="0.25">
      <c r="A12" s="8">
        <v>2020</v>
      </c>
      <c r="B12" s="13">
        <f t="shared" si="1"/>
        <v>0.46238532110091746</v>
      </c>
      <c r="C12" s="13">
        <f t="shared" si="1"/>
        <v>1.1015290519877676</v>
      </c>
      <c r="D12" s="13">
        <f t="shared" si="1"/>
        <v>0.77859327217125385</v>
      </c>
      <c r="E12" s="13">
        <f t="shared" si="1"/>
        <v>1.6574923547400611</v>
      </c>
      <c r="H12" s="10" t="s">
        <v>20</v>
      </c>
      <c r="I12" s="1">
        <v>2492</v>
      </c>
    </row>
    <row r="13" spans="1:9" x14ac:dyDescent="0.25">
      <c r="A13" s="8">
        <v>2021</v>
      </c>
      <c r="B13" s="13">
        <f t="shared" si="1"/>
        <v>0.44712990936555891</v>
      </c>
      <c r="C13" s="13">
        <f t="shared" si="1"/>
        <v>1.2045921450151058</v>
      </c>
      <c r="D13" s="13">
        <f t="shared" si="1"/>
        <v>0.71395770392749247</v>
      </c>
      <c r="E13" s="13">
        <f t="shared" si="1"/>
        <v>1.634320241691843</v>
      </c>
      <c r="H13" s="10" t="s">
        <v>21</v>
      </c>
      <c r="I13" s="1">
        <v>1477</v>
      </c>
    </row>
    <row r="14" spans="1:9" ht="15" customHeight="1" x14ac:dyDescent="0.25">
      <c r="A14" s="8">
        <v>2022</v>
      </c>
      <c r="B14" s="13">
        <f t="shared" si="1"/>
        <v>0.38139883742733921</v>
      </c>
      <c r="C14" s="13">
        <f t="shared" si="1"/>
        <v>1.1468216763547723</v>
      </c>
      <c r="D14" s="13">
        <f t="shared" si="1"/>
        <v>0.79504969060566288</v>
      </c>
      <c r="E14" s="13">
        <f t="shared" si="1"/>
        <v>1.6767297956122258</v>
      </c>
      <c r="H14" s="10" t="s">
        <v>22</v>
      </c>
      <c r="I14" s="1">
        <v>3381</v>
      </c>
    </row>
    <row r="15" spans="1:9" ht="45" x14ac:dyDescent="0.25">
      <c r="A15" s="40" t="s">
        <v>45</v>
      </c>
      <c r="B15" s="35">
        <f>AVERAGE(B11:B14)</f>
        <v>0.40876654270804197</v>
      </c>
      <c r="C15" s="35">
        <f t="shared" ref="C15:E15" si="2">AVERAGE(C11:C14)</f>
        <v>1.1808850365648771</v>
      </c>
      <c r="D15" s="35">
        <f t="shared" si="2"/>
        <v>0.75012179141203472</v>
      </c>
      <c r="E15" s="35">
        <f t="shared" si="2"/>
        <v>1.6602266293150463</v>
      </c>
      <c r="H15" s="10" t="s">
        <v>23</v>
      </c>
      <c r="I15" s="1">
        <v>1017</v>
      </c>
    </row>
    <row r="16" spans="1:9" x14ac:dyDescent="0.25">
      <c r="A16" s="37"/>
      <c r="B16" s="38"/>
      <c r="C16" s="38"/>
      <c r="D16" s="38"/>
      <c r="E16" s="38"/>
      <c r="H16" s="10" t="s">
        <v>24</v>
      </c>
      <c r="I16" s="1">
        <v>3058</v>
      </c>
    </row>
    <row r="17" spans="1:9" ht="14.25" customHeight="1" x14ac:dyDescent="0.25">
      <c r="A17" s="55" t="s">
        <v>83</v>
      </c>
      <c r="B17" s="36"/>
      <c r="C17" s="36"/>
      <c r="D17" s="36"/>
      <c r="E17" s="36"/>
      <c r="H17" s="10" t="s">
        <v>25</v>
      </c>
      <c r="I17" s="1">
        <v>2120</v>
      </c>
    </row>
    <row r="18" spans="1:9" x14ac:dyDescent="0.25">
      <c r="B18" s="8" t="s">
        <v>3</v>
      </c>
      <c r="C18" s="8" t="s">
        <v>4</v>
      </c>
      <c r="D18" s="8" t="s">
        <v>5</v>
      </c>
      <c r="E18" s="8" t="s">
        <v>6</v>
      </c>
      <c r="H18" s="10" t="s">
        <v>26</v>
      </c>
      <c r="I18" s="1">
        <v>4471</v>
      </c>
    </row>
    <row r="19" spans="1:9" x14ac:dyDescent="0.25">
      <c r="A19" s="8">
        <v>2019</v>
      </c>
      <c r="B19" s="18">
        <f>B4/B$15</f>
        <v>1095.9801089199714</v>
      </c>
      <c r="C19" s="18">
        <f t="shared" ref="C19:E19" si="3">C4/C$15</f>
        <v>1400.6443885607914</v>
      </c>
      <c r="D19" s="18">
        <f t="shared" si="3"/>
        <v>1237.1324371914673</v>
      </c>
      <c r="E19" s="18">
        <f t="shared" si="3"/>
        <v>1311.2667641634907</v>
      </c>
      <c r="H19" s="11" t="s">
        <v>27</v>
      </c>
      <c r="I19" s="10">
        <f>AVERAGE(I3:I18)</f>
        <v>1918</v>
      </c>
    </row>
    <row r="20" spans="1:9" x14ac:dyDescent="0.25">
      <c r="A20" s="8">
        <v>2020</v>
      </c>
      <c r="B20" s="18">
        <f t="shared" ref="B20:E22" si="4">B5/B$15</f>
        <v>1849.4664338024518</v>
      </c>
      <c r="C20" s="18">
        <f t="shared" si="4"/>
        <v>1525.1272937109948</v>
      </c>
      <c r="D20" s="18">
        <f t="shared" si="4"/>
        <v>1697.0577505870021</v>
      </c>
      <c r="E20" s="18">
        <f t="shared" si="4"/>
        <v>1632.3072718801377</v>
      </c>
      <c r="H20" s="68" t="s">
        <v>85</v>
      </c>
      <c r="I20" s="69">
        <f>_xlfn.STDEV.S(I3:I18)</f>
        <v>1095.6090543620019</v>
      </c>
    </row>
    <row r="21" spans="1:9" x14ac:dyDescent="0.25">
      <c r="A21" s="8">
        <v>2021</v>
      </c>
      <c r="B21" s="18">
        <f t="shared" si="4"/>
        <v>2262.9053588191373</v>
      </c>
      <c r="C21" s="18">
        <f t="shared" si="4"/>
        <v>2110.281630165352</v>
      </c>
      <c r="D21" s="18">
        <f t="shared" si="4"/>
        <v>1969.0135880730575</v>
      </c>
      <c r="E21" s="18">
        <f t="shared" si="4"/>
        <v>2036.4689617072863</v>
      </c>
      <c r="H21" s="72"/>
      <c r="I21" s="73"/>
    </row>
    <row r="22" spans="1:9" ht="30" x14ac:dyDescent="0.25">
      <c r="A22" s="8">
        <v>2022</v>
      </c>
      <c r="B22" s="18">
        <f t="shared" si="4"/>
        <v>2487.9727026152032</v>
      </c>
      <c r="C22" s="18">
        <f t="shared" si="4"/>
        <v>2589.5831561178356</v>
      </c>
      <c r="D22" s="18">
        <f t="shared" si="4"/>
        <v>2826.2077228943003</v>
      </c>
      <c r="E22" s="18">
        <f t="shared" si="4"/>
        <v>2693.0058348989282</v>
      </c>
      <c r="G22" s="52" t="s">
        <v>86</v>
      </c>
      <c r="H22" s="70" t="s">
        <v>13</v>
      </c>
      <c r="I22" s="71" t="s">
        <v>92</v>
      </c>
    </row>
    <row r="23" spans="1:9" x14ac:dyDescent="0.25">
      <c r="G23" s="10">
        <v>1</v>
      </c>
      <c r="H23" s="10" t="s">
        <v>44</v>
      </c>
      <c r="I23" s="18">
        <v>1095.9801089199714</v>
      </c>
    </row>
    <row r="24" spans="1:9" x14ac:dyDescent="0.25">
      <c r="A24" s="55" t="s">
        <v>84</v>
      </c>
      <c r="G24" s="10">
        <v>2</v>
      </c>
      <c r="H24" s="10" t="s">
        <v>48</v>
      </c>
      <c r="I24" s="18">
        <v>1400.6443885607914</v>
      </c>
    </row>
    <row r="25" spans="1:9" x14ac:dyDescent="0.25">
      <c r="A25" s="41"/>
      <c r="B25" s="42" t="s">
        <v>3</v>
      </c>
      <c r="C25" s="42" t="s">
        <v>4</v>
      </c>
      <c r="D25" s="42" t="s">
        <v>5</v>
      </c>
      <c r="E25" s="42" t="s">
        <v>6</v>
      </c>
      <c r="G25" s="10">
        <v>3</v>
      </c>
      <c r="H25" s="10" t="s">
        <v>49</v>
      </c>
      <c r="I25" s="18">
        <v>1237.1324371914673</v>
      </c>
    </row>
    <row r="26" spans="1:9" x14ac:dyDescent="0.25">
      <c r="A26" s="43">
        <v>2023</v>
      </c>
      <c r="B26" s="44">
        <f>1003.4+107.87*17</f>
        <v>2837.19</v>
      </c>
      <c r="C26" s="44">
        <f>1003.4+107.87*18</f>
        <v>2945.06</v>
      </c>
      <c r="D26" s="44">
        <f>1003.4+107.87*19</f>
        <v>3052.9300000000003</v>
      </c>
      <c r="E26" s="44">
        <f>1003.4+107.87*20</f>
        <v>3160.8</v>
      </c>
      <c r="G26" s="10">
        <v>4</v>
      </c>
      <c r="H26" s="10" t="s">
        <v>50</v>
      </c>
      <c r="I26" s="18">
        <v>1311.2667641634907</v>
      </c>
    </row>
    <row r="27" spans="1:9" x14ac:dyDescent="0.25">
      <c r="G27" s="10">
        <v>5</v>
      </c>
      <c r="H27" s="10" t="s">
        <v>15</v>
      </c>
      <c r="I27" s="18">
        <v>1849.4664338024518</v>
      </c>
    </row>
    <row r="28" spans="1:9" x14ac:dyDescent="0.25">
      <c r="A28" s="55" t="s">
        <v>54</v>
      </c>
      <c r="G28" s="10">
        <v>6</v>
      </c>
      <c r="H28" s="10" t="s">
        <v>16</v>
      </c>
      <c r="I28" s="18">
        <v>1525.1272937109948</v>
      </c>
    </row>
    <row r="29" spans="1:9" x14ac:dyDescent="0.25">
      <c r="A29" s="45"/>
      <c r="B29" s="46">
        <v>2019</v>
      </c>
      <c r="C29" s="46">
        <v>2020</v>
      </c>
      <c r="D29" s="46">
        <v>2021</v>
      </c>
      <c r="E29" s="46">
        <v>2022</v>
      </c>
      <c r="G29" s="10">
        <v>7</v>
      </c>
      <c r="H29" s="10" t="s">
        <v>17</v>
      </c>
      <c r="I29" s="18">
        <v>1697.0577505870021</v>
      </c>
    </row>
    <row r="30" spans="1:9" x14ac:dyDescent="0.25">
      <c r="A30" s="47">
        <v>2023</v>
      </c>
      <c r="B30" s="48">
        <f>B$26*B$15</f>
        <v>1159.7483473058296</v>
      </c>
      <c r="C30" s="48">
        <f t="shared" ref="C30:E30" si="5">C$26*C$15</f>
        <v>3477.7772857857567</v>
      </c>
      <c r="D30" s="48">
        <f t="shared" si="5"/>
        <v>2290.0693206555434</v>
      </c>
      <c r="E30" s="48">
        <f t="shared" si="5"/>
        <v>5247.6443299389985</v>
      </c>
      <c r="G30" s="10">
        <v>8</v>
      </c>
      <c r="H30" s="10" t="s">
        <v>18</v>
      </c>
      <c r="I30" s="18">
        <v>1632.3072718801377</v>
      </c>
    </row>
    <row r="31" spans="1:9" x14ac:dyDescent="0.25">
      <c r="A31" s="50"/>
      <c r="B31" s="50"/>
      <c r="C31" s="50"/>
      <c r="D31" s="50"/>
      <c r="E31" s="50"/>
      <c r="G31" s="10">
        <v>9</v>
      </c>
      <c r="H31" s="10" t="s">
        <v>19</v>
      </c>
      <c r="I31" s="18">
        <v>2262.9053588191373</v>
      </c>
    </row>
    <row r="32" spans="1:9" x14ac:dyDescent="0.25">
      <c r="A32" s="49"/>
      <c r="B32" s="49"/>
      <c r="C32" s="49"/>
      <c r="D32" s="49"/>
      <c r="E32" s="49"/>
      <c r="G32" s="10">
        <v>10</v>
      </c>
      <c r="H32" s="10" t="s">
        <v>20</v>
      </c>
      <c r="I32" s="18">
        <v>2110.281630165352</v>
      </c>
    </row>
    <row r="33" spans="7:9" x14ac:dyDescent="0.25">
      <c r="G33" s="10">
        <v>11</v>
      </c>
      <c r="H33" s="10" t="s">
        <v>21</v>
      </c>
      <c r="I33" s="18">
        <v>1969.0135880730575</v>
      </c>
    </row>
    <row r="34" spans="7:9" x14ac:dyDescent="0.25">
      <c r="G34" s="10">
        <v>12</v>
      </c>
      <c r="H34" s="10" t="s">
        <v>22</v>
      </c>
      <c r="I34" s="18">
        <v>2036.4689617072863</v>
      </c>
    </row>
    <row r="35" spans="7:9" x14ac:dyDescent="0.25">
      <c r="G35" s="10">
        <v>13</v>
      </c>
      <c r="H35" s="10" t="s">
        <v>23</v>
      </c>
      <c r="I35" s="18">
        <v>2487.9727026152032</v>
      </c>
    </row>
    <row r="36" spans="7:9" x14ac:dyDescent="0.25">
      <c r="G36" s="10">
        <v>14</v>
      </c>
      <c r="H36" s="10" t="s">
        <v>24</v>
      </c>
      <c r="I36" s="18">
        <v>2589.5831561178356</v>
      </c>
    </row>
    <row r="37" spans="7:9" x14ac:dyDescent="0.25">
      <c r="G37" s="10">
        <v>15</v>
      </c>
      <c r="H37" s="10" t="s">
        <v>25</v>
      </c>
      <c r="I37" s="18">
        <v>2826.2077228943003</v>
      </c>
    </row>
    <row r="38" spans="7:9" x14ac:dyDescent="0.25">
      <c r="G38" s="10">
        <v>16</v>
      </c>
      <c r="H38" s="10" t="s">
        <v>26</v>
      </c>
      <c r="I38" s="18">
        <v>2693.0058348989282</v>
      </c>
    </row>
    <row r="39" spans="7:9" x14ac:dyDescent="0.25">
      <c r="G39" s="53">
        <v>17</v>
      </c>
      <c r="H39" s="53" t="s">
        <v>58</v>
      </c>
      <c r="I39" s="54">
        <f>107.87*G39+1003.4</f>
        <v>2837.19</v>
      </c>
    </row>
    <row r="40" spans="7:9" x14ac:dyDescent="0.25">
      <c r="G40" s="53">
        <v>18</v>
      </c>
      <c r="H40" s="53" t="s">
        <v>87</v>
      </c>
      <c r="I40" s="54">
        <f t="shared" ref="I40:I42" si="6">107.87*G40+1003.4</f>
        <v>2945.06</v>
      </c>
    </row>
    <row r="41" spans="7:9" x14ac:dyDescent="0.25">
      <c r="G41" s="53">
        <v>19</v>
      </c>
      <c r="H41" s="53" t="s">
        <v>88</v>
      </c>
      <c r="I41" s="54">
        <f t="shared" si="6"/>
        <v>3052.9300000000003</v>
      </c>
    </row>
    <row r="42" spans="7:9" x14ac:dyDescent="0.25">
      <c r="G42" s="53">
        <v>20</v>
      </c>
      <c r="H42" s="53" t="s">
        <v>89</v>
      </c>
      <c r="I42" s="54">
        <f t="shared" si="6"/>
        <v>3160.8</v>
      </c>
    </row>
  </sheetData>
  <phoneticPr fontId="6" type="noConversion"/>
  <pageMargins left="0.25" right="0.25" top="0.75" bottom="0.75" header="0.3" footer="0.3"/>
  <pageSetup paperSize="9" scale="74" fitToWidth="0" orientation="landscape" r:id="rId1"/>
  <ignoredErrors>
    <ignoredError sqref="F4:F7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</vt:lpstr>
      <vt:lpstr>Clothes Dryer</vt:lpstr>
      <vt:lpstr>Icemaker</vt:lpstr>
      <vt:lpstr>Stove</vt:lpstr>
      <vt:lpstr>Refrigerator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Maithili Bhakre</dc:creator>
  <cp:lastModifiedBy>Maithili Bhakre</cp:lastModifiedBy>
  <cp:lastPrinted>2022-01-17T02:33:34Z</cp:lastPrinted>
  <dcterms:created xsi:type="dcterms:W3CDTF">2022-01-16T13:17:13Z</dcterms:created>
  <dcterms:modified xsi:type="dcterms:W3CDTF">2022-01-17T02:34:39Z</dcterms:modified>
</cp:coreProperties>
</file>