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(01)Azzam\"/>
    </mc:Choice>
  </mc:AlternateContent>
  <xr:revisionPtr revIDLastSave="0" documentId="8_{6EC5E448-BAD3-4EF4-A7C1-BB266DD07AD9}" xr6:coauthVersionLast="47" xr6:coauthVersionMax="47" xr10:uidLastSave="{00000000-0000-0000-0000-000000000000}"/>
  <bookViews>
    <workbookView xWindow="-120" yWindow="-120" windowWidth="24240" windowHeight="13140" activeTab="2" xr2:uid="{E2440F95-FF58-47BF-96FC-B997154F48F9}"/>
  </bookViews>
  <sheets>
    <sheet name="PL" sheetId="1" r:id="rId1"/>
    <sheet name="Petty Cash" sheetId="9" r:id="rId2"/>
    <sheet name="Stok_In" sheetId="3" r:id="rId3"/>
    <sheet name="Penjualan" sheetId="2" r:id="rId4"/>
  </sheets>
  <definedNames>
    <definedName name="Pembayaran_Penjualan">#REF!</definedName>
    <definedName name="Pembelian_No.">#REF!</definedName>
    <definedName name="Penjualan_No.">#REF!</definedName>
    <definedName name="Petty_Masuk">#REF!</definedName>
    <definedName name="Rek_Masuk">#REF!</definedName>
    <definedName name="Tanggal_No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I86" i="9" s="1"/>
  <c r="I87" i="9" s="1"/>
  <c r="I88" i="9" s="1"/>
  <c r="I89" i="9" s="1"/>
  <c r="I90" i="9" s="1"/>
  <c r="I91" i="9" s="1"/>
  <c r="I92" i="9" s="1"/>
  <c r="I93" i="9" s="1"/>
  <c r="I94" i="9" s="1"/>
  <c r="I95" i="9" s="1"/>
  <c r="I96" i="9" s="1"/>
  <c r="I97" i="9" s="1"/>
  <c r="I98" i="9" s="1"/>
  <c r="I99" i="9" s="1"/>
  <c r="I100" i="9" s="1"/>
  <c r="I101" i="9" s="1"/>
  <c r="I102" i="9" s="1"/>
  <c r="I103" i="9" s="1"/>
  <c r="I104" i="9" s="1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I134" i="9" s="1"/>
  <c r="I135" i="9" s="1"/>
  <c r="I136" i="9" s="1"/>
  <c r="I137" i="9" s="1"/>
  <c r="I138" i="9" s="1"/>
  <c r="I139" i="9" s="1"/>
  <c r="I140" i="9" s="1"/>
  <c r="I141" i="9" s="1"/>
  <c r="I142" i="9" s="1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I153" i="9" s="1"/>
  <c r="I154" i="9" s="1"/>
  <c r="I155" i="9" s="1"/>
  <c r="I156" i="9" s="1"/>
  <c r="I157" i="9" s="1"/>
  <c r="I158" i="9" s="1"/>
  <c r="I159" i="9" s="1"/>
  <c r="I160" i="9" s="1"/>
  <c r="I161" i="9" s="1"/>
  <c r="I162" i="9" s="1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F35" i="1" l="1"/>
  <c r="G35" i="1"/>
  <c r="J35" i="1"/>
  <c r="I35" i="1" l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 s="1"/>
  <c r="I106" i="2" a="1"/>
  <c r="I106" i="2" s="1"/>
  <c r="G96" i="2"/>
  <c r="G97" i="2"/>
  <c r="G98" i="2"/>
  <c r="G99" i="2"/>
  <c r="G100" i="2"/>
  <c r="G101" i="2"/>
  <c r="G102" i="2"/>
  <c r="G103" i="2"/>
  <c r="G104" i="2"/>
  <c r="G105" i="2"/>
  <c r="H96" i="2"/>
  <c r="H97" i="2"/>
  <c r="H98" i="2"/>
  <c r="H99" i="2"/>
  <c r="H100" i="2"/>
  <c r="H101" i="2"/>
  <c r="H102" i="2"/>
  <c r="H103" i="2"/>
  <c r="H104" i="2"/>
  <c r="H105" i="2"/>
  <c r="S96" i="2"/>
  <c r="S97" i="2"/>
  <c r="S98" i="2"/>
  <c r="S99" i="2"/>
  <c r="S100" i="2"/>
  <c r="S101" i="2"/>
  <c r="S102" i="2"/>
  <c r="S103" i="2"/>
  <c r="S104" i="2"/>
  <c r="S105" i="2"/>
  <c r="I92" i="2" a="1"/>
  <c r="I92" i="2" s="1"/>
  <c r="I91" i="2" a="1"/>
  <c r="I91" i="2" s="1"/>
  <c r="G91" i="2"/>
  <c r="H91" i="2"/>
  <c r="S91" i="2"/>
  <c r="J10" i="1"/>
  <c r="J11" i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G51" i="2"/>
  <c r="G52" i="2"/>
  <c r="G53" i="2"/>
  <c r="G54" i="2"/>
  <c r="G55" i="2"/>
  <c r="G56" i="2"/>
  <c r="H51" i="2"/>
  <c r="H52" i="2"/>
  <c r="H53" i="2"/>
  <c r="H54" i="2"/>
  <c r="H55" i="2"/>
  <c r="H56" i="2"/>
  <c r="S51" i="2"/>
  <c r="S52" i="2"/>
  <c r="S53" i="2"/>
  <c r="S54" i="2"/>
  <c r="S55" i="2"/>
  <c r="S56" i="2"/>
  <c r="I88" i="2" a="1"/>
  <c r="I88" i="2" s="1"/>
  <c r="G88" i="2"/>
  <c r="H88" i="2"/>
  <c r="S88" i="2"/>
  <c r="K54" i="2" a="1"/>
  <c r="K54" i="2" l="1"/>
  <c r="K98" i="2" a="1"/>
  <c r="K106" i="2" a="1"/>
  <c r="K104" i="2" a="1"/>
  <c r="K103" i="2" a="1"/>
  <c r="K57" i="2" a="1"/>
  <c r="K92" i="2" a="1"/>
  <c r="K52" i="2" a="1"/>
  <c r="K97" i="2" a="1"/>
  <c r="K101" i="2" a="1"/>
  <c r="K99" i="2" a="1"/>
  <c r="K100" i="2" a="1"/>
  <c r="K91" i="2" a="1"/>
  <c r="K102" i="2" a="1"/>
  <c r="K105" i="2" a="1"/>
  <c r="K88" i="2" a="1"/>
  <c r="K56" i="2" a="1"/>
  <c r="K51" i="2" a="1"/>
  <c r="K55" i="2" a="1"/>
  <c r="K53" i="2" a="1"/>
  <c r="K96" i="2" a="1"/>
  <c r="K106" i="2" l="1"/>
  <c r="K104" i="2"/>
  <c r="K100" i="2"/>
  <c r="K98" i="2"/>
  <c r="K96" i="2"/>
  <c r="K103" i="2"/>
  <c r="K101" i="2"/>
  <c r="K105" i="2"/>
  <c r="K102" i="2"/>
  <c r="K99" i="2"/>
  <c r="K97" i="2"/>
  <c r="K92" i="2"/>
  <c r="K91" i="2"/>
  <c r="K51" i="2"/>
  <c r="K57" i="2"/>
  <c r="K56" i="2"/>
  <c r="K52" i="2"/>
  <c r="K53" i="2"/>
  <c r="K55" i="2"/>
  <c r="K88" i="2"/>
  <c r="H55" i="3" l="1"/>
  <c r="L55" i="3"/>
  <c r="M55" i="3" s="1"/>
  <c r="I94" i="2" a="1"/>
  <c r="I94" i="2" s="1"/>
  <c r="G94" i="2"/>
  <c r="H94" i="2"/>
  <c r="S94" i="2"/>
  <c r="I90" i="2" a="1"/>
  <c r="I90" i="2" s="1"/>
  <c r="G90" i="2"/>
  <c r="H90" i="2"/>
  <c r="S90" i="2"/>
  <c r="I30" i="2" a="1"/>
  <c r="I30" i="2" s="1"/>
  <c r="S80" i="2"/>
  <c r="I80" i="2" a="1"/>
  <c r="I80" i="2" s="1"/>
  <c r="H80" i="2"/>
  <c r="H14" i="2" l="1"/>
  <c r="I14" i="2" a="1"/>
  <c r="I14" i="2" s="1"/>
  <c r="J14" i="2" s="1" a="1"/>
  <c r="J14" i="2" s="1"/>
  <c r="H15" i="2"/>
  <c r="I15" i="2" a="1"/>
  <c r="I15" i="2" s="1"/>
  <c r="H16" i="2"/>
  <c r="I16" i="2" a="1"/>
  <c r="I16" i="2" s="1"/>
  <c r="H17" i="2"/>
  <c r="I17" i="2" a="1"/>
  <c r="I17" i="2" s="1"/>
  <c r="H18" i="2"/>
  <c r="I18" i="2" a="1"/>
  <c r="I18" i="2" s="1"/>
  <c r="H19" i="2"/>
  <c r="I19" i="2" a="1"/>
  <c r="I19" i="2" s="1"/>
  <c r="H20" i="2"/>
  <c r="I20" i="2" a="1"/>
  <c r="I20" i="2" s="1"/>
  <c r="G14" i="2"/>
  <c r="G15" i="2"/>
  <c r="G16" i="2"/>
  <c r="G17" i="2"/>
  <c r="G18" i="2"/>
  <c r="G19" i="2"/>
  <c r="S14" i="2"/>
  <c r="S15" i="2"/>
  <c r="S16" i="2"/>
  <c r="S17" i="2"/>
  <c r="S18" i="2"/>
  <c r="S19" i="2"/>
  <c r="K94" i="2" a="1"/>
  <c r="K30" i="2" a="1"/>
  <c r="K90" i="2" a="1"/>
  <c r="K80" i="2" a="1"/>
  <c r="K94" i="2" l="1"/>
  <c r="K90" i="2"/>
  <c r="K80" i="2"/>
  <c r="K30" i="2"/>
  <c r="K16" i="2" a="1"/>
  <c r="K19" i="2" a="1"/>
  <c r="K15" i="2" a="1"/>
  <c r="K18" i="2" a="1"/>
  <c r="K14" i="2" a="1"/>
  <c r="K20" i="2" a="1"/>
  <c r="K17" i="2" a="1"/>
  <c r="K15" i="2" l="1"/>
  <c r="K14" i="2"/>
  <c r="L14" i="2" s="1"/>
  <c r="J16" i="2" s="1" a="1"/>
  <c r="J16" i="2" s="1"/>
  <c r="K18" i="2"/>
  <c r="K16" i="2"/>
  <c r="K19" i="2"/>
  <c r="K20" i="2"/>
  <c r="K17" i="2"/>
  <c r="L16" i="2" l="1"/>
  <c r="P16" i="2" s="1"/>
  <c r="N14" i="2"/>
  <c r="O14" i="2" s="1"/>
  <c r="P14" i="2"/>
  <c r="N16" i="2" l="1"/>
  <c r="O16" i="2" s="1"/>
  <c r="M14" i="2"/>
  <c r="M16" i="2" l="1"/>
  <c r="G4" i="2"/>
  <c r="G5" i="2"/>
  <c r="G6" i="2"/>
  <c r="G7" i="2"/>
  <c r="G8" i="2"/>
  <c r="G9" i="2"/>
  <c r="G10" i="2"/>
  <c r="G11" i="2"/>
  <c r="G12" i="2"/>
  <c r="G13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9" i="2"/>
  <c r="G92" i="2"/>
  <c r="G93" i="2"/>
  <c r="G9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B3" i="3" l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I5" i="2" a="1"/>
  <c r="I5" i="2" s="1"/>
  <c r="J5" i="2" s="1" a="1"/>
  <c r="J5" i="2" s="1"/>
  <c r="I6" i="2" a="1"/>
  <c r="I6" i="2" s="1"/>
  <c r="I7" i="2" a="1"/>
  <c r="I7" i="2" s="1"/>
  <c r="I8" i="2" a="1"/>
  <c r="I8" i="2" s="1"/>
  <c r="J8" i="2" s="1" a="1"/>
  <c r="J8" i="2" s="1"/>
  <c r="I9" i="2" a="1"/>
  <c r="I9" i="2" s="1"/>
  <c r="J9" i="2" s="1" a="1"/>
  <c r="J9" i="2" s="1"/>
  <c r="I10" i="2" a="1"/>
  <c r="I10" i="2" s="1"/>
  <c r="J10" i="2" s="1" a="1"/>
  <c r="J10" i="2" s="1"/>
  <c r="I11" i="2" a="1"/>
  <c r="I11" i="2" s="1"/>
  <c r="I12" i="2" a="1"/>
  <c r="I12" i="2" s="1"/>
  <c r="I13" i="2" a="1"/>
  <c r="I13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J25" i="2" s="1" a="1"/>
  <c r="J25" i="2" s="1"/>
  <c r="I26" i="2" a="1"/>
  <c r="I26" i="2" s="1"/>
  <c r="I27" i="2" a="1"/>
  <c r="I27" i="2" s="1"/>
  <c r="I28" i="2" a="1"/>
  <c r="I28" i="2" s="1"/>
  <c r="I29" i="2" a="1"/>
  <c r="I29" i="2" s="1"/>
  <c r="I31" i="2" a="1"/>
  <c r="I31" i="2" s="1"/>
  <c r="I32" i="2" a="1"/>
  <c r="I32" i="2" s="1"/>
  <c r="J32" i="2" s="1" a="1"/>
  <c r="J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9" i="2" a="1"/>
  <c r="I89" i="2" s="1"/>
  <c r="I93" i="2" a="1"/>
  <c r="I93" i="2" s="1"/>
  <c r="I95" i="2" a="1"/>
  <c r="I95" i="2" s="1"/>
  <c r="I107" i="2" a="1"/>
  <c r="I107" i="2" s="1"/>
  <c r="I108" i="2" a="1"/>
  <c r="I108" i="2" s="1"/>
  <c r="I109" i="2" a="1"/>
  <c r="I109" i="2" s="1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J120" i="2" s="1" a="1"/>
  <c r="J120" i="2" s="1"/>
  <c r="I121" i="2" a="1"/>
  <c r="I121" i="2" s="1"/>
  <c r="J121" i="2" s="1" a="1"/>
  <c r="J121" i="2" s="1"/>
  <c r="I122" i="2" a="1"/>
  <c r="I122" i="2" s="1"/>
  <c r="J122" i="2" s="1" a="1"/>
  <c r="J122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 s="1"/>
  <c r="I129" i="2" a="1"/>
  <c r="I129" i="2" s="1"/>
  <c r="J129" i="2" s="1" a="1"/>
  <c r="J129" i="2" s="1"/>
  <c r="I130" i="2" a="1"/>
  <c r="I130" i="2" s="1"/>
  <c r="I131" i="2" a="1"/>
  <c r="I131" i="2" s="1"/>
  <c r="I132" i="2" a="1"/>
  <c r="I132" i="2" s="1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 s="1"/>
  <c r="I139" i="2" a="1"/>
  <c r="I139" i="2" s="1"/>
  <c r="J139" i="2" s="1" a="1"/>
  <c r="J139" i="2" s="1"/>
  <c r="I140" i="2" a="1"/>
  <c r="I140" i="2" s="1"/>
  <c r="I141" i="2" a="1"/>
  <c r="I141" i="2" s="1"/>
  <c r="J141" i="2" s="1" a="1"/>
  <c r="J141" i="2" s="1"/>
  <c r="I142" i="2" a="1"/>
  <c r="I142" i="2" s="1"/>
  <c r="I143" i="2" a="1"/>
  <c r="I143" i="2" s="1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 s="1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 s="1"/>
  <c r="J160" i="2" s="1" a="1"/>
  <c r="J160" i="2" s="1"/>
  <c r="I161" i="2" a="1"/>
  <c r="I161" i="2" s="1"/>
  <c r="J161" i="2" s="1" a="1"/>
  <c r="J161" i="2" s="1"/>
  <c r="I162" i="2" a="1"/>
  <c r="I162" i="2" s="1"/>
  <c r="I163" i="2" a="1"/>
  <c r="I163" i="2" s="1"/>
  <c r="I164" i="2" a="1"/>
  <c r="I164" i="2" s="1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J174" i="2" s="1" a="1"/>
  <c r="J174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J191" i="2" s="1" a="1"/>
  <c r="J191" i="2" s="1"/>
  <c r="I192" i="2" a="1"/>
  <c r="I192" i="2" s="1"/>
  <c r="J192" i="2" s="1" a="1"/>
  <c r="J192" i="2" s="1"/>
  <c r="I4" i="2" a="1"/>
  <c r="I4" i="2" s="1"/>
  <c r="B55" i="3" l="1"/>
  <c r="K68" i="2" a="1"/>
  <c r="K89" i="2" a="1"/>
  <c r="K78" i="2" a="1"/>
  <c r="K160" i="2" a="1"/>
  <c r="K28" i="2" a="1"/>
  <c r="K107" i="2" a="1"/>
  <c r="K113" i="2" a="1"/>
  <c r="K25" i="2" a="1"/>
  <c r="K23" i="2" a="1"/>
  <c r="K169" i="2" a="1"/>
  <c r="K156" i="2" a="1"/>
  <c r="K166" i="2" a="1"/>
  <c r="K43" i="2" a="1"/>
  <c r="K152" i="2" a="1"/>
  <c r="K116" i="2" a="1"/>
  <c r="K37" i="2" a="1"/>
  <c r="K42" i="2" a="1"/>
  <c r="K93" i="2" a="1"/>
  <c r="K148" i="2" a="1"/>
  <c r="K135" i="2" a="1"/>
  <c r="K22" i="2" a="1"/>
  <c r="K41" i="2" a="1"/>
  <c r="K157" i="2" a="1"/>
  <c r="K21" i="2" a="1"/>
  <c r="K44" i="2" a="1"/>
  <c r="K176" i="2" a="1"/>
  <c r="K71" i="2" a="1"/>
  <c r="K187" i="2" a="1"/>
  <c r="K179" i="2" a="1"/>
  <c r="K5" i="2" a="1"/>
  <c r="K170" i="2" a="1"/>
  <c r="K60" i="2" a="1"/>
  <c r="K9" i="2" a="1"/>
  <c r="K165" i="2" a="1"/>
  <c r="K133" i="2" a="1"/>
  <c r="K132" i="2" a="1"/>
  <c r="K126" i="2" a="1"/>
  <c r="K110" i="2" a="1"/>
  <c r="K8" i="2" a="1"/>
  <c r="K164" i="2" a="1"/>
  <c r="K122" i="2" a="1"/>
  <c r="K119" i="2" a="1"/>
  <c r="K131" i="2" a="1"/>
  <c r="K139" i="2" a="1"/>
  <c r="K29" i="2" a="1"/>
  <c r="K154" i="2" a="1"/>
  <c r="K47" i="2" a="1"/>
  <c r="K69" i="2" a="1"/>
  <c r="K120" i="2" a="1"/>
  <c r="K142" i="2" a="1"/>
  <c r="K108" i="2" a="1"/>
  <c r="K31" i="2" a="1"/>
  <c r="K40" i="2" a="1"/>
  <c r="K26" i="2" a="1"/>
  <c r="K81" i="2" a="1"/>
  <c r="K137" i="2" a="1"/>
  <c r="K85" i="2" a="1"/>
  <c r="K184" i="2" a="1"/>
  <c r="K24" i="2" a="1"/>
  <c r="K167" i="2" a="1"/>
  <c r="K74" i="2" a="1"/>
  <c r="K159" i="2" a="1"/>
  <c r="K192" i="2" a="1"/>
  <c r="K118" i="2" a="1"/>
  <c r="K46" i="2" a="1"/>
  <c r="K10" i="2" a="1"/>
  <c r="K27" i="2" a="1"/>
  <c r="K12" i="2" a="1"/>
  <c r="K189" i="2" a="1"/>
  <c r="K112" i="2" a="1"/>
  <c r="K115" i="2" a="1"/>
  <c r="K83" i="2" a="1"/>
  <c r="K186" i="2" a="1"/>
  <c r="K163" i="2" a="1"/>
  <c r="K36" i="2" a="1"/>
  <c r="K144" i="2" a="1"/>
  <c r="K141" i="2" a="1"/>
  <c r="K45" i="2" a="1"/>
  <c r="K185" i="2" a="1"/>
  <c r="K188" i="2" a="1"/>
  <c r="K146" i="2" a="1"/>
  <c r="K130" i="2" a="1"/>
  <c r="K79" i="2" a="1"/>
  <c r="K33" i="2" a="1"/>
  <c r="K190" i="2" a="1"/>
  <c r="K124" i="2" a="1"/>
  <c r="K117" i="2" a="1"/>
  <c r="K65" i="2" a="1"/>
  <c r="K76" i="2" a="1"/>
  <c r="K34" i="2" a="1"/>
  <c r="K174" i="2" a="1"/>
  <c r="K191" i="2" a="1"/>
  <c r="K168" i="2" a="1"/>
  <c r="K150" i="2" a="1"/>
  <c r="K38" i="2" a="1"/>
  <c r="K153" i="2" a="1"/>
  <c r="K162" i="2" a="1"/>
  <c r="K134" i="2" a="1"/>
  <c r="K7" i="2" a="1"/>
  <c r="K147" i="2" a="1"/>
  <c r="K182" i="2" a="1"/>
  <c r="K158" i="2" a="1"/>
  <c r="K58" i="2" a="1"/>
  <c r="K161" i="2" a="1"/>
  <c r="K109" i="2" a="1"/>
  <c r="K87" i="2" a="1"/>
  <c r="K143" i="2" a="1"/>
  <c r="K149" i="2" a="1"/>
  <c r="K180" i="2" a="1"/>
  <c r="K125" i="2" a="1"/>
  <c r="K75" i="2" a="1"/>
  <c r="K64" i="2" a="1"/>
  <c r="K62" i="2" a="1"/>
  <c r="K70" i="2" a="1"/>
  <c r="K84" i="2" a="1"/>
  <c r="K177" i="2" a="1"/>
  <c r="K183" i="2" a="1"/>
  <c r="K95" i="2" a="1"/>
  <c r="K73" i="2" a="1"/>
  <c r="K39" i="2" a="1"/>
  <c r="K11" i="2" a="1"/>
  <c r="K114" i="2" a="1"/>
  <c r="K59" i="2" a="1"/>
  <c r="K111" i="2" a="1"/>
  <c r="K171" i="2" a="1"/>
  <c r="K66" i="2" a="1"/>
  <c r="K173" i="2" a="1"/>
  <c r="K136" i="2" a="1"/>
  <c r="K86" i="2" a="1"/>
  <c r="K178" i="2" a="1"/>
  <c r="K140" i="2" a="1"/>
  <c r="K50" i="2" a="1"/>
  <c r="K77" i="2" a="1"/>
  <c r="K32" i="2" a="1"/>
  <c r="K145" i="2" a="1"/>
  <c r="K72" i="2" a="1"/>
  <c r="K63" i="2" a="1"/>
  <c r="K61" i="2" a="1"/>
  <c r="K128" i="2" a="1"/>
  <c r="K138" i="2" a="1"/>
  <c r="K48" i="2" a="1"/>
  <c r="K82" i="2" a="1"/>
  <c r="K121" i="2" a="1"/>
  <c r="K181" i="2" a="1"/>
  <c r="K151" i="2" a="1"/>
  <c r="K49" i="2" a="1"/>
  <c r="K6" i="2" a="1"/>
  <c r="K67" i="2" a="1"/>
  <c r="K155" i="2" a="1"/>
  <c r="K172" i="2" a="1"/>
  <c r="K13" i="2" a="1"/>
  <c r="K127" i="2" a="1"/>
  <c r="K35" i="2" a="1"/>
  <c r="K129" i="2" a="1"/>
  <c r="K157" i="2" l="1"/>
  <c r="K58" i="2"/>
  <c r="K34" i="2"/>
  <c r="K188" i="2"/>
  <c r="K62" i="2"/>
  <c r="K192" i="2"/>
  <c r="L192" i="2" s="1"/>
  <c r="K142" i="2"/>
  <c r="K173" i="2"/>
  <c r="K63" i="2"/>
  <c r="K41" i="2"/>
  <c r="K23" i="2"/>
  <c r="K143" i="2"/>
  <c r="K111" i="2"/>
  <c r="K72" i="2"/>
  <c r="K59" i="2"/>
  <c r="K27" i="2"/>
  <c r="K144" i="2"/>
  <c r="K158" i="2"/>
  <c r="K76" i="2"/>
  <c r="K168" i="2"/>
  <c r="K133" i="2"/>
  <c r="K159" i="2"/>
  <c r="K120" i="2"/>
  <c r="K185" i="2"/>
  <c r="K155" i="2"/>
  <c r="K22" i="2"/>
  <c r="K25" i="2"/>
  <c r="K40" i="2"/>
  <c r="K35" i="2"/>
  <c r="K145" i="2"/>
  <c r="K114" i="2"/>
  <c r="K176" i="2"/>
  <c r="K36" i="2"/>
  <c r="K182" i="2"/>
  <c r="K65" i="2"/>
  <c r="K110" i="2"/>
  <c r="K165" i="2"/>
  <c r="K74" i="2"/>
  <c r="K69" i="2"/>
  <c r="K138" i="2"/>
  <c r="K67" i="2"/>
  <c r="K135" i="2"/>
  <c r="K113" i="2"/>
  <c r="K166" i="2"/>
  <c r="K64" i="2"/>
  <c r="K32" i="2"/>
  <c r="L32" i="2" s="1"/>
  <c r="K11" i="2"/>
  <c r="K127" i="2"/>
  <c r="K163" i="2"/>
  <c r="K147" i="2"/>
  <c r="K117" i="2"/>
  <c r="K87" i="2"/>
  <c r="K9" i="2"/>
  <c r="K167" i="2"/>
  <c r="K47" i="2"/>
  <c r="K66" i="2"/>
  <c r="K6" i="2"/>
  <c r="K148" i="2"/>
  <c r="K107" i="2"/>
  <c r="K70" i="2"/>
  <c r="K75" i="2"/>
  <c r="K77" i="2"/>
  <c r="K39" i="2"/>
  <c r="K10" i="2"/>
  <c r="K186" i="2"/>
  <c r="K7" i="2"/>
  <c r="K124" i="2"/>
  <c r="K44" i="2"/>
  <c r="K60" i="2"/>
  <c r="K24" i="2"/>
  <c r="K154" i="2"/>
  <c r="K45" i="2"/>
  <c r="K49" i="2"/>
  <c r="K93" i="2"/>
  <c r="K28" i="2"/>
  <c r="K191" i="2"/>
  <c r="L191" i="2" s="1"/>
  <c r="K164" i="2"/>
  <c r="K50" i="2"/>
  <c r="K73" i="2"/>
  <c r="K31" i="2"/>
  <c r="K83" i="2"/>
  <c r="K134" i="2"/>
  <c r="K190" i="2"/>
  <c r="K128" i="2"/>
  <c r="K170" i="2"/>
  <c r="K184" i="2"/>
  <c r="K29" i="2"/>
  <c r="K126" i="2"/>
  <c r="K151" i="2"/>
  <c r="K42" i="2"/>
  <c r="K160" i="2"/>
  <c r="L160" i="2" s="1"/>
  <c r="K109" i="2"/>
  <c r="K8" i="2"/>
  <c r="L8" i="2" s="1"/>
  <c r="K140" i="2"/>
  <c r="K95" i="2"/>
  <c r="K13" i="2"/>
  <c r="K115" i="2"/>
  <c r="K162" i="2"/>
  <c r="K33" i="2"/>
  <c r="K156" i="2"/>
  <c r="K5" i="2"/>
  <c r="L5" i="2" s="1"/>
  <c r="K85" i="2"/>
  <c r="K139" i="2"/>
  <c r="L139" i="2" s="1"/>
  <c r="K46" i="2"/>
  <c r="K181" i="2"/>
  <c r="K37" i="2"/>
  <c r="K78" i="2"/>
  <c r="K171" i="2"/>
  <c r="K125" i="2"/>
  <c r="K178" i="2"/>
  <c r="K183" i="2"/>
  <c r="K129" i="2"/>
  <c r="L129" i="2" s="1"/>
  <c r="K112" i="2"/>
  <c r="K153" i="2"/>
  <c r="K79" i="2"/>
  <c r="K21" i="2"/>
  <c r="K179" i="2"/>
  <c r="K137" i="2"/>
  <c r="K131" i="2"/>
  <c r="K61" i="2"/>
  <c r="K121" i="2"/>
  <c r="L121" i="2" s="1"/>
  <c r="K116" i="2"/>
  <c r="K89" i="2"/>
  <c r="K174" i="2"/>
  <c r="L174" i="2" s="1"/>
  <c r="K180" i="2"/>
  <c r="K86" i="2"/>
  <c r="K177" i="2"/>
  <c r="K141" i="2"/>
  <c r="L141" i="2" s="1"/>
  <c r="K189" i="2"/>
  <c r="K38" i="2"/>
  <c r="K130" i="2"/>
  <c r="K108" i="2"/>
  <c r="K187" i="2"/>
  <c r="K81" i="2"/>
  <c r="K119" i="2"/>
  <c r="K161" i="2"/>
  <c r="L161" i="2" s="1"/>
  <c r="K82" i="2"/>
  <c r="K152" i="2"/>
  <c r="K68" i="2"/>
  <c r="K132" i="2"/>
  <c r="K149" i="2"/>
  <c r="K136" i="2"/>
  <c r="K84" i="2"/>
  <c r="K118" i="2"/>
  <c r="K12" i="2"/>
  <c r="K150" i="2"/>
  <c r="K146" i="2"/>
  <c r="K172" i="2"/>
  <c r="K71" i="2"/>
  <c r="K26" i="2"/>
  <c r="K122" i="2"/>
  <c r="K169" i="2"/>
  <c r="K48" i="2"/>
  <c r="K43" i="2"/>
  <c r="B56" i="3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A55" i="3"/>
  <c r="J7" i="2" l="1" a="1"/>
  <c r="J7" i="2" s="1"/>
  <c r="L7" i="2" s="1"/>
  <c r="J12" i="2" s="1" a="1"/>
  <c r="J12" i="2" s="1"/>
  <c r="L12" i="2" s="1"/>
  <c r="J31" i="2" a="1"/>
  <c r="J31" i="2" s="1"/>
  <c r="L31" i="2" s="1"/>
  <c r="J18" i="2" l="1" a="1"/>
  <c r="J18" i="2" s="1"/>
  <c r="L18" i="2" s="1"/>
  <c r="J40" i="2" a="1"/>
  <c r="J40" i="2" s="1"/>
  <c r="A8" i="3"/>
  <c r="H8" i="3"/>
  <c r="L8" i="3"/>
  <c r="M8" i="3" s="1"/>
  <c r="A9" i="3"/>
  <c r="A10" i="3"/>
  <c r="H9" i="3"/>
  <c r="H10" i="3"/>
  <c r="L9" i="3"/>
  <c r="L10" i="3"/>
  <c r="M9" i="3"/>
  <c r="M10" i="3"/>
  <c r="H192" i="2"/>
  <c r="S192" i="2"/>
  <c r="P18" i="2" l="1"/>
  <c r="N18" i="2"/>
  <c r="J30" i="2" a="1"/>
  <c r="J30" i="2" s="1"/>
  <c r="L30" i="2" s="1"/>
  <c r="N192" i="2"/>
  <c r="P192" i="2"/>
  <c r="N30" i="2" l="1"/>
  <c r="P30" i="2"/>
  <c r="O18" i="2"/>
  <c r="M18" i="2"/>
  <c r="O192" i="2"/>
  <c r="M192" i="2"/>
  <c r="O30" i="2" l="1"/>
  <c r="M30" i="2"/>
  <c r="F53" i="1"/>
  <c r="G53" i="1"/>
  <c r="J53" i="1"/>
  <c r="A51" i="3"/>
  <c r="H51" i="3"/>
  <c r="L51" i="3"/>
  <c r="M51" i="3" s="1"/>
  <c r="I53" i="1" l="1"/>
  <c r="C3" i="2" l="1"/>
  <c r="C2" i="2"/>
  <c r="S123" i="2"/>
  <c r="H123" i="2"/>
  <c r="N123" i="2" l="1"/>
  <c r="O123" i="2" s="1"/>
  <c r="P123" i="2"/>
  <c r="M123" i="2" l="1"/>
  <c r="A6" i="3" l="1"/>
  <c r="H6" i="3"/>
  <c r="L6" i="3"/>
  <c r="M6" i="3"/>
  <c r="H191" i="2"/>
  <c r="S191" i="2"/>
  <c r="A5" i="3"/>
  <c r="H5" i="3"/>
  <c r="L5" i="3"/>
  <c r="M5" i="3" s="1"/>
  <c r="A4" i="3"/>
  <c r="H4" i="3"/>
  <c r="L4" i="3"/>
  <c r="A3" i="3"/>
  <c r="H3" i="3"/>
  <c r="L3" i="3"/>
  <c r="M3" i="3" s="1"/>
  <c r="H188" i="2"/>
  <c r="H189" i="2"/>
  <c r="H190" i="2"/>
  <c r="S188" i="2"/>
  <c r="S189" i="2"/>
  <c r="S190" i="2"/>
  <c r="H187" i="2"/>
  <c r="S187" i="2"/>
  <c r="S185" i="2"/>
  <c r="S184" i="2"/>
  <c r="S183" i="2"/>
  <c r="M4" i="3" l="1"/>
  <c r="F52" i="1"/>
  <c r="G52" i="1"/>
  <c r="J52" i="1"/>
  <c r="J4" i="2" a="1"/>
  <c r="J4" i="2" s="1"/>
  <c r="H2" i="2"/>
  <c r="M2" i="2"/>
  <c r="S2" i="2"/>
  <c r="G3" i="2"/>
  <c r="H3" i="2"/>
  <c r="I3" i="2" a="1"/>
  <c r="I3" i="2" s="1"/>
  <c r="S3" i="2"/>
  <c r="G8" i="1"/>
  <c r="S74" i="2"/>
  <c r="H74" i="2"/>
  <c r="F51" i="1"/>
  <c r="G51" i="1"/>
  <c r="J51" i="1"/>
  <c r="F49" i="1"/>
  <c r="F50" i="1"/>
  <c r="G49" i="1"/>
  <c r="G50" i="1"/>
  <c r="J49" i="1"/>
  <c r="J50" i="1"/>
  <c r="F48" i="1"/>
  <c r="G48" i="1"/>
  <c r="J48" i="1"/>
  <c r="L48" i="1"/>
  <c r="K4" i="2" a="1"/>
  <c r="I50" i="1" l="1"/>
  <c r="I52" i="1"/>
  <c r="K3" i="2" a="1"/>
  <c r="K3" i="2" s="1"/>
  <c r="J3" i="2" a="1"/>
  <c r="J3" i="2" s="1"/>
  <c r="K4" i="2"/>
  <c r="I51" i="1"/>
  <c r="I49" i="1"/>
  <c r="I48" i="1"/>
  <c r="M3" i="2" l="1"/>
  <c r="L3" i="2"/>
  <c r="H62" i="3"/>
  <c r="H63" i="3"/>
  <c r="H64" i="3"/>
  <c r="L62" i="3"/>
  <c r="L63" i="3"/>
  <c r="L64" i="3"/>
  <c r="M63" i="3" l="1"/>
  <c r="M64" i="3"/>
  <c r="H26" i="2" l="1"/>
  <c r="S26" i="2"/>
  <c r="L7" i="3"/>
  <c r="M7" i="3" s="1"/>
  <c r="H7" i="3"/>
  <c r="A7" i="3"/>
  <c r="H25" i="2"/>
  <c r="S25" i="2"/>
  <c r="H24" i="2"/>
  <c r="S24" i="2"/>
  <c r="H183" i="2" l="1"/>
  <c r="H178" i="2"/>
  <c r="H179" i="2"/>
  <c r="H180" i="2"/>
  <c r="H181" i="2"/>
  <c r="S178" i="2"/>
  <c r="S179" i="2"/>
  <c r="S180" i="2"/>
  <c r="S181" i="2"/>
  <c r="H176" i="2"/>
  <c r="S176" i="2"/>
  <c r="J43" i="1"/>
  <c r="J46" i="1"/>
  <c r="F41" i="1"/>
  <c r="F42" i="1"/>
  <c r="F43" i="1"/>
  <c r="F44" i="1"/>
  <c r="F45" i="1"/>
  <c r="F46" i="1"/>
  <c r="F47" i="1"/>
  <c r="G41" i="1"/>
  <c r="G42" i="1"/>
  <c r="G43" i="1"/>
  <c r="G44" i="1"/>
  <c r="G45" i="1"/>
  <c r="G46" i="1"/>
  <c r="G47" i="1"/>
  <c r="J41" i="1"/>
  <c r="J42" i="1"/>
  <c r="J44" i="1"/>
  <c r="J45" i="1"/>
  <c r="J47" i="1"/>
  <c r="L42" i="1"/>
  <c r="L44" i="1"/>
  <c r="L45" i="1"/>
  <c r="L46" i="1"/>
  <c r="A42" i="3"/>
  <c r="A43" i="3"/>
  <c r="A44" i="3"/>
  <c r="A45" i="3"/>
  <c r="A46" i="3"/>
  <c r="A47" i="3"/>
  <c r="A48" i="3"/>
  <c r="A49" i="3"/>
  <c r="A50" i="3"/>
  <c r="H42" i="3"/>
  <c r="H43" i="3"/>
  <c r="H44" i="3"/>
  <c r="H45" i="3"/>
  <c r="H46" i="3"/>
  <c r="K48" i="1" s="1"/>
  <c r="M48" i="1" s="1"/>
  <c r="H47" i="3"/>
  <c r="H48" i="3"/>
  <c r="H49" i="3"/>
  <c r="H50" i="3"/>
  <c r="L42" i="3"/>
  <c r="L43" i="3"/>
  <c r="L44" i="3"/>
  <c r="L45" i="3"/>
  <c r="L46" i="3"/>
  <c r="L47" i="3"/>
  <c r="L48" i="3"/>
  <c r="L49" i="3"/>
  <c r="L50" i="3"/>
  <c r="M42" i="3"/>
  <c r="M43" i="3"/>
  <c r="M44" i="3"/>
  <c r="M45" i="3"/>
  <c r="M46" i="3"/>
  <c r="M47" i="3"/>
  <c r="M48" i="3"/>
  <c r="M49" i="3"/>
  <c r="M50" i="3"/>
  <c r="J178" i="2" l="1" a="1"/>
  <c r="J178" i="2" s="1"/>
  <c r="L178" i="2" s="1"/>
  <c r="I46" i="1"/>
  <c r="I44" i="1"/>
  <c r="I41" i="1"/>
  <c r="I43" i="1"/>
  <c r="I47" i="1"/>
  <c r="I45" i="1"/>
  <c r="I42" i="1"/>
  <c r="L49" i="1" l="1"/>
  <c r="J165" i="2" l="1" a="1"/>
  <c r="J165" i="2" s="1"/>
  <c r="L165" i="2" s="1"/>
  <c r="P178" i="2"/>
  <c r="N178" i="2"/>
  <c r="F40" i="1"/>
  <c r="G40" i="1"/>
  <c r="J40" i="1"/>
  <c r="H147" i="2"/>
  <c r="H148" i="2"/>
  <c r="H149" i="2"/>
  <c r="H150" i="2"/>
  <c r="S147" i="2"/>
  <c r="S148" i="2"/>
  <c r="S149" i="2"/>
  <c r="S150" i="2"/>
  <c r="H151" i="2"/>
  <c r="H152" i="2"/>
  <c r="H153" i="2"/>
  <c r="H154" i="2"/>
  <c r="S151" i="2"/>
  <c r="S152" i="2"/>
  <c r="S153" i="2"/>
  <c r="S154" i="2"/>
  <c r="H124" i="2"/>
  <c r="H125" i="2"/>
  <c r="H126" i="2"/>
  <c r="H127" i="2"/>
  <c r="H128" i="2"/>
  <c r="H129" i="2"/>
  <c r="S124" i="2"/>
  <c r="S125" i="2"/>
  <c r="S126" i="2"/>
  <c r="S127" i="2"/>
  <c r="S128" i="2"/>
  <c r="S129" i="2"/>
  <c r="H69" i="2"/>
  <c r="S69" i="2"/>
  <c r="H43" i="2"/>
  <c r="H44" i="2"/>
  <c r="H45" i="2"/>
  <c r="H46" i="2"/>
  <c r="S43" i="2"/>
  <c r="S44" i="2"/>
  <c r="S45" i="2"/>
  <c r="S46" i="2"/>
  <c r="H10" i="2"/>
  <c r="S10" i="2"/>
  <c r="H11" i="2"/>
  <c r="H12" i="2"/>
  <c r="H13" i="2"/>
  <c r="H21" i="2"/>
  <c r="S11" i="2"/>
  <c r="S12" i="2"/>
  <c r="S13" i="2"/>
  <c r="S20" i="2"/>
  <c r="S21" i="2"/>
  <c r="O178" i="2" l="1"/>
  <c r="J179" i="2" a="1"/>
  <c r="J179" i="2" s="1"/>
  <c r="L179" i="2" s="1"/>
  <c r="M178" i="2"/>
  <c r="I40" i="1"/>
  <c r="J180" i="2" l="1" a="1"/>
  <c r="J180" i="2" s="1"/>
  <c r="L180" i="2" s="1"/>
  <c r="N179" i="2"/>
  <c r="P179" i="2"/>
  <c r="P12" i="2"/>
  <c r="N12" i="2"/>
  <c r="O12" i="2" l="1"/>
  <c r="N180" i="2"/>
  <c r="M180" i="2" s="1"/>
  <c r="J181" i="2" a="1"/>
  <c r="J181" i="2" s="1"/>
  <c r="P180" i="2"/>
  <c r="M179" i="2"/>
  <c r="O179" i="2"/>
  <c r="L43" i="1"/>
  <c r="N129" i="2"/>
  <c r="O129" i="2" s="1"/>
  <c r="P129" i="2"/>
  <c r="M12" i="2"/>
  <c r="O180" i="2" l="1"/>
  <c r="L181" i="2"/>
  <c r="P181" i="2" s="1"/>
  <c r="M129" i="2"/>
  <c r="H141" i="2"/>
  <c r="S141" i="2"/>
  <c r="H136" i="2"/>
  <c r="H137" i="2"/>
  <c r="H138" i="2"/>
  <c r="H139" i="2"/>
  <c r="H140" i="2"/>
  <c r="H142" i="2"/>
  <c r="S136" i="2"/>
  <c r="S137" i="2"/>
  <c r="S138" i="2"/>
  <c r="S139" i="2"/>
  <c r="S140" i="2"/>
  <c r="S142" i="2"/>
  <c r="A52" i="3"/>
  <c r="H52" i="3"/>
  <c r="L52" i="3"/>
  <c r="F39" i="1"/>
  <c r="G39" i="1"/>
  <c r="J39" i="1"/>
  <c r="F38" i="1"/>
  <c r="G38" i="1"/>
  <c r="J38" i="1"/>
  <c r="H79" i="2"/>
  <c r="S79" i="2"/>
  <c r="J184" i="2" l="1" a="1"/>
  <c r="J184" i="2" s="1"/>
  <c r="L184" i="2" s="1"/>
  <c r="N181" i="2"/>
  <c r="J142" i="2" a="1"/>
  <c r="J142" i="2" s="1"/>
  <c r="L142" i="2" s="1"/>
  <c r="L4" i="2"/>
  <c r="I39" i="1"/>
  <c r="I38" i="1"/>
  <c r="J11" i="2" l="1" a="1"/>
  <c r="J11" i="2" s="1"/>
  <c r="L11" i="2" s="1"/>
  <c r="J6" i="2" a="1"/>
  <c r="J6" i="2" s="1"/>
  <c r="O181" i="2"/>
  <c r="M181" i="2"/>
  <c r="J140" i="2" a="1"/>
  <c r="J140" i="2" s="1"/>
  <c r="L140" i="2" s="1"/>
  <c r="J150" i="2" s="1" a="1"/>
  <c r="J150" i="2" s="1"/>
  <c r="L150" i="2" s="1"/>
  <c r="P11" i="2" l="1"/>
  <c r="N11" i="2"/>
  <c r="L6" i="2"/>
  <c r="L9" i="2"/>
  <c r="J152" i="2" a="1"/>
  <c r="J152" i="2" s="1"/>
  <c r="L152" i="2" s="1"/>
  <c r="J188" i="2" s="1" a="1"/>
  <c r="J188" i="2" s="1"/>
  <c r="L188" i="2" s="1"/>
  <c r="J154" i="2" a="1"/>
  <c r="J154" i="2" s="1"/>
  <c r="L154" i="2" s="1"/>
  <c r="L122" i="2"/>
  <c r="L41" i="1"/>
  <c r="N141" i="2"/>
  <c r="O141" i="2" s="1"/>
  <c r="J149" i="2" a="1"/>
  <c r="J149" i="2" s="1"/>
  <c r="L149" i="2" s="1"/>
  <c r="L50" i="1" s="1"/>
  <c r="P141" i="2"/>
  <c r="N142" i="2"/>
  <c r="O142" i="2" s="1"/>
  <c r="P142" i="2"/>
  <c r="J104" i="2" l="1" a="1"/>
  <c r="J104" i="2" s="1"/>
  <c r="L104" i="2" s="1"/>
  <c r="N104" i="2" s="1"/>
  <c r="O104" i="2" s="1"/>
  <c r="J13" i="2" a="1"/>
  <c r="J13" i="2" s="1"/>
  <c r="L13" i="2" s="1"/>
  <c r="J17" i="2" s="1" a="1"/>
  <c r="J17" i="2" s="1"/>
  <c r="L17" i="2" s="1"/>
  <c r="O11" i="2"/>
  <c r="M11" i="2"/>
  <c r="J15" i="2" a="1"/>
  <c r="J15" i="2" s="1"/>
  <c r="L15" i="2" s="1"/>
  <c r="J168" i="2" a="1"/>
  <c r="J168" i="2" s="1"/>
  <c r="L168" i="2" s="1"/>
  <c r="J125" i="2" a="1"/>
  <c r="J125" i="2" s="1"/>
  <c r="L125" i="2" s="1"/>
  <c r="J189" i="2" a="1"/>
  <c r="J189" i="2" s="1"/>
  <c r="L189" i="2" s="1"/>
  <c r="M142" i="2"/>
  <c r="N152" i="2"/>
  <c r="O152" i="2" s="1"/>
  <c r="P150" i="2"/>
  <c r="N154" i="2"/>
  <c r="O154" i="2" s="1"/>
  <c r="P154" i="2"/>
  <c r="M141" i="2"/>
  <c r="P152" i="2"/>
  <c r="N150" i="2"/>
  <c r="O150" i="2" s="1"/>
  <c r="S186" i="2"/>
  <c r="S182" i="2"/>
  <c r="S177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46" i="2"/>
  <c r="S145" i="2"/>
  <c r="S144" i="2"/>
  <c r="S143" i="2"/>
  <c r="S135" i="2"/>
  <c r="S134" i="2"/>
  <c r="S133" i="2"/>
  <c r="S132" i="2"/>
  <c r="S131" i="2"/>
  <c r="S130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95" i="2"/>
  <c r="S93" i="2"/>
  <c r="S92" i="2"/>
  <c r="S89" i="2"/>
  <c r="S87" i="2"/>
  <c r="S86" i="2"/>
  <c r="S85" i="2"/>
  <c r="S84" i="2"/>
  <c r="S83" i="2"/>
  <c r="S82" i="2"/>
  <c r="S81" i="2"/>
  <c r="S78" i="2"/>
  <c r="S77" i="2"/>
  <c r="S76" i="2"/>
  <c r="S75" i="2"/>
  <c r="S73" i="2"/>
  <c r="S72" i="2"/>
  <c r="S71" i="2"/>
  <c r="S70" i="2"/>
  <c r="S68" i="2"/>
  <c r="S67" i="2"/>
  <c r="S66" i="2"/>
  <c r="S65" i="2"/>
  <c r="S64" i="2"/>
  <c r="S63" i="2"/>
  <c r="S62" i="2"/>
  <c r="S61" i="2"/>
  <c r="S60" i="2"/>
  <c r="S59" i="2"/>
  <c r="S58" i="2"/>
  <c r="S57" i="2"/>
  <c r="S50" i="2"/>
  <c r="S49" i="2"/>
  <c r="S48" i="2"/>
  <c r="S47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3" i="2"/>
  <c r="S22" i="2"/>
  <c r="S9" i="2"/>
  <c r="S8" i="2"/>
  <c r="S7" i="2"/>
  <c r="S6" i="2"/>
  <c r="S5" i="2"/>
  <c r="S4" i="2"/>
  <c r="P104" i="2" l="1"/>
  <c r="J19" i="2" a="1"/>
  <c r="J19" i="2" s="1"/>
  <c r="L19" i="2" s="1"/>
  <c r="P19" i="2" s="1"/>
  <c r="N17" i="2"/>
  <c r="P17" i="2"/>
  <c r="P13" i="2"/>
  <c r="N13" i="2"/>
  <c r="J33" i="2" a="1"/>
  <c r="J33" i="2" s="1"/>
  <c r="L33" i="2" s="1"/>
  <c r="J37" i="2" s="1" a="1"/>
  <c r="J37" i="2" s="1"/>
  <c r="L37" i="2" s="1"/>
  <c r="J50" i="2" s="1" a="1"/>
  <c r="J50" i="2" s="1"/>
  <c r="J36" i="2" a="1"/>
  <c r="J36" i="2" s="1"/>
  <c r="L36" i="2" s="1"/>
  <c r="J20" i="2" a="1"/>
  <c r="J20" i="2" s="1"/>
  <c r="L20" i="2" s="1"/>
  <c r="P15" i="2"/>
  <c r="N15" i="2"/>
  <c r="M104" i="2"/>
  <c r="J130" i="2" a="1"/>
  <c r="J130" i="2" s="1"/>
  <c r="L130" i="2" s="1"/>
  <c r="J138" i="2" a="1"/>
  <c r="J138" i="2" s="1"/>
  <c r="L138" i="2" s="1"/>
  <c r="M152" i="2"/>
  <c r="M154" i="2"/>
  <c r="N149" i="2"/>
  <c r="O149" i="2" s="1"/>
  <c r="P149" i="2"/>
  <c r="M150" i="2"/>
  <c r="N125" i="2"/>
  <c r="O125" i="2" s="1"/>
  <c r="P125" i="2"/>
  <c r="H11" i="3"/>
  <c r="H12" i="3"/>
  <c r="H13" i="3"/>
  <c r="H14" i="3"/>
  <c r="H15" i="3"/>
  <c r="K44" i="1" s="1"/>
  <c r="M44" i="1" s="1"/>
  <c r="H16" i="3"/>
  <c r="K45" i="1" s="1"/>
  <c r="M45" i="1" s="1"/>
  <c r="H17" i="3"/>
  <c r="N19" i="2" l="1"/>
  <c r="J38" i="2" a="1"/>
  <c r="J38" i="2" s="1"/>
  <c r="L38" i="2" s="1"/>
  <c r="O13" i="2"/>
  <c r="M13" i="2"/>
  <c r="O17" i="2"/>
  <c r="M17" i="2"/>
  <c r="J56" i="2" a="1"/>
  <c r="J56" i="2" s="1"/>
  <c r="L56" i="2" s="1"/>
  <c r="N56" i="2" s="1"/>
  <c r="J21" i="2" a="1"/>
  <c r="J21" i="2" s="1"/>
  <c r="L21" i="2" s="1"/>
  <c r="P20" i="2"/>
  <c r="J22" i="2" a="1"/>
  <c r="J22" i="2" s="1"/>
  <c r="O15" i="2"/>
  <c r="M15" i="2"/>
  <c r="N20" i="2"/>
  <c r="O20" i="2" s="1"/>
  <c r="O19" i="2"/>
  <c r="M19" i="2"/>
  <c r="M125" i="2"/>
  <c r="M149" i="2"/>
  <c r="M11" i="3"/>
  <c r="M12" i="3"/>
  <c r="M13" i="3"/>
  <c r="M14" i="3"/>
  <c r="M15" i="3"/>
  <c r="M16" i="3"/>
  <c r="M17" i="3"/>
  <c r="J39" i="2" l="1" a="1"/>
  <c r="J39" i="2" s="1"/>
  <c r="L39" i="2" s="1"/>
  <c r="J41" i="2" s="1" a="1"/>
  <c r="J41" i="2" s="1"/>
  <c r="L41" i="2" s="1"/>
  <c r="P56" i="2"/>
  <c r="P21" i="2"/>
  <c r="N21" i="2"/>
  <c r="O56" i="2"/>
  <c r="M56" i="2"/>
  <c r="L10" i="2"/>
  <c r="P10" i="2" s="1"/>
  <c r="M20" i="2"/>
  <c r="A62" i="3"/>
  <c r="H65" i="2"/>
  <c r="O21" i="2" l="1"/>
  <c r="M21" i="2"/>
  <c r="N10" i="2"/>
  <c r="M10" i="2" s="1"/>
  <c r="J48" i="2" a="1"/>
  <c r="J48" i="2" s="1"/>
  <c r="A63" i="3"/>
  <c r="A11" i="3"/>
  <c r="L11" i="3"/>
  <c r="A12" i="3"/>
  <c r="L12" i="3"/>
  <c r="A17" i="3"/>
  <c r="L17" i="3"/>
  <c r="A15" i="3"/>
  <c r="L15" i="3"/>
  <c r="H7" i="2"/>
  <c r="A13" i="3"/>
  <c r="L13" i="3"/>
  <c r="A16" i="3"/>
  <c r="L16" i="3"/>
  <c r="H41" i="2"/>
  <c r="F37" i="1"/>
  <c r="G37" i="1"/>
  <c r="L37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6" i="1"/>
  <c r="L29" i="1"/>
  <c r="L31" i="1"/>
  <c r="L33" i="1"/>
  <c r="A14" i="3"/>
  <c r="L14" i="3"/>
  <c r="O10" i="2" l="1"/>
  <c r="L22" i="2"/>
  <c r="A64" i="3"/>
  <c r="I25" i="1"/>
  <c r="J25" i="1"/>
  <c r="I21" i="1"/>
  <c r="I18" i="1"/>
  <c r="I37" i="1"/>
  <c r="I36" i="1"/>
  <c r="I32" i="1"/>
  <c r="I28" i="1"/>
  <c r="I24" i="1"/>
  <c r="I17" i="1"/>
  <c r="I19" i="1"/>
  <c r="I31" i="1"/>
  <c r="I27" i="1"/>
  <c r="I29" i="1"/>
  <c r="I22" i="1"/>
  <c r="I30" i="1"/>
  <c r="I26" i="1"/>
  <c r="I23" i="1"/>
  <c r="I20" i="1"/>
  <c r="I33" i="1"/>
  <c r="I34" i="1"/>
  <c r="J23" i="2" l="1" a="1"/>
  <c r="J23" i="2" s="1"/>
  <c r="L23" i="2" s="1"/>
  <c r="J29" i="1"/>
  <c r="J26" i="1"/>
  <c r="J27" i="1"/>
  <c r="J17" i="1"/>
  <c r="J32" i="1"/>
  <c r="J21" i="1"/>
  <c r="J34" i="1"/>
  <c r="J18" i="1"/>
  <c r="J33" i="1"/>
  <c r="J30" i="1"/>
  <c r="J31" i="1"/>
  <c r="J36" i="1"/>
  <c r="J23" i="1"/>
  <c r="J28" i="1"/>
  <c r="J20" i="1"/>
  <c r="J22" i="1"/>
  <c r="J19" i="1"/>
  <c r="J24" i="1"/>
  <c r="J37" i="1"/>
  <c r="J24" i="2" l="1" a="1"/>
  <c r="J24" i="2" s="1"/>
  <c r="L24" i="2" s="1"/>
  <c r="L25" i="2"/>
  <c r="A20" i="3"/>
  <c r="H20" i="3"/>
  <c r="L20" i="3"/>
  <c r="A19" i="3"/>
  <c r="H48" i="2"/>
  <c r="H39" i="2"/>
  <c r="H40" i="2"/>
  <c r="H42" i="2"/>
  <c r="H47" i="2"/>
  <c r="H21" i="3"/>
  <c r="H22" i="3"/>
  <c r="L21" i="3"/>
  <c r="L22" i="3"/>
  <c r="A18" i="3"/>
  <c r="H18" i="3"/>
  <c r="K46" i="1" s="1"/>
  <c r="M46" i="1" s="1"/>
  <c r="L18" i="3"/>
  <c r="H19" i="3"/>
  <c r="L19" i="3"/>
  <c r="P24" i="2" l="1"/>
  <c r="J26" i="2" a="1"/>
  <c r="J26" i="2" s="1"/>
  <c r="L26" i="2" s="1"/>
  <c r="P26" i="2" s="1"/>
  <c r="N24" i="2"/>
  <c r="O24" i="2" s="1"/>
  <c r="J27" i="2" a="1"/>
  <c r="J27" i="2" s="1"/>
  <c r="L27" i="2" s="1"/>
  <c r="J42" i="2" s="1" a="1"/>
  <c r="J42" i="2" s="1"/>
  <c r="P25" i="2"/>
  <c r="N25" i="2"/>
  <c r="M20" i="3"/>
  <c r="M22" i="3"/>
  <c r="M21" i="3"/>
  <c r="M18" i="3"/>
  <c r="M19" i="3"/>
  <c r="M24" i="2" l="1"/>
  <c r="J28" i="2" a="1"/>
  <c r="J28" i="2" s="1"/>
  <c r="L28" i="2" s="1"/>
  <c r="N26" i="2"/>
  <c r="O26" i="2" s="1"/>
  <c r="L42" i="2"/>
  <c r="P27" i="2"/>
  <c r="N27" i="2"/>
  <c r="O25" i="2"/>
  <c r="M25" i="2"/>
  <c r="A21" i="3"/>
  <c r="H71" i="2"/>
  <c r="H72" i="2"/>
  <c r="H73" i="2"/>
  <c r="H75" i="2"/>
  <c r="H76" i="2"/>
  <c r="H77" i="2"/>
  <c r="H78" i="2"/>
  <c r="H81" i="2"/>
  <c r="H82" i="2"/>
  <c r="H83" i="2"/>
  <c r="H84" i="2"/>
  <c r="H85" i="2"/>
  <c r="H86" i="2"/>
  <c r="H87" i="2"/>
  <c r="H89" i="2"/>
  <c r="H92" i="2"/>
  <c r="H62" i="2"/>
  <c r="M26" i="2" l="1"/>
  <c r="J29" i="2" a="1"/>
  <c r="J29" i="2" s="1"/>
  <c r="L29" i="2" s="1"/>
  <c r="P28" i="2"/>
  <c r="L40" i="2"/>
  <c r="O27" i="2"/>
  <c r="M27" i="2"/>
  <c r="N28" i="2"/>
  <c r="A22" i="3"/>
  <c r="J49" i="2" l="1" a="1"/>
  <c r="J49" i="2" s="1"/>
  <c r="L49" i="2" s="1"/>
  <c r="J55" i="2" s="1" a="1"/>
  <c r="J55" i="2" s="1"/>
  <c r="L55" i="2" s="1"/>
  <c r="J34" i="2" a="1"/>
  <c r="J34" i="2" s="1"/>
  <c r="L34" i="2" s="1"/>
  <c r="N29" i="2"/>
  <c r="O29" i="2" s="1"/>
  <c r="P29" i="2"/>
  <c r="M28" i="2"/>
  <c r="O28" i="2"/>
  <c r="P55" i="2" l="1"/>
  <c r="N55" i="2"/>
  <c r="J35" i="2" a="1"/>
  <c r="J35" i="2" s="1"/>
  <c r="L35" i="2" s="1"/>
  <c r="L22" i="1" s="1"/>
  <c r="M29" i="2"/>
  <c r="L48" i="2"/>
  <c r="L50" i="2"/>
  <c r="P140" i="2"/>
  <c r="N140" i="2"/>
  <c r="O140" i="2" s="1"/>
  <c r="O55" i="2" l="1"/>
  <c r="M55" i="2"/>
  <c r="J43" i="2" a="1"/>
  <c r="J43" i="2" s="1"/>
  <c r="L43" i="2" s="1"/>
  <c r="J44" i="2" s="1" a="1"/>
  <c r="J44" i="2" s="1"/>
  <c r="L44" i="2" s="1"/>
  <c r="M140" i="2"/>
  <c r="L34" i="1"/>
  <c r="A23" i="3"/>
  <c r="H23" i="3"/>
  <c r="L23" i="3"/>
  <c r="F16" i="1"/>
  <c r="G16" i="1"/>
  <c r="A24" i="3"/>
  <c r="H24" i="3"/>
  <c r="L24" i="3"/>
  <c r="N44" i="2" l="1"/>
  <c r="P44" i="2"/>
  <c r="J46" i="2" a="1"/>
  <c r="J46" i="2" s="1"/>
  <c r="L46" i="2" s="1"/>
  <c r="J45" i="2" a="1"/>
  <c r="J45" i="2" s="1"/>
  <c r="L45" i="2" s="1"/>
  <c r="N43" i="2"/>
  <c r="P43" i="2"/>
  <c r="M23" i="3"/>
  <c r="M24" i="3"/>
  <c r="L30" i="1"/>
  <c r="I16" i="1"/>
  <c r="P46" i="2" l="1"/>
  <c r="N46" i="2"/>
  <c r="J47" i="2" a="1"/>
  <c r="J47" i="2" s="1"/>
  <c r="L47" i="2" s="1"/>
  <c r="O44" i="2"/>
  <c r="M44" i="2"/>
  <c r="J51" i="2" a="1"/>
  <c r="J51" i="2" s="1"/>
  <c r="L51" i="2" s="1"/>
  <c r="O43" i="2"/>
  <c r="M43" i="2"/>
  <c r="N45" i="2"/>
  <c r="P45" i="2"/>
  <c r="H50" i="2"/>
  <c r="H57" i="2"/>
  <c r="H58" i="2"/>
  <c r="H59" i="2"/>
  <c r="H60" i="2"/>
  <c r="H61" i="2"/>
  <c r="O46" i="2" l="1"/>
  <c r="M46" i="2"/>
  <c r="N51" i="2"/>
  <c r="P51" i="2"/>
  <c r="J52" i="2" a="1"/>
  <c r="J52" i="2" s="1"/>
  <c r="L52" i="2" s="1"/>
  <c r="J53" i="2" s="1" a="1"/>
  <c r="J53" i="2" s="1"/>
  <c r="L53" i="2" s="1"/>
  <c r="M45" i="2"/>
  <c r="O45" i="2"/>
  <c r="J16" i="1"/>
  <c r="L16" i="1"/>
  <c r="N53" i="2" l="1"/>
  <c r="P53" i="2"/>
  <c r="J54" i="2" a="1"/>
  <c r="J54" i="2" s="1"/>
  <c r="L54" i="2" s="1"/>
  <c r="N52" i="2"/>
  <c r="M52" i="2" s="1"/>
  <c r="O51" i="2"/>
  <c r="M51" i="2"/>
  <c r="P52" i="2"/>
  <c r="O52" i="2"/>
  <c r="J58" i="2" a="1"/>
  <c r="J58" i="2" s="1"/>
  <c r="L58" i="2" s="1"/>
  <c r="J59" i="2" s="1" a="1"/>
  <c r="J59" i="2" s="1"/>
  <c r="L59" i="2" s="1"/>
  <c r="N6" i="2"/>
  <c r="N121" i="2"/>
  <c r="O121" i="2" s="1"/>
  <c r="N160" i="2"/>
  <c r="O160" i="2" s="1"/>
  <c r="N161" i="2"/>
  <c r="O161" i="2" s="1"/>
  <c r="N165" i="2"/>
  <c r="O165" i="2" s="1"/>
  <c r="N168" i="2"/>
  <c r="O168" i="2" s="1"/>
  <c r="N174" i="2"/>
  <c r="O174" i="2" s="1"/>
  <c r="N184" i="2"/>
  <c r="J57" i="2" l="1" a="1"/>
  <c r="J57" i="2" s="1"/>
  <c r="L57" i="2" s="1"/>
  <c r="J109" i="2" s="1" a="1"/>
  <c r="J109" i="2" s="1"/>
  <c r="L109" i="2" s="1"/>
  <c r="O53" i="2"/>
  <c r="M53" i="2"/>
  <c r="P54" i="2"/>
  <c r="N54" i="2"/>
  <c r="J60" i="2" a="1"/>
  <c r="J60" i="2" s="1"/>
  <c r="L60" i="2" s="1"/>
  <c r="O6" i="2"/>
  <c r="M174" i="2"/>
  <c r="M160" i="2"/>
  <c r="M168" i="2"/>
  <c r="M121" i="2"/>
  <c r="M184" i="2"/>
  <c r="O184" i="2"/>
  <c r="M165" i="2"/>
  <c r="M161" i="2"/>
  <c r="M6" i="2"/>
  <c r="N57" i="2" l="1"/>
  <c r="P57" i="2"/>
  <c r="J61" i="2" a="1"/>
  <c r="J61" i="2" s="1"/>
  <c r="L61" i="2" s="1"/>
  <c r="O54" i="2"/>
  <c r="M54" i="2"/>
  <c r="O57" i="2" l="1"/>
  <c r="M57" i="2"/>
  <c r="J62" i="2" a="1"/>
  <c r="J62" i="2" s="1"/>
  <c r="L62" i="2" s="1"/>
  <c r="J64" i="2" s="1" a="1"/>
  <c r="J64" i="2" s="1"/>
  <c r="L64" i="2" s="1"/>
  <c r="J65" i="2" s="1" a="1"/>
  <c r="J65" i="2" s="1"/>
  <c r="L65" i="2" s="1"/>
  <c r="J63" i="2" a="1"/>
  <c r="J63" i="2" s="1"/>
  <c r="L63" i="2" s="1"/>
  <c r="J66" i="2" s="1" a="1"/>
  <c r="J66" i="2" s="1"/>
  <c r="L66" i="2" s="1"/>
  <c r="J67" i="2" l="1" a="1"/>
  <c r="J67" i="2" s="1"/>
  <c r="L67" i="2" s="1"/>
  <c r="H66" i="3"/>
  <c r="L66" i="3"/>
  <c r="H65" i="3"/>
  <c r="L65" i="3"/>
  <c r="J68" i="2" l="1" a="1"/>
  <c r="J68" i="2" s="1"/>
  <c r="L68" i="2" s="1"/>
  <c r="J69" i="2" s="1" a="1"/>
  <c r="J69" i="2" s="1"/>
  <c r="L69" i="2" s="1"/>
  <c r="P69" i="2" s="1"/>
  <c r="M66" i="3"/>
  <c r="M65" i="3"/>
  <c r="F15" i="1"/>
  <c r="G15" i="1"/>
  <c r="H186" i="2"/>
  <c r="H185" i="2"/>
  <c r="J70" i="2" l="1" a="1"/>
  <c r="J70" i="2" s="1"/>
  <c r="L70" i="2" s="1"/>
  <c r="N69" i="2"/>
  <c r="M69" i="2" s="1"/>
  <c r="J73" i="2" a="1"/>
  <c r="J73" i="2" s="1"/>
  <c r="L73" i="2" s="1"/>
  <c r="I15" i="1"/>
  <c r="O69" i="2" l="1"/>
  <c r="J71" i="2" a="1"/>
  <c r="J71" i="2" s="1"/>
  <c r="L71" i="2" s="1"/>
  <c r="J74" i="2" s="1" a="1"/>
  <c r="J74" i="2" s="1"/>
  <c r="L74" i="2" s="1"/>
  <c r="J72" i="2" l="1" a="1"/>
  <c r="J72" i="2" s="1"/>
  <c r="L72" i="2" s="1"/>
  <c r="J75" i="2" a="1"/>
  <c r="J75" i="2" s="1"/>
  <c r="L75" i="2" s="1"/>
  <c r="P74" i="2"/>
  <c r="N74" i="2"/>
  <c r="J15" i="1"/>
  <c r="J76" i="2" l="1" a="1"/>
  <c r="J76" i="2" s="1"/>
  <c r="L76" i="2" s="1"/>
  <c r="O74" i="2"/>
  <c r="M74" i="2"/>
  <c r="J77" i="2" l="1" a="1"/>
  <c r="J77" i="2" s="1"/>
  <c r="L77" i="2" s="1"/>
  <c r="J90" i="2" a="1"/>
  <c r="J90" i="2" s="1"/>
  <c r="L120" i="2"/>
  <c r="J78" i="2" l="1" a="1"/>
  <c r="J78" i="2" s="1"/>
  <c r="L78" i="2" s="1"/>
  <c r="L90" i="2"/>
  <c r="F14" i="1"/>
  <c r="G14" i="1"/>
  <c r="F13" i="1"/>
  <c r="G13" i="1"/>
  <c r="H170" i="2"/>
  <c r="H169" i="2"/>
  <c r="H166" i="2"/>
  <c r="H165" i="2"/>
  <c r="H159" i="2"/>
  <c r="H157" i="2"/>
  <c r="H155" i="2"/>
  <c r="H133" i="2"/>
  <c r="H122" i="2"/>
  <c r="H116" i="2"/>
  <c r="H93" i="2"/>
  <c r="H64" i="2"/>
  <c r="H49" i="2"/>
  <c r="H22" i="2"/>
  <c r="H9" i="2"/>
  <c r="H6" i="2"/>
  <c r="H59" i="3"/>
  <c r="K47" i="1" s="1"/>
  <c r="H60" i="3"/>
  <c r="L59" i="3"/>
  <c r="L60" i="3"/>
  <c r="N78" i="2" l="1"/>
  <c r="J79" i="2" a="1"/>
  <c r="J79" i="2" s="1"/>
  <c r="L79" i="2" s="1"/>
  <c r="P78" i="2"/>
  <c r="P90" i="2"/>
  <c r="N90" i="2"/>
  <c r="O90" i="2" s="1"/>
  <c r="I14" i="1"/>
  <c r="I13" i="1"/>
  <c r="J83" i="2" l="1" a="1"/>
  <c r="J83" i="2" s="1"/>
  <c r="L83" i="2" s="1"/>
  <c r="J81" i="2" a="1"/>
  <c r="J81" i="2" s="1"/>
  <c r="L81" i="2" s="1"/>
  <c r="J84" i="2" s="1" a="1"/>
  <c r="J84" i="2" s="1"/>
  <c r="L84" i="2" s="1"/>
  <c r="J80" i="2" a="1"/>
  <c r="J80" i="2" s="1"/>
  <c r="L80" i="2" s="1"/>
  <c r="P79" i="2"/>
  <c r="N79" i="2"/>
  <c r="M78" i="2"/>
  <c r="O78" i="2"/>
  <c r="M90" i="2"/>
  <c r="J14" i="1"/>
  <c r="J13" i="1"/>
  <c r="J94" i="2" l="1" a="1"/>
  <c r="J94" i="2" s="1"/>
  <c r="J82" i="2" a="1"/>
  <c r="J82" i="2" s="1"/>
  <c r="L82" i="2" s="1"/>
  <c r="J85" i="2" s="1" a="1"/>
  <c r="J85" i="2" s="1"/>
  <c r="L85" i="2" s="1"/>
  <c r="N80" i="2"/>
  <c r="P80" i="2"/>
  <c r="M79" i="2"/>
  <c r="O79" i="2"/>
  <c r="J124" i="2" a="1"/>
  <c r="J124" i="2" s="1"/>
  <c r="L124" i="2" s="1"/>
  <c r="P124" i="2" s="1"/>
  <c r="J126" i="2" a="1"/>
  <c r="J126" i="2" s="1"/>
  <c r="L126" i="2" s="1"/>
  <c r="J127" i="2" a="1"/>
  <c r="J127" i="2" s="1"/>
  <c r="L127" i="2" s="1"/>
  <c r="J86" i="2" l="1" a="1"/>
  <c r="J86" i="2" s="1"/>
  <c r="L86" i="2" s="1"/>
  <c r="O80" i="2"/>
  <c r="M80" i="2"/>
  <c r="N124" i="2"/>
  <c r="O124" i="2" s="1"/>
  <c r="J128" i="2" a="1"/>
  <c r="J128" i="2" s="1"/>
  <c r="N126" i="2"/>
  <c r="O126" i="2" s="1"/>
  <c r="P126" i="2"/>
  <c r="J131" i="2" a="1"/>
  <c r="J131" i="2" s="1"/>
  <c r="L131" i="2" s="1"/>
  <c r="H30" i="3"/>
  <c r="H31" i="3"/>
  <c r="L30" i="3"/>
  <c r="L31" i="3"/>
  <c r="H32" i="3"/>
  <c r="H33" i="3"/>
  <c r="L32" i="3"/>
  <c r="L33" i="3"/>
  <c r="F4" i="1"/>
  <c r="J4" i="1"/>
  <c r="K4" i="1"/>
  <c r="L4" i="1"/>
  <c r="F5" i="1"/>
  <c r="J5" i="1"/>
  <c r="K5" i="1"/>
  <c r="L5" i="1"/>
  <c r="F6" i="1"/>
  <c r="G6" i="1"/>
  <c r="F7" i="1"/>
  <c r="G7" i="1"/>
  <c r="F8" i="1"/>
  <c r="F9" i="1"/>
  <c r="G9" i="1"/>
  <c r="L9" i="1"/>
  <c r="F10" i="1"/>
  <c r="G10" i="1"/>
  <c r="F11" i="1"/>
  <c r="G11" i="1"/>
  <c r="F12" i="1"/>
  <c r="G12" i="1"/>
  <c r="H61" i="3"/>
  <c r="L61" i="3"/>
  <c r="M62" i="3" s="1"/>
  <c r="H67" i="3"/>
  <c r="L67" i="3"/>
  <c r="L2" i="3"/>
  <c r="L25" i="3"/>
  <c r="L26" i="3"/>
  <c r="L27" i="3"/>
  <c r="L28" i="3"/>
  <c r="L29" i="3"/>
  <c r="L34" i="3"/>
  <c r="L35" i="3"/>
  <c r="L36" i="3"/>
  <c r="L37" i="3"/>
  <c r="L38" i="3"/>
  <c r="L39" i="3"/>
  <c r="L40" i="3"/>
  <c r="L41" i="3"/>
  <c r="L53" i="3"/>
  <c r="L54" i="3"/>
  <c r="L56" i="3"/>
  <c r="L57" i="3"/>
  <c r="L58" i="3"/>
  <c r="L68" i="3"/>
  <c r="L69" i="3"/>
  <c r="L70" i="3"/>
  <c r="L71" i="3"/>
  <c r="L72" i="3"/>
  <c r="L73" i="3"/>
  <c r="L74" i="3"/>
  <c r="L75" i="3"/>
  <c r="L76" i="3"/>
  <c r="L77" i="3"/>
  <c r="L78" i="3"/>
  <c r="L79" i="3"/>
  <c r="J87" i="2" l="1" a="1"/>
  <c r="J87" i="2" s="1"/>
  <c r="L87" i="2" s="1"/>
  <c r="J88" i="2" s="1" a="1"/>
  <c r="J88" i="2" s="1"/>
  <c r="L88" i="2" s="1"/>
  <c r="J89" i="2" s="1" a="1"/>
  <c r="J89" i="2" s="1"/>
  <c r="L89" i="2" s="1"/>
  <c r="J91" i="2" a="1"/>
  <c r="J91" i="2" s="1"/>
  <c r="L91" i="2" s="1"/>
  <c r="J92" i="2" a="1"/>
  <c r="J92" i="2" s="1"/>
  <c r="L92" i="2" s="1"/>
  <c r="J119" i="2" s="1" a="1"/>
  <c r="J119" i="2" s="1"/>
  <c r="L119" i="2" s="1"/>
  <c r="M124" i="2"/>
  <c r="L128" i="2"/>
  <c r="P128" i="2" s="1"/>
  <c r="M126" i="2"/>
  <c r="J132" i="2" a="1"/>
  <c r="J132" i="2" s="1"/>
  <c r="L132" i="2" s="1"/>
  <c r="P127" i="2"/>
  <c r="N127" i="2"/>
  <c r="O127" i="2" s="1"/>
  <c r="M60" i="3"/>
  <c r="M61" i="3"/>
  <c r="I11" i="1"/>
  <c r="I9" i="1"/>
  <c r="I7" i="1"/>
  <c r="I6" i="1"/>
  <c r="I12" i="1"/>
  <c r="I10" i="1"/>
  <c r="I8" i="1"/>
  <c r="P88" i="2" l="1"/>
  <c r="N88" i="2"/>
  <c r="O88" i="2" s="1"/>
  <c r="L94" i="2"/>
  <c r="N94" i="2" s="1"/>
  <c r="J93" i="2" a="1"/>
  <c r="J93" i="2" s="1"/>
  <c r="L93" i="2" s="1"/>
  <c r="J106" i="2" a="1"/>
  <c r="J106" i="2" s="1"/>
  <c r="L106" i="2" s="1"/>
  <c r="N106" i="2" s="1"/>
  <c r="N91" i="2"/>
  <c r="M91" i="2" s="1"/>
  <c r="P91" i="2"/>
  <c r="J95" i="2" a="1"/>
  <c r="J95" i="2" s="1"/>
  <c r="L95" i="2" s="1"/>
  <c r="N128" i="2"/>
  <c r="O128" i="2" s="1"/>
  <c r="M127" i="2"/>
  <c r="J133" i="2" a="1"/>
  <c r="J133" i="2" s="1"/>
  <c r="L133" i="2" s="1"/>
  <c r="J7" i="1"/>
  <c r="P6" i="2"/>
  <c r="P94" i="2" l="1"/>
  <c r="M88" i="2"/>
  <c r="J96" i="2" a="1"/>
  <c r="J96" i="2" s="1"/>
  <c r="L96" i="2" s="1"/>
  <c r="J97" i="2" s="1" a="1"/>
  <c r="J97" i="2" s="1"/>
  <c r="L97" i="2" s="1"/>
  <c r="N97" i="2" s="1"/>
  <c r="O91" i="2"/>
  <c r="M106" i="2"/>
  <c r="O106" i="2"/>
  <c r="J98" i="2" a="1"/>
  <c r="J98" i="2" s="1"/>
  <c r="L98" i="2" s="1"/>
  <c r="O94" i="2"/>
  <c r="M94" i="2"/>
  <c r="M128" i="2"/>
  <c r="J134" i="2" a="1"/>
  <c r="J134" i="2" s="1"/>
  <c r="L134" i="2" s="1"/>
  <c r="J9" i="1"/>
  <c r="J8" i="1"/>
  <c r="J12" i="1"/>
  <c r="P96" i="2" l="1"/>
  <c r="P97" i="2"/>
  <c r="N96" i="2"/>
  <c r="O96" i="2" s="1"/>
  <c r="L35" i="1"/>
  <c r="J99" i="2" a="1"/>
  <c r="J99" i="2" s="1"/>
  <c r="L99" i="2" s="1"/>
  <c r="N98" i="2"/>
  <c r="P98" i="2"/>
  <c r="O97" i="2"/>
  <c r="M97" i="2"/>
  <c r="J112" i="2" a="1"/>
  <c r="J112" i="2" s="1"/>
  <c r="L112" i="2" s="1"/>
  <c r="J135" i="2" a="1"/>
  <c r="J135" i="2" s="1"/>
  <c r="L135" i="2" s="1"/>
  <c r="M96" i="2" l="1"/>
  <c r="O98" i="2"/>
  <c r="M98" i="2"/>
  <c r="P99" i="2"/>
  <c r="N99" i="2"/>
  <c r="J100" i="2" a="1"/>
  <c r="J100" i="2" s="1"/>
  <c r="L100" i="2" s="1"/>
  <c r="J101" i="2" s="1" a="1"/>
  <c r="J101" i="2" s="1"/>
  <c r="L101" i="2" s="1"/>
  <c r="J113" i="2" a="1"/>
  <c r="J113" i="2" s="1"/>
  <c r="L113" i="2" s="1"/>
  <c r="J136" i="2" a="1"/>
  <c r="J136" i="2" s="1"/>
  <c r="L136" i="2" s="1"/>
  <c r="H174" i="2"/>
  <c r="H175" i="2"/>
  <c r="H177" i="2"/>
  <c r="H182" i="2"/>
  <c r="H162" i="2"/>
  <c r="H145" i="2"/>
  <c r="H146" i="2"/>
  <c r="H156" i="2"/>
  <c r="H158" i="2"/>
  <c r="H160" i="2"/>
  <c r="H161" i="2"/>
  <c r="H134" i="2"/>
  <c r="H135" i="2"/>
  <c r="H143" i="2"/>
  <c r="H144" i="2"/>
  <c r="H114" i="2"/>
  <c r="H115" i="2"/>
  <c r="H117" i="2"/>
  <c r="H118" i="2"/>
  <c r="H119" i="2"/>
  <c r="H120" i="2"/>
  <c r="H121" i="2"/>
  <c r="H110" i="2"/>
  <c r="H111" i="2"/>
  <c r="H112" i="2"/>
  <c r="H113" i="2"/>
  <c r="H167" i="2"/>
  <c r="H168" i="2"/>
  <c r="H171" i="2"/>
  <c r="H172" i="2"/>
  <c r="H173" i="2"/>
  <c r="N101" i="2" l="1"/>
  <c r="P101" i="2"/>
  <c r="O99" i="2"/>
  <c r="M99" i="2"/>
  <c r="P100" i="2"/>
  <c r="N100" i="2"/>
  <c r="J102" i="2" a="1"/>
  <c r="J102" i="2" s="1"/>
  <c r="L102" i="2" s="1"/>
  <c r="J137" i="2" a="1"/>
  <c r="J137" i="2" s="1"/>
  <c r="L137" i="2" s="1"/>
  <c r="P160" i="2"/>
  <c r="P121" i="2"/>
  <c r="H5" i="2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H4" i="2"/>
  <c r="H23" i="2"/>
  <c r="H27" i="2"/>
  <c r="H28" i="2"/>
  <c r="H29" i="2"/>
  <c r="H30" i="2"/>
  <c r="H31" i="2"/>
  <c r="H32" i="2"/>
  <c r="H33" i="2"/>
  <c r="H34" i="2"/>
  <c r="H35" i="2"/>
  <c r="H36" i="2"/>
  <c r="H37" i="2"/>
  <c r="H38" i="2"/>
  <c r="H63" i="2"/>
  <c r="H66" i="2"/>
  <c r="H67" i="2"/>
  <c r="H68" i="2"/>
  <c r="H95" i="2"/>
  <c r="H106" i="2"/>
  <c r="H107" i="2"/>
  <c r="H108" i="2"/>
  <c r="H109" i="2"/>
  <c r="H130" i="2"/>
  <c r="H131" i="2"/>
  <c r="H132" i="2"/>
  <c r="H163" i="2"/>
  <c r="H164" i="2"/>
  <c r="H184" i="2"/>
  <c r="P31" i="9" l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J103" i="2" a="1"/>
  <c r="J103" i="2" s="1"/>
  <c r="L103" i="2" s="1"/>
  <c r="O101" i="2"/>
  <c r="M101" i="2"/>
  <c r="P102" i="2"/>
  <c r="N102" i="2"/>
  <c r="O100" i="2"/>
  <c r="M100" i="2"/>
  <c r="J107" i="2" a="1"/>
  <c r="J107" i="2" s="1"/>
  <c r="L107" i="2" s="1"/>
  <c r="P168" i="2"/>
  <c r="P103" i="2" l="1"/>
  <c r="N103" i="2"/>
  <c r="J105" i="2" a="1"/>
  <c r="J105" i="2" s="1"/>
  <c r="L105" i="2" s="1"/>
  <c r="O102" i="2"/>
  <c r="M102" i="2"/>
  <c r="J153" i="2" a="1"/>
  <c r="J153" i="2" s="1"/>
  <c r="L153" i="2" s="1"/>
  <c r="J108" i="2" a="1"/>
  <c r="J108" i="2" s="1"/>
  <c r="L108" i="2" s="1"/>
  <c r="J110" i="2" s="1" a="1"/>
  <c r="J110" i="2" s="1"/>
  <c r="L110" i="2" s="1"/>
  <c r="J151" i="2" a="1"/>
  <c r="J151" i="2" s="1"/>
  <c r="L151" i="2" s="1"/>
  <c r="J143" i="2" a="1"/>
  <c r="J143" i="2" s="1"/>
  <c r="H70" i="2"/>
  <c r="H8" i="2"/>
  <c r="J111" i="2" l="1" a="1"/>
  <c r="J111" i="2" s="1"/>
  <c r="L111" i="2" s="1"/>
  <c r="J114" i="2" s="1" a="1"/>
  <c r="J114" i="2" s="1"/>
  <c r="L114" i="2" s="1"/>
  <c r="J115" i="2" s="1" a="1"/>
  <c r="J115" i="2" s="1"/>
  <c r="L115" i="2" s="1"/>
  <c r="N105" i="2"/>
  <c r="P105" i="2"/>
  <c r="O103" i="2"/>
  <c r="M103" i="2"/>
  <c r="N153" i="2"/>
  <c r="P153" i="2"/>
  <c r="J144" i="2" a="1"/>
  <c r="J144" i="2" s="1"/>
  <c r="L143" i="2"/>
  <c r="J146" i="2" a="1"/>
  <c r="J146" i="2" s="1"/>
  <c r="L146" i="2" s="1"/>
  <c r="J117" i="2" l="1" a="1"/>
  <c r="J117" i="2" s="1"/>
  <c r="L117" i="2" s="1"/>
  <c r="J118" i="2" s="1" a="1"/>
  <c r="J118" i="2" s="1"/>
  <c r="L118" i="2" s="1"/>
  <c r="J116" i="2" a="1"/>
  <c r="J116" i="2" s="1"/>
  <c r="L116" i="2" s="1"/>
  <c r="M105" i="2"/>
  <c r="O105" i="2"/>
  <c r="O153" i="2"/>
  <c r="M153" i="2"/>
  <c r="J145" i="2" a="1"/>
  <c r="J145" i="2" s="1"/>
  <c r="L145" i="2" s="1"/>
  <c r="L144" i="2"/>
  <c r="H40" i="3"/>
  <c r="H41" i="3"/>
  <c r="K43" i="1" s="1"/>
  <c r="M43" i="1" s="1"/>
  <c r="H58" i="3"/>
  <c r="K35" i="1" s="1"/>
  <c r="M35" i="1" s="1"/>
  <c r="H57" i="3"/>
  <c r="H53" i="3"/>
  <c r="M52" i="3" s="1"/>
  <c r="H54" i="3"/>
  <c r="K53" i="1" s="1"/>
  <c r="H56" i="3"/>
  <c r="J147" i="2" l="1" a="1"/>
  <c r="J147" i="2" s="1"/>
  <c r="L147" i="2" s="1"/>
  <c r="J155" i="2" a="1"/>
  <c r="J155" i="2" s="1"/>
  <c r="L155" i="2" s="1"/>
  <c r="K37" i="1"/>
  <c r="M37" i="1" s="1"/>
  <c r="M58" i="3"/>
  <c r="M59" i="3"/>
  <c r="K18" i="1"/>
  <c r="K10" i="1"/>
  <c r="P147" i="2" l="1"/>
  <c r="J148" i="2" a="1"/>
  <c r="J148" i="2" s="1"/>
  <c r="L148" i="2" s="1"/>
  <c r="J156" i="2" a="1"/>
  <c r="J156" i="2" s="1"/>
  <c r="L156" i="2" s="1"/>
  <c r="N147" i="2"/>
  <c r="O147" i="2" s="1"/>
  <c r="P151" i="2"/>
  <c r="N151" i="2"/>
  <c r="O151" i="2" s="1"/>
  <c r="H34" i="3"/>
  <c r="H35" i="3"/>
  <c r="H36" i="3"/>
  <c r="H37" i="3"/>
  <c r="K27" i="1" l="1"/>
  <c r="M147" i="2"/>
  <c r="J157" i="2" a="1"/>
  <c r="J157" i="2" s="1"/>
  <c r="L157" i="2" s="1"/>
  <c r="N148" i="2"/>
  <c r="O148" i="2" s="1"/>
  <c r="P148" i="2"/>
  <c r="M151" i="2"/>
  <c r="K26" i="1"/>
  <c r="H38" i="3"/>
  <c r="H39" i="3"/>
  <c r="H26" i="3"/>
  <c r="K30" i="1" s="1"/>
  <c r="M30" i="1" s="1"/>
  <c r="K20" i="1" l="1"/>
  <c r="K28" i="1"/>
  <c r="M148" i="2"/>
  <c r="J158" i="2" a="1"/>
  <c r="J158" i="2" s="1"/>
  <c r="L158" i="2" s="1"/>
  <c r="P156" i="2"/>
  <c r="N156" i="2"/>
  <c r="O156" i="2" s="1"/>
  <c r="M156" i="2" l="1"/>
  <c r="J159" i="2" a="1"/>
  <c r="J159" i="2" s="1"/>
  <c r="L159" i="2" s="1"/>
  <c r="N157" i="2"/>
  <c r="O157" i="2" s="1"/>
  <c r="M157" i="2" l="1"/>
  <c r="J162" i="2" a="1"/>
  <c r="J162" i="2" s="1"/>
  <c r="L162" i="2" s="1"/>
  <c r="P158" i="2"/>
  <c r="N158" i="2"/>
  <c r="O158" i="2" s="1"/>
  <c r="H77" i="3"/>
  <c r="K8" i="1" s="1"/>
  <c r="M158" i="2" l="1"/>
  <c r="J163" i="2" a="1"/>
  <c r="J163" i="2" s="1"/>
  <c r="L163" i="2" s="1"/>
  <c r="N159" i="2"/>
  <c r="O159" i="2" s="1"/>
  <c r="H78" i="3"/>
  <c r="H79" i="3"/>
  <c r="H76" i="3"/>
  <c r="K9" i="1" s="1"/>
  <c r="M9" i="1" s="1"/>
  <c r="K50" i="1" l="1"/>
  <c r="M50" i="1" s="1"/>
  <c r="M159" i="2"/>
  <c r="J164" i="2" a="1"/>
  <c r="J164" i="2" s="1"/>
  <c r="L164" i="2" s="1"/>
  <c r="N162" i="2"/>
  <c r="O162" i="2" s="1"/>
  <c r="M79" i="3"/>
  <c r="M77" i="3"/>
  <c r="M78" i="3"/>
  <c r="M76" i="3"/>
  <c r="M162" i="2" l="1"/>
  <c r="J166" i="2" a="1"/>
  <c r="J166" i="2" s="1"/>
  <c r="L166" i="2" s="1"/>
  <c r="N163" i="2"/>
  <c r="O163" i="2" s="1"/>
  <c r="M163" i="2" l="1"/>
  <c r="J167" i="2" a="1"/>
  <c r="J167" i="2" s="1"/>
  <c r="L167" i="2" s="1"/>
  <c r="N164" i="2"/>
  <c r="O164" i="2" s="1"/>
  <c r="P164" i="2"/>
  <c r="H69" i="3"/>
  <c r="M164" i="2" l="1"/>
  <c r="J169" i="2" a="1"/>
  <c r="J169" i="2" s="1"/>
  <c r="L169" i="2" s="1"/>
  <c r="N166" i="2"/>
  <c r="O166" i="2" s="1"/>
  <c r="P157" i="2"/>
  <c r="H72" i="3"/>
  <c r="K39" i="1" s="1"/>
  <c r="K51" i="1" l="1"/>
  <c r="M166" i="2"/>
  <c r="J170" i="2" a="1"/>
  <c r="J170" i="2" s="1"/>
  <c r="L170" i="2" s="1"/>
  <c r="P167" i="2"/>
  <c r="N167" i="2"/>
  <c r="O167" i="2" s="1"/>
  <c r="P159" i="2"/>
  <c r="M167" i="2" l="1"/>
  <c r="N169" i="2"/>
  <c r="O169" i="2" s="1"/>
  <c r="P161" i="2"/>
  <c r="N170" i="2" l="1"/>
  <c r="O170" i="2" s="1"/>
  <c r="J171" i="2" a="1"/>
  <c r="J171" i="2" s="1"/>
  <c r="L171" i="2" s="1"/>
  <c r="M169" i="2"/>
  <c r="P162" i="2"/>
  <c r="M170" i="2" l="1"/>
  <c r="P171" i="2"/>
  <c r="J172" i="2" a="1"/>
  <c r="J172" i="2" s="1"/>
  <c r="N171" i="2"/>
  <c r="O171" i="2" s="1"/>
  <c r="P165" i="2"/>
  <c r="P163" i="2"/>
  <c r="J173" i="2" l="1" a="1"/>
  <c r="J173" i="2" s="1"/>
  <c r="L173" i="2" s="1"/>
  <c r="L172" i="2"/>
  <c r="N172" i="2" s="1"/>
  <c r="O172" i="2" s="1"/>
  <c r="M171" i="2"/>
  <c r="H68" i="3"/>
  <c r="N173" i="2" l="1"/>
  <c r="J176" i="2" a="1"/>
  <c r="J176" i="2" s="1"/>
  <c r="L176" i="2" s="1"/>
  <c r="M67" i="3"/>
  <c r="M172" i="2"/>
  <c r="M68" i="3"/>
  <c r="P166" i="2"/>
  <c r="H27" i="3"/>
  <c r="K31" i="1" s="1"/>
  <c r="M31" i="1" s="1"/>
  <c r="H28" i="3"/>
  <c r="K13" i="1" s="1"/>
  <c r="H29" i="3"/>
  <c r="K33" i="1" s="1"/>
  <c r="M33" i="1" s="1"/>
  <c r="H70" i="3"/>
  <c r="K42" i="1" s="1"/>
  <c r="M42" i="1" s="1"/>
  <c r="H71" i="3"/>
  <c r="K49" i="1" s="1"/>
  <c r="M49" i="1" s="1"/>
  <c r="M173" i="2" l="1"/>
  <c r="O173" i="2"/>
  <c r="K32" i="1"/>
  <c r="P176" i="2"/>
  <c r="J177" i="2" a="1"/>
  <c r="J177" i="2" s="1"/>
  <c r="L177" i="2" s="1"/>
  <c r="K41" i="1"/>
  <c r="M41" i="1" s="1"/>
  <c r="N176" i="2"/>
  <c r="M71" i="3"/>
  <c r="M70" i="3"/>
  <c r="M69" i="3"/>
  <c r="K12" i="1"/>
  <c r="K24" i="1"/>
  <c r="K25" i="1"/>
  <c r="K23" i="1"/>
  <c r="P169" i="2"/>
  <c r="A26" i="3"/>
  <c r="P177" i="2" l="1"/>
  <c r="J182" i="2" a="1"/>
  <c r="J182" i="2" s="1"/>
  <c r="L182" i="2" s="1"/>
  <c r="M176" i="2"/>
  <c r="O176" i="2"/>
  <c r="N177" i="2"/>
  <c r="A29" i="3"/>
  <c r="P170" i="2"/>
  <c r="P172" i="2"/>
  <c r="A27" i="3"/>
  <c r="A28" i="3"/>
  <c r="P182" i="2" l="1"/>
  <c r="J183" i="2" a="1"/>
  <c r="J183" i="2" s="1"/>
  <c r="L183" i="2" s="1"/>
  <c r="M177" i="2"/>
  <c r="O177" i="2"/>
  <c r="N182" i="2"/>
  <c r="P174" i="2"/>
  <c r="P173" i="2"/>
  <c r="A30" i="3"/>
  <c r="O182" i="2" l="1"/>
  <c r="J185" i="2" a="1"/>
  <c r="J185" i="2" s="1"/>
  <c r="M182" i="2"/>
  <c r="P183" i="2"/>
  <c r="N183" i="2"/>
  <c r="A31" i="3"/>
  <c r="O183" i="2" l="1"/>
  <c r="J186" i="2" a="1"/>
  <c r="J186" i="2" s="1"/>
  <c r="L186" i="2" s="1"/>
  <c r="L185" i="2"/>
  <c r="M183" i="2"/>
  <c r="P184" i="2"/>
  <c r="A32" i="3"/>
  <c r="N185" i="2" l="1"/>
  <c r="M185" i="2" s="1"/>
  <c r="J187" i="2" a="1"/>
  <c r="J187" i="2" s="1"/>
  <c r="L187" i="2" s="1"/>
  <c r="N186" i="2"/>
  <c r="P186" i="2"/>
  <c r="P185" i="2"/>
  <c r="A33" i="3"/>
  <c r="O185" i="2" l="1"/>
  <c r="O186" i="2"/>
  <c r="J190" i="2" a="1"/>
  <c r="J190" i="2" s="1"/>
  <c r="N187" i="2"/>
  <c r="P187" i="2"/>
  <c r="M186" i="2"/>
  <c r="A34" i="3"/>
  <c r="O187" i="2" l="1"/>
  <c r="M187" i="2"/>
  <c r="L190" i="2"/>
  <c r="L47" i="1" s="1"/>
  <c r="M47" i="1" s="1"/>
  <c r="L40" i="1"/>
  <c r="P188" i="2"/>
  <c r="N188" i="2"/>
  <c r="N189" i="2"/>
  <c r="P189" i="2"/>
  <c r="L53" i="1"/>
  <c r="M53" i="1" s="1"/>
  <c r="A35" i="3"/>
  <c r="L52" i="1" l="1"/>
  <c r="P190" i="2"/>
  <c r="N190" i="2"/>
  <c r="O188" i="2"/>
  <c r="M188" i="2"/>
  <c r="O189" i="2"/>
  <c r="M189" i="2"/>
  <c r="N191" i="2"/>
  <c r="L25" i="1"/>
  <c r="M25" i="1" s="1"/>
  <c r="P191" i="2"/>
  <c r="A36" i="3"/>
  <c r="O191" i="2" l="1"/>
  <c r="M191" i="2"/>
  <c r="M190" i="2"/>
  <c r="O190" i="2"/>
  <c r="A37" i="3"/>
  <c r="A38" i="3" l="1"/>
  <c r="A39" i="3" l="1"/>
  <c r="A40" i="3" l="1"/>
  <c r="A41" i="3" l="1"/>
  <c r="A53" i="3" l="1"/>
  <c r="A54" i="3" l="1"/>
  <c r="A56" i="3" l="1"/>
  <c r="A57" i="3" l="1"/>
  <c r="A58" i="3" l="1"/>
  <c r="A59" i="3" l="1"/>
  <c r="A60" i="3" l="1"/>
  <c r="A65" i="3" l="1"/>
  <c r="A61" i="3"/>
  <c r="A66" i="3" l="1"/>
  <c r="A67" i="3"/>
  <c r="A68" i="3" l="1"/>
  <c r="A69" i="3" l="1"/>
  <c r="A70" i="3" l="1"/>
  <c r="A71" i="3" l="1"/>
  <c r="A72" i="3" l="1"/>
  <c r="A73" i="3" l="1"/>
  <c r="A74" i="3" l="1"/>
  <c r="A75" i="3" l="1"/>
  <c r="H75" i="3"/>
  <c r="K34" i="1" s="1"/>
  <c r="M34" i="1" s="1"/>
  <c r="H74" i="3"/>
  <c r="K36" i="1" s="1"/>
  <c r="H73" i="3"/>
  <c r="K40" i="1" s="1"/>
  <c r="M40" i="1" s="1"/>
  <c r="H25" i="3"/>
  <c r="A25" i="3"/>
  <c r="H2" i="3"/>
  <c r="K11" i="1" s="1"/>
  <c r="A2" i="3"/>
  <c r="K29" i="1" l="1"/>
  <c r="M29" i="1" s="1"/>
  <c r="K14" i="1"/>
  <c r="K52" i="1"/>
  <c r="M52" i="1" s="1"/>
  <c r="M2" i="3"/>
  <c r="K15" i="1"/>
  <c r="K6" i="1"/>
  <c r="K21" i="1"/>
  <c r="K19" i="1"/>
  <c r="M72" i="3"/>
  <c r="M73" i="3"/>
  <c r="K16" i="1"/>
  <c r="M16" i="1" s="1"/>
  <c r="M75" i="3"/>
  <c r="M74" i="3"/>
  <c r="K38" i="1"/>
  <c r="M26" i="3"/>
  <c r="M33" i="3"/>
  <c r="M37" i="3"/>
  <c r="M41" i="3"/>
  <c r="M57" i="3"/>
  <c r="M31" i="3"/>
  <c r="M40" i="3"/>
  <c r="M27" i="3"/>
  <c r="M30" i="3"/>
  <c r="M34" i="3"/>
  <c r="M38" i="3"/>
  <c r="M53" i="3"/>
  <c r="M28" i="3"/>
  <c r="M35" i="3"/>
  <c r="M39" i="3"/>
  <c r="M54" i="3"/>
  <c r="M25" i="3"/>
  <c r="M29" i="3"/>
  <c r="M32" i="3"/>
  <c r="M36" i="3"/>
  <c r="M56" i="3"/>
  <c r="K17" i="1"/>
  <c r="K22" i="1"/>
  <c r="M22" i="1" s="1"/>
  <c r="K7" i="1"/>
  <c r="A76" i="3"/>
  <c r="A77" i="3" l="1"/>
  <c r="A78" i="3" l="1"/>
  <c r="A79" i="3" l="1"/>
  <c r="L19" i="1" l="1"/>
  <c r="M19" i="1" s="1"/>
  <c r="P41" i="2" l="1"/>
  <c r="N41" i="2"/>
  <c r="O41" i="2" l="1"/>
  <c r="M41" i="2"/>
  <c r="L27" i="1"/>
  <c r="M27" i="1" s="1"/>
  <c r="L11" i="1" l="1"/>
  <c r="M11" i="1" s="1"/>
  <c r="L24" i="1"/>
  <c r="M24" i="1" s="1"/>
  <c r="N4" i="2" l="1"/>
  <c r="P4" i="2"/>
  <c r="O4" i="2" l="1"/>
  <c r="N5" i="2"/>
  <c r="P5" i="2"/>
  <c r="M4" i="2"/>
  <c r="O5" i="2" l="1"/>
  <c r="M5" i="2"/>
  <c r="N7" i="2"/>
  <c r="P7" i="2"/>
  <c r="O7" i="2" l="1"/>
  <c r="M7" i="2"/>
  <c r="N73" i="2" l="1"/>
  <c r="P73" i="2"/>
  <c r="N32" i="2"/>
  <c r="P32" i="2"/>
  <c r="O32" i="2" l="1"/>
  <c r="O73" i="2"/>
  <c r="M32" i="2"/>
  <c r="M73" i="2"/>
  <c r="N42" i="2" l="1"/>
  <c r="P42" i="2"/>
  <c r="L28" i="1"/>
  <c r="M28" i="1" s="1"/>
  <c r="O42" i="2" l="1"/>
  <c r="M42" i="2"/>
  <c r="L32" i="1" l="1"/>
  <c r="M32" i="1" s="1"/>
  <c r="P31" i="2" l="1"/>
  <c r="N31" i="2"/>
  <c r="O31" i="2" l="1"/>
  <c r="M31" i="2"/>
  <c r="N35" i="2" l="1"/>
  <c r="P35" i="2"/>
  <c r="O35" i="2" l="1"/>
  <c r="P36" i="2"/>
  <c r="N36" i="2"/>
  <c r="M35" i="2"/>
  <c r="O36" i="2" l="1"/>
  <c r="M36" i="2"/>
  <c r="P66" i="2" l="1"/>
  <c r="N66" i="2"/>
  <c r="O66" i="2" l="1"/>
  <c r="N138" i="2"/>
  <c r="O138" i="2" s="1"/>
  <c r="P138" i="2"/>
  <c r="L38" i="1"/>
  <c r="M38" i="1" s="1"/>
  <c r="N122" i="2"/>
  <c r="O122" i="2" s="1"/>
  <c r="P122" i="2"/>
  <c r="P76" i="2"/>
  <c r="N76" i="2"/>
  <c r="M66" i="2"/>
  <c r="M76" i="2" l="1"/>
  <c r="O76" i="2"/>
  <c r="M138" i="2"/>
  <c r="M122" i="2"/>
  <c r="L12" i="1"/>
  <c r="M12" i="1" s="1"/>
  <c r="P107" i="2" l="1"/>
  <c r="N107" i="2"/>
  <c r="O107" i="2" s="1"/>
  <c r="N108" i="2" l="1"/>
  <c r="O108" i="2" s="1"/>
  <c r="P108" i="2"/>
  <c r="M107" i="2"/>
  <c r="M108" i="2" l="1"/>
  <c r="L36" i="1" l="1"/>
  <c r="M36" i="1" s="1"/>
  <c r="L6" i="1"/>
  <c r="M6" i="1" s="1"/>
  <c r="P81" i="2" l="1"/>
  <c r="N81" i="2"/>
  <c r="O81" i="2" l="1"/>
  <c r="N109" i="2"/>
  <c r="O109" i="2" s="1"/>
  <c r="P109" i="2"/>
  <c r="M81" i="2"/>
  <c r="M109" i="2" l="1"/>
  <c r="L8" i="1"/>
  <c r="M8" i="1" s="1"/>
  <c r="L13" i="1"/>
  <c r="M13" i="1" s="1"/>
  <c r="L18" i="1" l="1"/>
  <c r="M18" i="1" s="1"/>
  <c r="N84" i="2"/>
  <c r="P84" i="2"/>
  <c r="P23" i="2"/>
  <c r="N23" i="2"/>
  <c r="P39" i="2"/>
  <c r="N39" i="2"/>
  <c r="N89" i="2"/>
  <c r="P89" i="2"/>
  <c r="L10" i="1"/>
  <c r="M10" i="1" s="1"/>
  <c r="N64" i="2"/>
  <c r="P64" i="2"/>
  <c r="P82" i="2"/>
  <c r="N82" i="2"/>
  <c r="P113" i="2"/>
  <c r="N113" i="2"/>
  <c r="O113" i="2" s="1"/>
  <c r="P8" i="2"/>
  <c r="N8" i="2"/>
  <c r="N95" i="2"/>
  <c r="P95" i="2"/>
  <c r="N58" i="2"/>
  <c r="P58" i="2"/>
  <c r="O89" i="2" l="1"/>
  <c r="O84" i="2"/>
  <c r="O95" i="2"/>
  <c r="O64" i="2"/>
  <c r="O39" i="2"/>
  <c r="O82" i="2"/>
  <c r="O58" i="2"/>
  <c r="O23" i="2"/>
  <c r="O8" i="2"/>
  <c r="N139" i="2"/>
  <c r="O139" i="2" s="1"/>
  <c r="P139" i="2"/>
  <c r="L15" i="1"/>
  <c r="M15" i="1" s="1"/>
  <c r="L17" i="1"/>
  <c r="M17" i="1" s="1"/>
  <c r="N9" i="2"/>
  <c r="P9" i="2"/>
  <c r="N112" i="2"/>
  <c r="O112" i="2" s="1"/>
  <c r="L21" i="1"/>
  <c r="M21" i="1" s="1"/>
  <c r="P63" i="2"/>
  <c r="N63" i="2"/>
  <c r="N110" i="2"/>
  <c r="O110" i="2" s="1"/>
  <c r="P110" i="2"/>
  <c r="M64" i="2"/>
  <c r="N67" i="2"/>
  <c r="P67" i="2"/>
  <c r="M23" i="2"/>
  <c r="M84" i="2"/>
  <c r="P37" i="2"/>
  <c r="N37" i="2"/>
  <c r="M95" i="2"/>
  <c r="M8" i="2"/>
  <c r="M82" i="2"/>
  <c r="M39" i="2"/>
  <c r="N93" i="2"/>
  <c r="P93" i="2"/>
  <c r="P75" i="2"/>
  <c r="N75" i="2"/>
  <c r="M58" i="2"/>
  <c r="N38" i="2"/>
  <c r="P38" i="2"/>
  <c r="N49" i="2"/>
  <c r="P49" i="2"/>
  <c r="N33" i="2"/>
  <c r="P33" i="2"/>
  <c r="M89" i="2"/>
  <c r="M113" i="2"/>
  <c r="P34" i="2"/>
  <c r="N34" i="2"/>
  <c r="P47" i="2"/>
  <c r="N47" i="2"/>
  <c r="O75" i="2" l="1"/>
  <c r="O37" i="2"/>
  <c r="O63" i="2"/>
  <c r="O34" i="2"/>
  <c r="O33" i="2"/>
  <c r="O9" i="2"/>
  <c r="O49" i="2"/>
  <c r="O38" i="2"/>
  <c r="O67" i="2"/>
  <c r="O47" i="2"/>
  <c r="O93" i="2"/>
  <c r="M139" i="2"/>
  <c r="N120" i="2"/>
  <c r="O120" i="2" s="1"/>
  <c r="P120" i="2"/>
  <c r="M9" i="2"/>
  <c r="N111" i="2"/>
  <c r="O111" i="2" s="1"/>
  <c r="P111" i="2"/>
  <c r="P115" i="2"/>
  <c r="P112" i="2"/>
  <c r="L39" i="1"/>
  <c r="M39" i="1" s="1"/>
  <c r="P86" i="2"/>
  <c r="N86" i="2"/>
  <c r="M63" i="2"/>
  <c r="M33" i="2"/>
  <c r="M38" i="2"/>
  <c r="M47" i="2"/>
  <c r="M75" i="2"/>
  <c r="M37" i="2"/>
  <c r="N68" i="2"/>
  <c r="P68" i="2"/>
  <c r="M112" i="2"/>
  <c r="M49" i="2"/>
  <c r="M93" i="2"/>
  <c r="M34" i="2"/>
  <c r="M67" i="2"/>
  <c r="M110" i="2"/>
  <c r="O86" i="2" l="1"/>
  <c r="O68" i="2"/>
  <c r="M111" i="2"/>
  <c r="L14" i="1"/>
  <c r="M14" i="1" s="1"/>
  <c r="N130" i="2"/>
  <c r="O130" i="2" s="1"/>
  <c r="P130" i="2"/>
  <c r="M120" i="2"/>
  <c r="P22" i="2"/>
  <c r="N22" i="2"/>
  <c r="N115" i="2"/>
  <c r="O115" i="2" s="1"/>
  <c r="M86" i="2"/>
  <c r="N117" i="2"/>
  <c r="O117" i="2" s="1"/>
  <c r="P117" i="2"/>
  <c r="P87" i="2"/>
  <c r="N87" i="2"/>
  <c r="L23" i="1"/>
  <c r="M23" i="1" s="1"/>
  <c r="P77" i="2"/>
  <c r="N77" i="2"/>
  <c r="M68" i="2"/>
  <c r="O87" i="2" l="1"/>
  <c r="O77" i="2"/>
  <c r="O22" i="2"/>
  <c r="N136" i="2"/>
  <c r="O136" i="2" s="1"/>
  <c r="P136" i="2"/>
  <c r="N131" i="2"/>
  <c r="O131" i="2" s="1"/>
  <c r="M130" i="2"/>
  <c r="M22" i="2"/>
  <c r="M115" i="2"/>
  <c r="M117" i="2"/>
  <c r="N118" i="2"/>
  <c r="O118" i="2" s="1"/>
  <c r="P118" i="2"/>
  <c r="M87" i="2"/>
  <c r="M77" i="2"/>
  <c r="M136" i="2" l="1"/>
  <c r="P131" i="2"/>
  <c r="M131" i="2"/>
  <c r="M118" i="2"/>
  <c r="P40" i="2" l="1"/>
  <c r="N40" i="2"/>
  <c r="O40" i="2" l="1"/>
  <c r="M40" i="2"/>
  <c r="P48" i="2"/>
  <c r="N48" i="2"/>
  <c r="O48" i="2" l="1"/>
  <c r="P50" i="2"/>
  <c r="N50" i="2"/>
  <c r="M48" i="2"/>
  <c r="O50" i="2" l="1"/>
  <c r="N59" i="2"/>
  <c r="P59" i="2"/>
  <c r="M50" i="2"/>
  <c r="O59" i="2" l="1"/>
  <c r="N61" i="2"/>
  <c r="P61" i="2"/>
  <c r="M59" i="2"/>
  <c r="N60" i="2"/>
  <c r="P60" i="2"/>
  <c r="O61" i="2" l="1"/>
  <c r="O60" i="2"/>
  <c r="P62" i="2"/>
  <c r="N62" i="2"/>
  <c r="M60" i="2"/>
  <c r="M61" i="2"/>
  <c r="O62" i="2" l="1"/>
  <c r="M62" i="2"/>
  <c r="P65" i="2"/>
  <c r="N65" i="2"/>
  <c r="O65" i="2" l="1"/>
  <c r="N70" i="2"/>
  <c r="P70" i="2"/>
  <c r="M65" i="2"/>
  <c r="O70" i="2" l="1"/>
  <c r="N71" i="2"/>
  <c r="P71" i="2"/>
  <c r="M70" i="2"/>
  <c r="O71" i="2" l="1"/>
  <c r="N72" i="2"/>
  <c r="P72" i="2"/>
  <c r="M71" i="2"/>
  <c r="O72" i="2" l="1"/>
  <c r="N83" i="2"/>
  <c r="P83" i="2"/>
  <c r="M72" i="2"/>
  <c r="O83" i="2" l="1"/>
  <c r="M83" i="2"/>
  <c r="N85" i="2"/>
  <c r="P85" i="2"/>
  <c r="L26" i="1"/>
  <c r="M26" i="1" s="1"/>
  <c r="O85" i="2" l="1"/>
  <c r="P106" i="2"/>
  <c r="N92" i="2"/>
  <c r="P92" i="2"/>
  <c r="P119" i="2"/>
  <c r="N119" i="2"/>
  <c r="O119" i="2" s="1"/>
  <c r="M85" i="2"/>
  <c r="O92" i="2" l="1"/>
  <c r="M119" i="2"/>
  <c r="N132" i="2"/>
  <c r="O132" i="2" s="1"/>
  <c r="P132" i="2"/>
  <c r="N116" i="2"/>
  <c r="O116" i="2" s="1"/>
  <c r="P116" i="2"/>
  <c r="N114" i="2"/>
  <c r="O114" i="2" s="1"/>
  <c r="P114" i="2"/>
  <c r="M92" i="2"/>
  <c r="N133" i="2" l="1"/>
  <c r="O133" i="2" s="1"/>
  <c r="P133" i="2"/>
  <c r="M132" i="2"/>
  <c r="M114" i="2"/>
  <c r="M116" i="2"/>
  <c r="N143" i="2" l="1"/>
  <c r="O143" i="2" s="1"/>
  <c r="P134" i="2"/>
  <c r="N134" i="2"/>
  <c r="O134" i="2" s="1"/>
  <c r="M133" i="2"/>
  <c r="P145" i="2" l="1"/>
  <c r="P143" i="2"/>
  <c r="N137" i="2"/>
  <c r="O137" i="2" s="1"/>
  <c r="P137" i="2"/>
  <c r="M143" i="2"/>
  <c r="M134" i="2"/>
  <c r="N135" i="2"/>
  <c r="O135" i="2" s="1"/>
  <c r="P135" i="2"/>
  <c r="M135" i="2" l="1"/>
  <c r="N145" i="2"/>
  <c r="O145" i="2" s="1"/>
  <c r="L7" i="1"/>
  <c r="M7" i="1" s="1"/>
  <c r="M137" i="2"/>
  <c r="N146" i="2"/>
  <c r="O146" i="2" s="1"/>
  <c r="P146" i="2"/>
  <c r="N144" i="2"/>
  <c r="O144" i="2" s="1"/>
  <c r="P144" i="2"/>
  <c r="L20" i="1"/>
  <c r="M20" i="1" s="1"/>
  <c r="M144" i="2" l="1"/>
  <c r="M145" i="2"/>
  <c r="N155" i="2"/>
  <c r="O155" i="2" s="1"/>
  <c r="P155" i="2"/>
  <c r="M146" i="2"/>
  <c r="L51" i="1" l="1"/>
  <c r="M51" i="1" s="1"/>
  <c r="M1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<sst xmlns="http://schemas.openxmlformats.org/spreadsheetml/2006/main" count="185" uniqueCount="83">
  <si>
    <t>NAMA_BARANG</t>
  </si>
  <si>
    <t>Stok Awal</t>
  </si>
  <si>
    <t>Stok Masuk</t>
  </si>
  <si>
    <t>Terjual</t>
  </si>
  <si>
    <t>Rusak</t>
  </si>
  <si>
    <t>Sisa Stok</t>
  </si>
  <si>
    <t>Awal-1</t>
  </si>
  <si>
    <t>Masuk-1</t>
  </si>
  <si>
    <t>Terjual-1</t>
  </si>
  <si>
    <t>Sisa-1</t>
  </si>
  <si>
    <t>SKU&amp;ID</t>
  </si>
  <si>
    <t>ID</t>
  </si>
  <si>
    <t>Tgl_Dtg</t>
  </si>
  <si>
    <t>Tgl_Bayar</t>
  </si>
  <si>
    <t>Nama Barang</t>
  </si>
  <si>
    <t>Qty</t>
  </si>
  <si>
    <t>Harga</t>
  </si>
  <si>
    <t>Subtotal</t>
  </si>
  <si>
    <t>Status</t>
  </si>
  <si>
    <t>Supplier</t>
  </si>
  <si>
    <t>No.Faktur</t>
  </si>
  <si>
    <t>Modal</t>
  </si>
  <si>
    <t>=</t>
  </si>
  <si>
    <t>No.</t>
  </si>
  <si>
    <t>Tgl_Keluar</t>
  </si>
  <si>
    <t>Subtotal_Jual</t>
  </si>
  <si>
    <t>Pembayaran</t>
  </si>
  <si>
    <t>Column1</t>
  </si>
  <si>
    <t>total modal</t>
  </si>
  <si>
    <t>Sisa Modal</t>
  </si>
  <si>
    <t>Modal FIFO Satuan</t>
  </si>
  <si>
    <t>Keuntungan</t>
  </si>
  <si>
    <t>Pembeli</t>
  </si>
  <si>
    <t>Faktur</t>
  </si>
  <si>
    <t>Pay</t>
  </si>
  <si>
    <t>Keterangan</t>
  </si>
  <si>
    <t>Tanggal</t>
  </si>
  <si>
    <t>Ket</t>
  </si>
  <si>
    <t>Saldo</t>
  </si>
  <si>
    <t>D/K</t>
  </si>
  <si>
    <t>Mutasi</t>
  </si>
  <si>
    <t>Saldo Awal</t>
  </si>
  <si>
    <t>Ref</t>
  </si>
  <si>
    <t>Kekurangan</t>
  </si>
  <si>
    <t>Harga Modal</t>
  </si>
  <si>
    <t>Modal di PL</t>
  </si>
  <si>
    <t xml:space="preserve"> </t>
  </si>
  <si>
    <t>Tgl_Pay</t>
  </si>
  <si>
    <t>Petty Cash</t>
  </si>
  <si>
    <t>Rekening</t>
  </si>
  <si>
    <t>K</t>
  </si>
  <si>
    <t>BANGKIT KALISARI</t>
  </si>
  <si>
    <t>Ibu Intan Lapan</t>
  </si>
  <si>
    <t>Bu Agustini</t>
  </si>
  <si>
    <t>bpk Rohmad CEO ABI GRUP Kalisari</t>
  </si>
  <si>
    <t>Bpk Wahid Jekfood</t>
  </si>
  <si>
    <t>Azzam Shidqi</t>
  </si>
  <si>
    <t>Pak Bambang Abigroup</t>
  </si>
  <si>
    <t>Pak Kody</t>
  </si>
  <si>
    <t>Kitamart</t>
  </si>
  <si>
    <t>Bpk Samsul</t>
  </si>
  <si>
    <t>Pak Deny KURNIANTO</t>
  </si>
  <si>
    <t>Bpk Karsino</t>
  </si>
  <si>
    <t>Bang Gun</t>
  </si>
  <si>
    <t>Ibu Hafni RKI Ciracas</t>
  </si>
  <si>
    <t>Pak Weni</t>
  </si>
  <si>
    <t>Bpk Nasrul Hadi</t>
  </si>
  <si>
    <t>bpk  ikbal cijantung</t>
  </si>
  <si>
    <t>BPK  WALUYO KALISARI AL ASHRI</t>
  </si>
  <si>
    <t>Mitra Sobru SRI NURHIDAYATI MAYASARI</t>
  </si>
  <si>
    <t>Pak Rochmad</t>
  </si>
  <si>
    <t>BPK  KOPI NAKO KALISARI</t>
  </si>
  <si>
    <t>Ibu Deviria duren sawit</t>
  </si>
  <si>
    <t>Mas Yuli</t>
  </si>
  <si>
    <t>Pak Ali Herko</t>
  </si>
  <si>
    <t>BPK  BENGKEL LAS RW07</t>
  </si>
  <si>
    <t>bpk haji ungut cijantung</t>
  </si>
  <si>
    <t>Bpk Aria Cijantung</t>
  </si>
  <si>
    <t>bp tusino KALISARI</t>
  </si>
  <si>
    <t>ibu  desy kalisari</t>
  </si>
  <si>
    <t>Ibu Haji Elly</t>
  </si>
  <si>
    <t>Mitra Sobru Susan Susanti Kalisari</t>
  </si>
  <si>
    <t>Ibu Murti Suharti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</si>
</sst>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164" formatCode="_-[$Rp-421]* #,##0.00_-;\-[$Rp-421]* #,##0.00_-;_-[$Rp-421]* &quot;-&quot;??_-;_-@"/>
    <numFmt numFmtId="165" formatCode="_ * #,##0.00_ ;_ * \-#,##0.00_ ;_ * &quot;-&quot;??_ ;_ @_ "/>
    <numFmt numFmtId="166" formatCode="[$-F800]dddd\,\ mmmm\ dd\,\ yyyy"/>
    <numFmt numFmtId="167" formatCode="[$]dd/mm/yyyy;@" x16r2:formatCode16="[$-jv-Java-ID,1]dd/mm/yyyy;@"/>
    <numFmt numFmtId="168" formatCode="[$-409]d\-mmm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b/>
      <sz val="36"/>
      <color theme="1"/>
      <name val="Calibri"/>
      <family val="2"/>
      <scheme val="minor"/>
    </font>
    <font>
      <sz val="11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7">
    <xf numFmtId="0" fontId="0" fillId="0" borderId="0"/>
    <xf numFmtId="165" fontId="1" fillId="3" borderId="0" applyFont="0" applyBorder="0" applyAlignment="0" applyProtection="0">
      <alignment vertical="center"/>
    </xf>
    <xf numFmtId="165" fontId="1" fillId="3" borderId="0" applyFont="0" applyBorder="0" applyAlignment="0" applyProtection="0">
      <alignment vertical="center"/>
    </xf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3" xfId="0" applyNumberFormat="1" applyFont="1" applyFill="1" applyBorder="1"/>
    <xf numFmtId="0" fontId="0" fillId="2" borderId="0" xfId="0" applyFill="1"/>
    <xf numFmtId="42" fontId="0" fillId="0" borderId="0" xfId="0" applyNumberFormat="1"/>
    <xf numFmtId="166" fontId="6" fillId="0" borderId="4" xfId="1" applyNumberFormat="1" applyFont="1" applyFill="1" applyBorder="1" applyAlignment="1">
      <alignment vertical="center"/>
    </xf>
    <xf numFmtId="0" fontId="5" fillId="0" borderId="4" xfId="0" applyFont="1" applyBorder="1"/>
    <xf numFmtId="42" fontId="0" fillId="0" borderId="4" xfId="0" applyNumberFormat="1" applyBorder="1"/>
    <xf numFmtId="0" fontId="0" fillId="0" borderId="4" xfId="0" applyBorder="1"/>
    <xf numFmtId="42" fontId="5" fillId="0" borderId="4" xfId="0" applyNumberFormat="1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2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22" fontId="0" fillId="0" borderId="0" xfId="0" applyNumberFormat="1"/>
    <xf numFmtId="0" fontId="5" fillId="0" borderId="0" xfId="0" applyFont="1"/>
    <xf numFmtId="0" fontId="4" fillId="0" borderId="4" xfId="1" applyNumberFormat="1" applyFont="1" applyFill="1" applyBorder="1" applyAlignment="1">
      <alignment vertical="center"/>
    </xf>
    <xf numFmtId="167" fontId="6" fillId="0" borderId="4" xfId="1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168" fontId="2" fillId="0" borderId="4" xfId="0" applyNumberFormat="1" applyFont="1" applyBorder="1" applyAlignment="1">
      <alignment vertical="center"/>
    </xf>
    <xf numFmtId="42" fontId="2" fillId="0" borderId="4" xfId="0" applyNumberFormat="1" applyFont="1" applyBorder="1" applyAlignment="1">
      <alignment vertical="center"/>
    </xf>
    <xf numFmtId="42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66" fontId="4" fillId="0" borderId="4" xfId="0" applyNumberFormat="1" applyFont="1" applyBorder="1" applyAlignment="1">
      <alignment vertical="center"/>
    </xf>
    <xf numFmtId="167" fontId="4" fillId="0" borderId="4" xfId="0" applyNumberFormat="1" applyFont="1" applyBorder="1" applyAlignment="1">
      <alignment vertical="center"/>
    </xf>
    <xf numFmtId="41" fontId="0" fillId="0" borderId="0" xfId="0" applyNumberFormat="1"/>
    <xf numFmtId="14" fontId="0" fillId="0" borderId="0" xfId="0" applyNumberFormat="1"/>
    <xf numFmtId="42" fontId="0" fillId="0" borderId="3" xfId="0" applyNumberFormat="1" applyBorder="1"/>
    <xf numFmtId="0" fontId="0" fillId="0" borderId="3" xfId="0" applyBorder="1"/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quotePrefix="1"/>
    <xf numFmtId="41" fontId="5" fillId="0" borderId="4" xfId="0" applyNumberFormat="1" applyFont="1" applyBorder="1"/>
    <xf numFmtId="41" fontId="5" fillId="0" borderId="4" xfId="5" applyFont="1" applyFill="1" applyBorder="1"/>
    <xf numFmtId="42" fontId="4" fillId="0" borderId="4" xfId="0" applyNumberFormat="1" applyFont="1" applyBorder="1" applyAlignment="1">
      <alignment vertical="center"/>
    </xf>
    <xf numFmtId="42" fontId="5" fillId="0" borderId="0" xfId="0" applyNumberFormat="1" applyFont="1"/>
    <xf numFmtId="0" fontId="4" fillId="0" borderId="0" xfId="0" applyFont="1" applyAlignment="1">
      <alignment vertical="center"/>
    </xf>
    <xf numFmtId="167" fontId="6" fillId="0" borderId="0" xfId="1" applyNumberFormat="1" applyFont="1" applyFill="1" applyBorder="1" applyAlignment="1">
      <alignment vertical="center"/>
    </xf>
    <xf numFmtId="166" fontId="6" fillId="0" borderId="0" xfId="1" applyNumberFormat="1" applyFont="1" applyFill="1" applyBorder="1" applyAlignment="1">
      <alignment vertical="center"/>
    </xf>
    <xf numFmtId="41" fontId="5" fillId="0" borderId="0" xfId="0" applyNumberFormat="1" applyFont="1"/>
    <xf numFmtId="166" fontId="4" fillId="0" borderId="0" xfId="1" applyNumberFormat="1" applyFont="1" applyFill="1" applyBorder="1" applyAlignment="1">
      <alignment vertical="center"/>
    </xf>
    <xf numFmtId="166" fontId="5" fillId="0" borderId="0" xfId="0" applyNumberFormat="1" applyFont="1"/>
    <xf numFmtId="42" fontId="5" fillId="0" borderId="4" xfId="6" applyFont="1" applyBorder="1"/>
    <xf numFmtId="0" fontId="5" fillId="0" borderId="4" xfId="0" applyFont="1" applyBorder="1" applyAlignment="1">
      <alignment horizontal="left"/>
    </xf>
    <xf numFmtId="0" fontId="4" fillId="0" borderId="0" xfId="1" applyNumberFormat="1" applyFont="1" applyFill="1" applyBorder="1" applyAlignment="1">
      <alignment vertical="center"/>
    </xf>
    <xf numFmtId="168" fontId="6" fillId="0" borderId="4" xfId="1" applyNumberFormat="1" applyFont="1" applyFill="1" applyBorder="1" applyAlignment="1">
      <alignment vertical="center"/>
    </xf>
    <xf numFmtId="168" fontId="4" fillId="0" borderId="4" xfId="0" applyNumberFormat="1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0" borderId="0" xfId="0" applyFont="1"/>
    <xf numFmtId="22" fontId="0" fillId="0" borderId="0" xfId="0" applyNumberFormat="1" applyFill="1"/>
    <xf numFmtId="0" fontId="12" fillId="0" borderId="0" xfId="0" applyFont="1" applyFill="1" applyAlignment="1">
      <alignment horizontal="left" vertical="top" wrapText="1"/>
    </xf>
    <xf numFmtId="42" fontId="12" fillId="0" borderId="0" xfId="0" applyNumberFormat="1" applyFont="1" applyFill="1" applyAlignment="1">
      <alignment horizontal="left" vertical="top" wrapText="1"/>
    </xf>
    <xf numFmtId="0" fontId="0" fillId="0" borderId="0" xfId="0" applyFill="1"/>
    <xf numFmtId="42" fontId="0" fillId="0" borderId="0" xfId="0" applyNumberFormat="1" applyFill="1"/>
    <xf numFmtId="14" fontId="0" fillId="0" borderId="0" xfId="0" applyNumberFormat="1" applyFill="1"/>
  </cellXfs>
  <cellStyles count="7">
    <cellStyle name="Comma [0]" xfId="5" builtinId="6"/>
    <cellStyle name="Comma 2" xfId="2" xr:uid="{3CAE2F2A-4FC4-4F6B-9491-200DC2577B69}"/>
    <cellStyle name="Comma 2 2" xfId="1" xr:uid="{196133AC-E72C-4C28-923D-54ABD55B86CF}"/>
    <cellStyle name="Currency [0]" xfId="6" builtinId="7"/>
    <cellStyle name="Currency 2" xfId="4" xr:uid="{484ED408-57AE-415C-A915-CADF501D483A}"/>
    <cellStyle name="Normal" xfId="0" builtinId="0"/>
    <cellStyle name="Normal 2" xfId="3" xr:uid="{A18173E3-C097-46AB-81A8-5B8DB7B7B578}"/>
  </cellStyles>
  <dxfs count="7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2" formatCode="_-&quot;Rp&quot;* #,##0_-;\-&quot;Rp&quot;* #,##0_-;_-&quot;Rp&quot;* &quot;-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p&quot;* #,##0_-;\-&quot;Rp&quot;* #,##0_-;_-&quot;Rp&quot;* &quot;-&quot;_-;_-@_-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p&quot;* #,##0_-;\-&quot;Rp&quot;* #,##0_-;_-&quot;Rp&quot;* &quot;-&quot;_-;_-@_-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[$-409]d\-mmm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8" formatCode="[$-409]d\-mmm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3" formatCode="_-* #,##0_-;\-* #,##0_-;_-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166" formatCode="[$-F800]dddd\,\ mmmm\ dd\,\ yyyy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7" formatCode="[$]dd/mm/yyyy;@" x16r2:formatCode16="[$-jv-Java-ID,1]dd/mm/yy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numFmt numFmtId="27" formatCode="dd/mm/yyyy\ hh:mm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2" formatCode="_-&quot;Rp&quot;* #,##0_-;\-&quot;Rp&quot;* #,##0_-;_-&quot;Rp&quot;* &quot;-&quot;_-;_-@_-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7" formatCode="dd/mm/yyyy\ hh:m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2" formatCode="_-&quot;Rp&quot;* #,##0_-;\-&quot;Rp&quot;* #,##0_-;_-&quot;Rp&quot;* &quot;-&quot;_-;_-@_-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2" formatCode="_-&quot;Rp&quot;* #,##0_-;\-&quot;Rp&quot;* #,##0_-;_-&quot;Rp&quot;* &quot;-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2" formatCode="_-&quot;Rp&quot;* #,##0_-;\-&quot;Rp&quot;* #,##0_-;_-&quot;Rp&quot;* &quot;-&quot;_-;_-@_-"/>
      <border diagonalUp="0" diagonalDown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rgb="FFDEEAF6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auto="1"/>
        </left>
      </border>
    </dxf>
    <dxf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07136D-1EFF-4816-88EB-BAFBA59DD4FE}" name="PL" displayName="PL" ref="C3:M53" totalsRowShown="0" headerRowDxfId="69" tableBorderDxfId="68">
  <autoFilter ref="C3:M53" xr:uid="{A507136D-1EFF-4816-88EB-BAFBA59DD4FE}"/>
  <tableColumns count="11">
    <tableColumn id="1" xr3:uid="{04E2BDD1-05C9-461D-8871-DAB640AB8CFD}" name="NAMA_BARANG" dataDxfId="67"/>
    <tableColumn id="2" xr3:uid="{BFB20F57-74AC-4C8D-A00F-22A415A52F3B}" name="Harga Modal" dataDxfId="66"/>
    <tableColumn id="3" xr3:uid="{26CA21AD-2878-4D06-85C9-42B7ADE7BC4C}" name="Stok Awal" dataDxfId="65"/>
    <tableColumn id="4" xr3:uid="{E631D7C9-3ACC-4C36-92C4-F5B266951D2E}" name="Stok Masuk" dataDxfId="64">
      <calculatedColumnFormula>SUMIFS(Stok_In[Qty],Stok_In[Status],"Masuk",Stok_In[Nama Barang],PL[[#This Row],[NAMA_BARANG]])+SUMIFS(Stok_In[Qty],Stok_In[Status],"Awal",Stok_In[Nama Barang],PL[[#This Row],[NAMA_BARANG]])</calculatedColumnFormula>
    </tableColumn>
    <tableColumn id="5" xr3:uid="{0C497EEB-7037-4C66-B657-669565E4CB42}" name="Terjual" dataDxfId="63">
      <calculatedColumnFormula>SUMIF(Penjualan[Nama Barang],PL[[#This Row],[NAMA_BARANG]],Penjualan[Qty])</calculatedColumnFormula>
    </tableColumn>
    <tableColumn id="6" xr3:uid="{5E21CAB5-7B84-4188-8A7A-F3F8A986A1AC}" name="Rusak" dataDxfId="62"/>
    <tableColumn id="7" xr3:uid="{126A4004-9BCE-424C-BC7E-8F13520A887F}" name="Sisa Stok" dataDxfId="61">
      <calculatedColumnFormula>SUM(PL[[#This Row],[Stok Awal]:[Stok Masuk]])-SUM(PL[[#This Row],[Terjual]:[Rusak]])</calculatedColumnFormula>
    </tableColumn>
    <tableColumn id="8" xr3:uid="{DE880C5B-BC26-4E3F-9B3E-8629B9CBB02D}" name="Awal-1" dataDxfId="60">
      <calculatedColumnFormula>PL[[#This Row],[Stok Awal]]*PL[[#This Row],[Harga Modal]]</calculatedColumnFormula>
    </tableColumn>
    <tableColumn id="9" xr3:uid="{65418F22-DF55-4C95-B27D-74EB666287DE}" name="Masuk-1" dataDxfId="59">
      <calculatedColumnFormula>SUMIFS(Stok_In[Subtotal],Stok_In[Status],"Masuk",Stok_In[Nama Barang],PL[[#This Row],[NAMA_BARANG]])+SUMIFS(Stok_In[Subtotal],Stok_In[Status],"Awal",Stok_In[Nama Barang],PL[[#This Row],[NAMA_BARANG]])</calculatedColumnFormula>
    </tableColumn>
    <tableColumn id="10" xr3:uid="{42536318-C760-457F-BD6B-261219C95860}" name="Terjual-1" dataDxfId="58">
      <calculatedColumnFormula>SUMIF(Penjualan[Nama Barang],PL[[#This Row],[NAMA_BARANG]],Penjualan[Modal])</calculatedColumnFormula>
    </tableColumn>
    <tableColumn id="11" xr3:uid="{0F24F38D-F42E-437D-8C5D-8C441B2E5EDF}" name="Sisa-1" dataDxfId="57">
      <calculatedColumnFormula>SUM(PL[[#This Row],[Awal-1]:[Masuk-1]])-PL[[#This Row],[Terjual-1]]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8DC430-7A96-4360-84A7-61561DAB4CA4}" name="Petty_Cash" displayName="Petty_Cash" ref="B2:J197" totalsRowShown="0" dataDxfId="56">
  <autoFilter ref="B2:J197" xr:uid="{688DC430-7A96-4360-84A7-61561DAB4CA4}"/>
  <sortState xmlns:xlrd2="http://schemas.microsoft.com/office/spreadsheetml/2017/richdata2" ref="B3:J156">
    <sortCondition ref="C2:C156"/>
  </sortState>
  <tableColumns count="9">
    <tableColumn id="9" xr3:uid="{04160A95-2B0D-4225-A699-525CDCC4C799}" name="No." dataDxfId="55"/>
    <tableColumn id="1" xr3:uid="{AAA1B0AF-FDCF-4C42-B14F-74D031C0E9B7}" name="Tanggal" dataDxfId="54"/>
    <tableColumn id="2" xr3:uid="{CDDBFE60-94EC-4710-8F9B-14B75AC0A1B7}" name="No.Faktur" dataDxfId="53"/>
    <tableColumn id="3" xr3:uid="{A0036C62-494F-4E63-892E-F5F61B2AFB06}" name="Ket" dataDxfId="52"/>
    <tableColumn id="4" xr3:uid="{DBE8EA84-1898-471E-9E38-EC0054E9DD68}" name="Qty" dataDxfId="51"/>
    <tableColumn id="5" xr3:uid="{9963A641-8C04-4DE7-8FA9-0D945D7F8180}" name="Harga" dataDxfId="50"/>
    <tableColumn id="6" xr3:uid="{A0A3C088-122A-4EEB-9EB8-C270C1BFC5BD}" name="Subtotal" dataDxfId="49"/>
    <tableColumn id="7" xr3:uid="{F6EB77B2-C762-4BE1-BC18-CA471ABA38EE}" name="Saldo" dataDxfId="48">
      <calculatedColumnFormula>IF(Petty_Cash[[#This Row],[Status]]="K",H2+Petty_Cash[[#This Row],[Subtotal]],H2-Petty_Cash[[#This Row],[Subtotal]])</calculatedColumnFormula>
    </tableColumn>
    <tableColumn id="8" xr3:uid="{F8E2D45C-126A-4E23-854A-3ECCF5CDD185}" name="Status" data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F3E4BB-3F7A-4AF0-A49A-DC8F6F6125EA}" name="Rekening" displayName="Rekening" ref="L2:S142" totalsRowShown="0">
  <autoFilter ref="L2:S142" xr:uid="{B4F3E4BB-3F7A-4AF0-A49A-DC8F6F6125EA}"/>
  <tableColumns count="8">
    <tableColumn id="6" xr3:uid="{B9B317F9-ADE3-48A2-B4E5-FB9D64F933F3}" name="No." dataDxfId="46"/>
    <tableColumn id="1" xr3:uid="{A241B84F-B13F-4F9B-9FEB-DFFDC5C4C3ED}" name="Tanggal" dataDxfId="45"/>
    <tableColumn id="2" xr3:uid="{9DE41DE2-5961-428F-A2DC-ED5BA51E6618}" name="D/K" dataDxfId="44"/>
    <tableColumn id="3" xr3:uid="{83FC8159-61F6-4637-BDDA-183D6E2E6530}" name="Mutasi" dataDxfId="43"/>
    <tableColumn id="4" xr3:uid="{22E1D93D-57D4-4CD6-B390-1C2C2AC59676}" name="Saldo" dataDxfId="42">
      <calculatedColumnFormula>Rekening[[#This Row],[Mutasi]]</calculatedColumnFormula>
    </tableColumn>
    <tableColumn id="5" xr3:uid="{EC52D242-23E6-4031-8FDF-6ABAD4135D98}" name="Keterangan" dataDxfId="41"/>
    <tableColumn id="7" xr3:uid="{32BE53DE-00F4-437C-8B52-ACDD8C3BD63E}" name="No.Faktur"/>
    <tableColumn id="8" xr3:uid="{901DBF21-4313-48F2-9E60-FD568F194F8A}" name="Re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D76119-D1A6-4DA2-B57C-90D71EDE4192}" name="Stok_In" displayName="Stok_In" ref="A1:M79" totalsRowShown="0" headerRowDxfId="40" dataDxfId="38" headerRowBorderDxfId="39" tableBorderDxfId="37">
  <autoFilter ref="A1:M79" xr:uid="{0BD76119-D1A6-4DA2-B57C-90D71EDE4192}"/>
  <tableColumns count="13">
    <tableColumn id="14" xr3:uid="{F45B3F8A-D026-40FE-BBCE-2214B72E1136}" name="SKU&amp;ID" dataDxfId="36">
      <calculatedColumnFormula>Stok_In[[#This Row],[Nama Barang]]&amp;Stok_In[[#This Row],[ID]]</calculatedColumnFormula>
    </tableColumn>
    <tableColumn id="11" xr3:uid="{F41C1F6E-5EB2-436C-B56D-95C5DA05109C}" name="ID" dataDxfId="35"/>
    <tableColumn id="1" xr3:uid="{0E76039C-4CD4-46F4-AC83-40D1FE9A4099}" name="Tgl_Dtg" dataDxfId="34" dataCellStyle="Comma 2 2"/>
    <tableColumn id="2" xr3:uid="{F7F7D641-AD64-460B-A0D4-B64F4CB4C25C}" name="Tgl_Bayar" dataDxfId="33"/>
    <tableColumn id="3" xr3:uid="{2C0E63DF-5606-44EE-B798-688672076CE0}" name="Nama Barang" dataDxfId="32"/>
    <tableColumn id="4" xr3:uid="{4CAE4DEB-BC6D-43B8-B799-60AB63A4B95F}" name="Qty" dataDxfId="31"/>
    <tableColumn id="5" xr3:uid="{B0A2EE1E-A548-4C71-AA67-E7FB2B03043E}" name="Harga" dataDxfId="30"/>
    <tableColumn id="6" xr3:uid="{9325BE63-07D2-41F4-A79E-DA836F94C5C8}" name="Subtotal" dataDxfId="29">
      <calculatedColumnFormula>Stok_In[[#This Row],[Qty]]*Stok_In[[#This Row],[Harga]]</calculatedColumnFormula>
    </tableColumn>
    <tableColumn id="9" xr3:uid="{DE84EDF6-BA03-4EC9-B4C9-26EE6878DA90}" name="Status" dataDxfId="28"/>
    <tableColumn id="10" xr3:uid="{7F597296-0CF7-46BF-BA28-F25CD4F87E92}" name="Supplier" dataDxfId="27"/>
    <tableColumn id="12" xr3:uid="{03A673C7-48ED-4FD9-8AA4-6D2CF7B1B115}" name="No.Faktur" dataDxfId="26"/>
    <tableColumn id="7" xr3:uid="{D73C5DF3-FC26-4971-827B-3EB514B36EA9}" name="Pembayaran" dataDxfId="25">
      <calculatedColumnFormula>SUMIF(Rekening[No.Faktur],Stok_In[[#This Row],[No.Faktur]],Rekening[Mutasi])+SUMIF(Petty_Cash[No.Faktur],Stok_In[[#This Row],[No.Faktur]],Petty_Cash[Subtotal])</calculatedColumnFormula>
    </tableColumn>
    <tableColumn id="8" xr3:uid="{014482C7-9E0B-42C8-8D66-0A224328CC64}" name="Kekurangan" dataDxfId="24">
      <calculatedColumnFormula>_xlfn.IFNA(SUMIF(Stok_In[No.Faktur],Stok_In[[#This Row],[No.Faktur]],Stok_In[Subtotal])-INDEX(Stok_In[Pembayaran],MATCH(Stok_In[[#This Row],[No.Faktur]],Stok_In[No.Faktur],0)),0)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45399-3991-4F3E-9053-2DE31DACF94C}" name="Penjualan" displayName="Penjualan" ref="A1:T192" totalsRowShown="0" headerRowDxfId="23" dataDxfId="22">
  <autoFilter ref="A1:T192" xr:uid="{A8845399-3991-4F3E-9053-2DE31DACF94C}"/>
  <tableColumns count="20">
    <tableColumn id="14" xr3:uid="{AAEE27E0-413C-42D3-A544-7870798DB15B}" name="No." dataDxfId="21"/>
    <tableColumn id="1" xr3:uid="{8C5A3504-A31B-477A-A354-30D6148B2BCE}" name="Tgl_Keluar" dataDxfId="20"/>
    <tableColumn id="2" xr3:uid="{AC435301-4F2C-4048-B163-652F87656923}" name="Tgl_Pay" dataDxfId="19" dataCellStyle="Comma 2 2">
      <calculatedColumnFormula>IFERROR(INDEX(Petty_Cash[Tanggal],MATCH(Penjualan[[#This Row],[Faktur]],Petty_Cash[No.Faktur],0)),IFERROR(INDEX(Rekening[Tanggal],MATCH(Penjualan[[#This Row],[Faktur]],Rekening[No.Faktur],0)),""))</calculatedColumnFormula>
    </tableColumn>
    <tableColumn id="3" xr3:uid="{07F8FFDF-A7E7-4618-8B7E-6226A185696C}" name="Nama Barang" dataDxfId="18"/>
    <tableColumn id="4" xr3:uid="{CC05B82A-5B31-45BF-89A4-750BFBFF1EDD}" name="Qty" dataDxfId="17"/>
    <tableColumn id="5" xr3:uid="{B1DFCB6C-5F81-4C4A-9244-7FCE3C256AAD}" name="Harga" dataDxfId="16"/>
    <tableColumn id="6" xr3:uid="{AA6E8559-E657-4036-9A29-9695791E1966}" name="Subtotal_Jual" dataDxfId="15">
      <calculatedColumnFormula>E2*F2</calculatedColumnFormula>
    </tableColumn>
    <tableColumn id="15" xr3:uid="{2D453469-10E2-43B0-A680-F1F34E8538D8}" name="Pembayaran" dataDxfId="14">
      <calculatedColumnFormula>SUMIF(Petty_Cash[No.Faktur],Penjualan[[#This Row],[Faktur]],Petty_Cash[Subtotal])+SUMIF(Rekening[No.Faktur],Penjualan[[#This Row],[Faktur]],Rekening[Mutasi])</calculatedColumnFormula>
    </tableColumn>
    <tableColumn id="18" xr3:uid="{EF141AF0-825C-42DC-9FF9-4C736F9F97B8}" name="Column1" dataDxfId="13">
      <calculatedColumnFormula array="1">IF(SUMIF(D$2:D2,Penjualan[[#This Row],[Nama Barang]],E$2:E2)&lt;SUMIF(PL[NAMA_BARANG],Penjualan[[#This Row],[Nama Barang]],PL[Stok Awal]),SUM(--IF(MMULT(--(ROW(PL[Stok Awal])&gt;=TRANSPOSE(ROW(PL[Stok Awal]))),--IF(PL[NAMA_BARANG]=Penjualan[[#This Row],[Nama Barang]],PL[Stok Awal],0))&lt;SUMIF(D$2:D2,Penjualan[[#This Row],[Nama Barang]],E$2:E2),1,0)),IF(MMULT(--(ROW(Stok_In[Qty])&gt;=TRANSPOSE(ROW(Stok_In[Qty]))),--IF(Stok_In[Nama Barang]=Penjualan[[#This Row],[Nama Barang]],Stok_In[Qty],0)),SUM(--IF(MMULT(--(ROW(PL[Stok Awal])&gt;=TRANSPOSE(ROW(PL[Stok Awal]))),--IF(PL[NAMA_BARANG]=Penjualan[[#This Row],[Nama Barang]],PL[Stok Awal],0))&lt;SUMIF(D$2:D2,Penjualan[[#This Row],[Nama Barang]],E$2:E2),1,0)),SUM(--IF(MMULT(--(ROW(Stok_In[Qty])&gt;=TRANSPOSE(ROW(Stok_In[Qty]))),--IF(Stok_In[Nama Barang]=Penjualan[[#This Row],[Nama Barang]],Stok_In[Qty],0))&lt;SUMIF(D$2:D2,Penjualan[[#This Row],[Nama Barang]],E$2:E2),1,0))))</calculatedColumnFormula>
    </tableColumn>
    <tableColumn id="16" xr3:uid="{2BBE8317-D550-460E-8C1C-1ECC968075B9}" name="total modal" dataDxfId="12"/>
    <tableColumn id="17" xr3:uid="{8F05DD0E-0842-48D6-B449-A022BE1C8DB6}" name="Sisa Modal" dataDxfId="11">
      <calculatedColumnFormula array="1">_xlfn.IFNA(IF(INDEX(PL[Stok Awal],MATCH(TRUE,OFFSET(PL!C$4,,,I2+1)=Penjualan[[#This Row],[Nama Barang]],0))&gt;=Penjualan[[#This Row],[Qty]],(SUMIF(D$2:D2,D2,E$2:E2)-SUMPRODUCT(--IF(OFFSET(PL!C$4,,,I2+1)=D2,1,0),OFFSET(PL!E$4,,,I2+1)))*OFFSET(PL!D$4,I2,,,),(SUMIF(D$2:D2,D2,E$2:E2)-SUMPRODUCT(--IF(OFFSET(Stok_In!E$2,,,I2+1)=D2,1,0),OFFSET(Stok_In!F$2,,,I2+1)))*OFFSET(Stok_In!G$2,I2,,,)),(SUMIF(D$2:D2,D2,E$2:E2)-SUMPRODUCT(--IF(OFFSET(Stok_In!E$2,,,I2+1)=D2,1,0),OFFSET(Stok_In!F$2,,,I2+1)))*OFFSET(Stok_In!G$2,I2,,,))</calculatedColumnFormula>
    </tableColumn>
    <tableColumn id="20" xr3:uid="{508D5FB0-96BB-4ADF-A4EA-B99985821706}" name="Modal" dataDxfId="10">
      <calculatedColumnFormula>Penjualan[[#This Row],[total modal]]+Penjualan[[#This Row],[Sisa Modal]]</calculatedColumnFormula>
    </tableColumn>
    <tableColumn id="22" xr3:uid="{4919789E-A72D-4E30-82EA-F0A34C939947}" name="Sisa Stok" dataDxfId="9">
      <calculatedColumnFormula>IFERROR(ABS(Penjualan[[#This Row],[Sisa Modal]]/Penjualan[[#This Row],[Modal FIFO Satuan]]),0)</calculatedColumnFormula>
    </tableColumn>
    <tableColumn id="8" xr3:uid="{47266DCE-86EC-48D5-BAF6-BBFA667584F2}" name="Modal FIFO Satuan" dataDxfId="8">
      <calculatedColumnFormula>Penjualan[[#This Row],[Modal]]/Penjualan[[#This Row],[Qty]]</calculatedColumnFormula>
    </tableColumn>
    <tableColumn id="21" xr3:uid="{EB6A8D4B-2D99-46E6-B7DD-C66EE668ABBF}" name="Modal di PL" dataDxfId="7">
      <calculatedColumnFormula>INDEX(PL[Harga Modal],MATCH(Penjualan[[#This Row],[Nama Barang]],PL[NAMA_BARANG],0))-Penjualan[[#This Row],[Modal FIFO Satuan]]</calculatedColumnFormula>
    </tableColumn>
    <tableColumn id="9" xr3:uid="{75FFB68F-08FE-456F-8A3E-195007C20A87}" name="Keuntungan" dataDxfId="6">
      <calculatedColumnFormula>Penjualan[[#This Row],[Subtotal_Jual]]-Penjualan[[#This Row],[Modal]]</calculatedColumnFormula>
    </tableColumn>
    <tableColumn id="10" xr3:uid="{5C327D12-7D64-470D-B031-B8C2B5E24810}" name="Pembeli" dataDxfId="5"/>
    <tableColumn id="11" xr3:uid="{51634AA0-1D8E-4764-B579-ADFF4D6D6FF8}" name="Faktur" dataDxfId="4"/>
    <tableColumn id="12" xr3:uid="{B960E737-DBC5-49CC-8937-12E37B3859ED}" name="Pay" dataDxfId="3">
      <calculatedColumnFormula>IFERROR(IF(MATCH(Penjualan[[#This Row],[Faktur]],Petty_Cash[No.Faktur],0),"Tunai",""),IFERROR(IF(MATCH(Penjualan[[#This Row],[Faktur]],Rekening[No.Faktur],0),"TF",""),""))</calculatedColumnFormula>
    </tableColumn>
    <tableColumn id="13" xr3:uid="{776E7D0D-BCB5-46ED-8FE3-39AB66BC2796}" name="Keteranga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1BEF-859E-40EE-A70A-384C339A66BA}">
  <sheetPr codeName="Sheet1">
    <pageSetUpPr fitToPage="1"/>
  </sheetPr>
  <dimension ref="A3:R53"/>
  <sheetViews>
    <sheetView workbookViewId="0">
      <selection activeCell="C6" sqref="C6:C53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61.7109375" bestFit="1" customWidth="1"/>
    <col min="4" max="4" width="19.7109375" hidden="1" customWidth="1"/>
    <col min="5" max="5" width="12" hidden="1" customWidth="1"/>
    <col min="6" max="6" width="13.42578125" bestFit="1" customWidth="1"/>
    <col min="7" max="7" width="9.42578125" bestFit="1" customWidth="1"/>
    <col min="8" max="8" width="8.42578125" customWidth="1"/>
    <col min="9" max="9" width="11" bestFit="1" customWidth="1"/>
    <col min="10" max="13" width="15" bestFit="1" customWidth="1"/>
    <col min="15" max="16" width="15" bestFit="1" customWidth="1"/>
    <col min="17" max="17" width="14" customWidth="1"/>
    <col min="18" max="18" width="14" bestFit="1" customWidth="1"/>
  </cols>
  <sheetData>
    <row r="3" spans="1:18" x14ac:dyDescent="0.25">
      <c r="C3" s="1" t="s">
        <v>0</v>
      </c>
      <c r="D3" s="3" t="s">
        <v>44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8" x14ac:dyDescent="0.25">
      <c r="C4" s="32"/>
      <c r="D4" s="8"/>
      <c r="E4" s="9"/>
      <c r="F4" s="9">
        <f>SUMIFS(Stok_In[Qty],Stok_In[Status],"Masuk",Stok_In[Nama Barang],PL[[#This Row],[NAMA_BARANG]])+SUMIFS(Stok_In[Qty],Stok_In[Status],"Awal",Stok_In[Nama Barang],PL[[#This Row],[NAMA_BARANG]])</f>
        <v>0</v>
      </c>
      <c r="G4" s="9"/>
      <c r="H4" s="9"/>
      <c r="I4" s="9"/>
      <c r="J4" s="8">
        <f>PL[[#This Row],[Stok Awal]]*PL[[#This Row],[Harga Modal]]</f>
        <v>0</v>
      </c>
      <c r="K4" s="8">
        <f>SUMIFS(Stok_In[Subtotal],Stok_In[Status],"Masuk",Stok_In[Nama Barang],PL[[#This Row],[NAMA_BARANG]])+SUMIFS(Stok_In[Subtotal],Stok_In[Status],"Awal",Stok_In[Nama Barang],PL[[#This Row],[NAMA_BARANG]])</f>
        <v>0</v>
      </c>
      <c r="L4" s="8">
        <f>SUMIF(Penjualan[Nama Barang],PL[[#This Row],[NAMA_BARANG]],Penjualan[Modal])</f>
        <v>0</v>
      </c>
      <c r="M4" s="8" t="s">
        <v>46</v>
      </c>
    </row>
    <row r="5" spans="1:18" x14ac:dyDescent="0.25">
      <c r="A5" s="52"/>
      <c r="B5" s="52"/>
      <c r="C5" s="32"/>
      <c r="D5" s="8"/>
      <c r="E5" s="9"/>
      <c r="F5" s="9">
        <f>SUMIFS(Stok_In[Qty],Stok_In[Status],"Masuk",Stok_In[Nama Barang],PL[[#This Row],[NAMA_BARANG]])+SUMIFS(Stok_In[Qty],Stok_In[Status],"Awal",Stok_In[Nama Barang],PL[[#This Row],[NAMA_BARANG]])</f>
        <v>0</v>
      </c>
      <c r="G5" s="9"/>
      <c r="H5" s="9"/>
      <c r="I5" s="9"/>
      <c r="J5" s="8">
        <f>PL[[#This Row],[Stok Awal]]*PL[[#This Row],[Harga Modal]]</f>
        <v>0</v>
      </c>
      <c r="K5" s="8">
        <f>SUMIFS(Stok_In[Subtotal],Stok_In[Status],"Masuk",Stok_In[Nama Barang],PL[[#This Row],[NAMA_BARANG]])+SUMIFS(Stok_In[Subtotal],Stok_In[Status],"Awal",Stok_In[Nama Barang],PL[[#This Row],[NAMA_BARANG]])</f>
        <v>0</v>
      </c>
      <c r="L5" s="8">
        <f>SUMIF(Penjualan[Nama Barang],PL[[#This Row],[NAMA_BARANG]],Penjualan[Modal])</f>
        <v>0</v>
      </c>
      <c r="M5" s="8"/>
    </row>
    <row r="6" spans="1:18" x14ac:dyDescent="0.25">
      <c r="A6" s="53"/>
      <c r="C6" s="32"/>
      <c r="D6" s="8"/>
      <c r="E6" s="9"/>
      <c r="F6" s="9">
        <f>SUMIFS(Stok_In[Qty],Stok_In[Status],"Masuk",Stok_In[Nama Barang],PL[[#This Row],[NAMA_BARANG]])+SUMIFS(Stok_In[Qty],Stok_In[Status],"Awal",Stok_In[Nama Barang],PL[[#This Row],[NAMA_BARANG]])</f>
        <v>0</v>
      </c>
      <c r="G6" s="9">
        <f>SUMIF(Penjualan[Nama Barang],PL[[#This Row],[NAMA_BARANG]],Penjualan[Qty])</f>
        <v>0</v>
      </c>
      <c r="H6" s="9"/>
      <c r="I6" s="9">
        <f>SUM(PL[[#This Row],[Stok Awal]:[Stok Masuk]])-SUM(PL[[#This Row],[Terjual]:[Rusak]])</f>
        <v>0</v>
      </c>
      <c r="J6" s="8"/>
      <c r="K6" s="8">
        <f>SUMIFS(Stok_In[Subtotal],Stok_In[Status],"Masuk",Stok_In[Nama Barang],PL[[#This Row],[NAMA_BARANG]])+SUMIFS(Stok_In[Subtotal],Stok_In[Status],"Awal",Stok_In[Nama Barang],PL[[#This Row],[NAMA_BARANG]])</f>
        <v>0</v>
      </c>
      <c r="L6" s="8">
        <f>SUMIF(Penjualan[Nama Barang],PL[[#This Row],[NAMA_BARANG]],Penjualan[Modal])</f>
        <v>0</v>
      </c>
      <c r="M6" s="8">
        <f>SUM(PL[[#This Row],[Awal-1]:[Masuk-1]])-PL[[#This Row],[Terjual-1]]</f>
        <v>0</v>
      </c>
      <c r="Q6" s="5"/>
      <c r="R6" s="5"/>
    </row>
    <row r="7" spans="1:18" x14ac:dyDescent="0.25">
      <c r="A7" s="53"/>
      <c r="C7" s="32"/>
      <c r="D7" s="8"/>
      <c r="E7" s="9"/>
      <c r="F7" s="9">
        <f>SUMIFS(Stok_In[Qty],Stok_In[Status],"Masuk",Stok_In[Nama Barang],PL[[#This Row],[NAMA_BARANG]])+SUMIFS(Stok_In[Qty],Stok_In[Status],"Awal",Stok_In[Nama Barang],PL[[#This Row],[NAMA_BARANG]])</f>
        <v>0</v>
      </c>
      <c r="G7" s="9">
        <f>SUMIF(Penjualan[Nama Barang],PL[[#This Row],[NAMA_BARANG]],Penjualan[Qty])</f>
        <v>0</v>
      </c>
      <c r="H7" s="9"/>
      <c r="I7" s="9">
        <f>SUM(PL[[#This Row],[Stok Awal]:[Stok Masuk]])-SUM(PL[[#This Row],[Terjual]:[Rusak]])</f>
        <v>0</v>
      </c>
      <c r="J7" s="8">
        <f>PL[[#This Row],[Stok Awal]]*PL[[#This Row],[Harga Modal]]</f>
        <v>0</v>
      </c>
      <c r="K7" s="8">
        <f>SUMIFS(Stok_In[Subtotal],Stok_In[Status],"Masuk",Stok_In[Nama Barang],PL[[#This Row],[NAMA_BARANG]])+SUMIFS(Stok_In[Subtotal],Stok_In[Status],"Awal",Stok_In[Nama Barang],PL[[#This Row],[NAMA_BARANG]])</f>
        <v>0</v>
      </c>
      <c r="L7" s="8">
        <f>SUMIF(Penjualan[Nama Barang],PL[[#This Row],[NAMA_BARANG]],Penjualan[Modal])</f>
        <v>0</v>
      </c>
      <c r="M7" s="8">
        <f>SUM(PL[[#This Row],[Awal-1]:[Masuk-1]])-PL[[#This Row],[Terjual-1]]</f>
        <v>0</v>
      </c>
      <c r="O7" s="5"/>
      <c r="Q7" s="5"/>
      <c r="R7" s="5"/>
    </row>
    <row r="8" spans="1:18" x14ac:dyDescent="0.25">
      <c r="A8" s="53"/>
      <c r="C8" s="32"/>
      <c r="D8" s="8"/>
      <c r="E8" s="9"/>
      <c r="F8" s="9">
        <f>SUMIFS(Stok_In[Qty],Stok_In[Status],"Masuk",Stok_In[Nama Barang],PL[[#This Row],[NAMA_BARANG]])+SUMIFS(Stok_In[Qty],Stok_In[Status],"Awal",Stok_In[Nama Barang],PL[[#This Row],[NAMA_BARANG]])</f>
        <v>0</v>
      </c>
      <c r="G8" s="9">
        <f>SUMIF(Penjualan[Nama Barang],PL[[#This Row],[NAMA_BARANG]],Penjualan[Qty])</f>
        <v>0</v>
      </c>
      <c r="H8" s="9"/>
      <c r="I8" s="9">
        <f>SUM(PL[[#This Row],[Stok Awal]:[Stok Masuk]])-SUM(PL[[#This Row],[Terjual]:[Rusak]])</f>
        <v>0</v>
      </c>
      <c r="J8" s="8">
        <f>PL[[#This Row],[Stok Awal]]*PL[[#This Row],[Harga Modal]]</f>
        <v>0</v>
      </c>
      <c r="K8" s="8">
        <f>SUMIFS(Stok_In[Subtotal],Stok_In[Status],"Masuk",Stok_In[Nama Barang],PL[[#This Row],[NAMA_BARANG]])+SUMIFS(Stok_In[Subtotal],Stok_In[Status],"Awal",Stok_In[Nama Barang],PL[[#This Row],[NAMA_BARANG]])</f>
        <v>0</v>
      </c>
      <c r="L8" s="8">
        <f>SUMIF(Penjualan[Nama Barang],PL[[#This Row],[NAMA_BARANG]],Penjualan[Modal])</f>
        <v>0</v>
      </c>
      <c r="M8" s="8">
        <f>SUM(PL[[#This Row],[Awal-1]:[Masuk-1]])-PL[[#This Row],[Terjual-1]]</f>
        <v>0</v>
      </c>
      <c r="O8" s="5"/>
      <c r="Q8" s="5"/>
      <c r="R8" s="5"/>
    </row>
    <row r="9" spans="1:18" x14ac:dyDescent="0.25">
      <c r="A9" s="53"/>
      <c r="C9" s="32"/>
      <c r="D9" s="8"/>
      <c r="E9" s="9"/>
      <c r="F9" s="9">
        <f>SUMIFS(Stok_In[Qty],Stok_In[Status],"Masuk",Stok_In[Nama Barang],PL[[#This Row],[NAMA_BARANG]])+SUMIFS(Stok_In[Qty],Stok_In[Status],"Awal",Stok_In[Nama Barang],PL[[#This Row],[NAMA_BARANG]])</f>
        <v>0</v>
      </c>
      <c r="G9" s="9">
        <f>SUMIF(Penjualan[Nama Barang],PL[[#This Row],[NAMA_BARANG]],Penjualan[Qty])</f>
        <v>0</v>
      </c>
      <c r="H9" s="9"/>
      <c r="I9" s="9">
        <f>SUM(PL[[#This Row],[Stok Awal]:[Stok Masuk]])-SUM(PL[[#This Row],[Terjual]:[Rusak]])</f>
        <v>0</v>
      </c>
      <c r="J9" s="8">
        <f>PL[[#This Row],[Stok Awal]]*PL[[#This Row],[Harga Modal]]</f>
        <v>0</v>
      </c>
      <c r="K9" s="8">
        <f>SUMIFS(Stok_In[Subtotal],Stok_In[Status],"Masuk",Stok_In[Nama Barang],PL[[#This Row],[NAMA_BARANG]])+SUMIFS(Stok_In[Subtotal],Stok_In[Status],"Awal",Stok_In[Nama Barang],PL[[#This Row],[NAMA_BARANG]])</f>
        <v>0</v>
      </c>
      <c r="L9" s="8">
        <f>SUMIF(Penjualan[Nama Barang],PL[[#This Row],[NAMA_BARANG]],Penjualan[Modal])</f>
        <v>0</v>
      </c>
      <c r="M9" s="8">
        <f>SUM(PL[[#This Row],[Awal-1]:[Masuk-1]])-PL[[#This Row],[Terjual-1]]</f>
        <v>0</v>
      </c>
      <c r="O9" s="5"/>
      <c r="Q9" s="5"/>
      <c r="R9" s="5"/>
    </row>
    <row r="10" spans="1:18" x14ac:dyDescent="0.25">
      <c r="C10" s="32"/>
      <c r="D10" s="8"/>
      <c r="E10" s="9"/>
      <c r="F10" s="9">
        <f>SUMIFS(Stok_In[Qty],Stok_In[Status],"Masuk",Stok_In[Nama Barang],PL[[#This Row],[NAMA_BARANG]])+SUMIFS(Stok_In[Qty],Stok_In[Status],"Awal",Stok_In[Nama Barang],PL[[#This Row],[NAMA_BARANG]])</f>
        <v>0</v>
      </c>
      <c r="G10" s="9">
        <f>SUMIF(Penjualan[Nama Barang],PL[[#This Row],[NAMA_BARANG]],Penjualan[Qty])</f>
        <v>0</v>
      </c>
      <c r="H10" s="9"/>
      <c r="I10" s="9">
        <f>SUM(PL[[#This Row],[Stok Awal]:[Stok Masuk]])-SUM(PL[[#This Row],[Terjual]:[Rusak]])</f>
        <v>0</v>
      </c>
      <c r="J10" s="8">
        <f>PL[[#This Row],[Stok Awal]]*PL[[#This Row],[Harga Modal]]</f>
        <v>0</v>
      </c>
      <c r="K10" s="8">
        <f>SUMIFS(Stok_In[Subtotal],Stok_In[Status],"Masuk",Stok_In[Nama Barang],PL[[#This Row],[NAMA_BARANG]])+SUMIFS(Stok_In[Subtotal],Stok_In[Status],"Awal",Stok_In[Nama Barang],PL[[#This Row],[NAMA_BARANG]])</f>
        <v>0</v>
      </c>
      <c r="L10" s="8">
        <f>SUMIF(Penjualan[Nama Barang],PL[[#This Row],[NAMA_BARANG]],Penjualan[Modal])</f>
        <v>0</v>
      </c>
      <c r="M10" s="8">
        <f>SUM(PL[[#This Row],[Awal-1]:[Masuk-1]])-PL[[#This Row],[Terjual-1]]</f>
        <v>0</v>
      </c>
      <c r="O10" s="5"/>
      <c r="Q10" s="5"/>
      <c r="R10" s="5"/>
    </row>
    <row r="11" spans="1:18" x14ac:dyDescent="0.25">
      <c r="A11" s="53"/>
      <c r="C11" s="33"/>
      <c r="D11" s="30"/>
      <c r="E11" s="31"/>
      <c r="F11" s="31">
        <f>SUMIFS(Stok_In[Qty],Stok_In[Status],"Masuk",Stok_In[Nama Barang],PL[[#This Row],[NAMA_BARANG]])+SUMIFS(Stok_In[Qty],Stok_In[Status],"Awal",Stok_In[Nama Barang],PL[[#This Row],[NAMA_BARANG]])</f>
        <v>0</v>
      </c>
      <c r="G11" s="31">
        <f>SUMIF(Penjualan[Nama Barang],PL[[#This Row],[NAMA_BARANG]],Penjualan[Qty])</f>
        <v>0</v>
      </c>
      <c r="H11" s="31"/>
      <c r="I11" s="31">
        <f>SUM(PL[[#This Row],[Stok Awal]:[Stok Masuk]])-SUM(PL[[#This Row],[Terjual]:[Rusak]])</f>
        <v>0</v>
      </c>
      <c r="J11" s="8">
        <f>PL[[#This Row],[Stok Awal]]*PL[[#This Row],[Harga Modal]]</f>
        <v>0</v>
      </c>
      <c r="K11" s="30">
        <f>SUMIFS(Stok_In[Subtotal],Stok_In[Status],"Masuk",Stok_In[Nama Barang],PL[[#This Row],[NAMA_BARANG]])+SUMIFS(Stok_In[Subtotal],Stok_In[Status],"Awal",Stok_In[Nama Barang],PL[[#This Row],[NAMA_BARANG]])</f>
        <v>0</v>
      </c>
      <c r="L11" s="8">
        <f>SUMIF(Penjualan[Nama Barang],PL[[#This Row],[NAMA_BARANG]],Penjualan[Modal])</f>
        <v>0</v>
      </c>
      <c r="M11" s="8">
        <f>SUM(PL[[#This Row],[Awal-1]:[Masuk-1]])-PL[[#This Row],[Terjual-1]]</f>
        <v>0</v>
      </c>
      <c r="O11" s="5"/>
      <c r="Q11" s="5"/>
      <c r="R11" s="5"/>
    </row>
    <row r="12" spans="1:18" x14ac:dyDescent="0.25">
      <c r="C12" s="33"/>
      <c r="D12" s="30"/>
      <c r="E12" s="31"/>
      <c r="F12" s="31">
        <f>SUMIFS(Stok_In[Qty],Stok_In[Status],"Masuk",Stok_In[Nama Barang],PL[[#This Row],[NAMA_BARANG]])+SUMIFS(Stok_In[Qty],Stok_In[Status],"Awal",Stok_In[Nama Barang],PL[[#This Row],[NAMA_BARANG]])</f>
        <v>0</v>
      </c>
      <c r="G12" s="31">
        <f>SUMIF(Penjualan[Nama Barang],PL[[#This Row],[NAMA_BARANG]],Penjualan[Qty])</f>
        <v>0</v>
      </c>
      <c r="H12" s="31"/>
      <c r="I12" s="31">
        <f>SUM(PL[[#This Row],[Stok Awal]:[Stok Masuk]])-SUM(PL[[#This Row],[Terjual]:[Rusak]])</f>
        <v>0</v>
      </c>
      <c r="J12" s="30">
        <f>PL[[#This Row],[Stok Awal]]*PL[[#This Row],[Harga Modal]]</f>
        <v>0</v>
      </c>
      <c r="K12" s="30">
        <f>SUMIFS(Stok_In[Subtotal],Stok_In[Status],"Masuk",Stok_In[Nama Barang],PL[[#This Row],[NAMA_BARANG]])+SUMIFS(Stok_In[Subtotal],Stok_In[Status],"Awal",Stok_In[Nama Barang],PL[[#This Row],[NAMA_BARANG]])</f>
        <v>0</v>
      </c>
      <c r="L12" s="8">
        <f>SUMIF(Penjualan[Nama Barang],PL[[#This Row],[NAMA_BARANG]],Penjualan[Modal])</f>
        <v>0</v>
      </c>
      <c r="M12" s="8">
        <f>SUM(PL[[#This Row],[Awal-1]:[Masuk-1]])-PL[[#This Row],[Terjual-1]]</f>
        <v>0</v>
      </c>
      <c r="O12" s="5"/>
      <c r="Q12" s="5"/>
      <c r="R12" s="5"/>
    </row>
    <row r="13" spans="1:18" x14ac:dyDescent="0.25">
      <c r="C13" s="33"/>
      <c r="D13" s="30"/>
      <c r="E13" s="31"/>
      <c r="F13" s="31">
        <f>SUMIFS(Stok_In[Qty],Stok_In[Status],"Masuk",Stok_In[Nama Barang],PL[[#This Row],[NAMA_BARANG]])+SUMIFS(Stok_In[Qty],Stok_In[Status],"Awal",Stok_In[Nama Barang],PL[[#This Row],[NAMA_BARANG]])</f>
        <v>0</v>
      </c>
      <c r="G13" s="31">
        <f>SUMIF(Penjualan[Nama Barang],PL[[#This Row],[NAMA_BARANG]],Penjualan[Qty])</f>
        <v>0</v>
      </c>
      <c r="H13" s="31"/>
      <c r="I13" s="31">
        <f>SUM(PL[[#This Row],[Stok Awal]:[Stok Masuk]])-SUM(PL[[#This Row],[Terjual]:[Rusak]])</f>
        <v>0</v>
      </c>
      <c r="J13" s="30">
        <f>PL[[#This Row],[Stok Awal]]*PL[[#This Row],[Harga Modal]]</f>
        <v>0</v>
      </c>
      <c r="K13" s="30">
        <f>SUMIFS(Stok_In[Subtotal],Stok_In[Status],"Masuk",Stok_In[Nama Barang],PL[[#This Row],[NAMA_BARANG]])+SUMIFS(Stok_In[Subtotal],Stok_In[Status],"Awal",Stok_In[Nama Barang],PL[[#This Row],[NAMA_BARANG]])</f>
        <v>0</v>
      </c>
      <c r="L13" s="30">
        <f>SUMIF(Penjualan[Nama Barang],PL[[#This Row],[NAMA_BARANG]],Penjualan[Modal])</f>
        <v>0</v>
      </c>
      <c r="M13" s="8">
        <f>SUM(PL[[#This Row],[Awal-1]:[Masuk-1]])-PL[[#This Row],[Terjual-1]]</f>
        <v>0</v>
      </c>
      <c r="O13" s="5"/>
      <c r="Q13" s="5"/>
      <c r="R13" s="5"/>
    </row>
    <row r="14" spans="1:18" x14ac:dyDescent="0.25">
      <c r="C14" s="33"/>
      <c r="D14" s="30"/>
      <c r="E14" s="31"/>
      <c r="F14" s="31">
        <f>SUMIFS(Stok_In[Qty],Stok_In[Status],"Masuk",Stok_In[Nama Barang],PL[[#This Row],[NAMA_BARANG]])+SUMIFS(Stok_In[Qty],Stok_In[Status],"Awal",Stok_In[Nama Barang],PL[[#This Row],[NAMA_BARANG]])</f>
        <v>0</v>
      </c>
      <c r="G14" s="31">
        <f>SUMIF(Penjualan[Nama Barang],PL[[#This Row],[NAMA_BARANG]],Penjualan[Qty])</f>
        <v>0</v>
      </c>
      <c r="H14" s="31"/>
      <c r="I14" s="31">
        <f>SUM(PL[[#This Row],[Stok Awal]:[Stok Masuk]])-SUM(PL[[#This Row],[Terjual]:[Rusak]])</f>
        <v>0</v>
      </c>
      <c r="J14" s="30">
        <f>PL[[#This Row],[Stok Awal]]*PL[[#This Row],[Harga Modal]]</f>
        <v>0</v>
      </c>
      <c r="K14" s="30">
        <f>SUMIFS(Stok_In[Subtotal],Stok_In[Status],"Masuk",Stok_In[Nama Barang],PL[[#This Row],[NAMA_BARANG]])+SUMIFS(Stok_In[Subtotal],Stok_In[Status],"Awal",Stok_In[Nama Barang],PL[[#This Row],[NAMA_BARANG]])</f>
        <v>0</v>
      </c>
      <c r="L14" s="30">
        <f>SUMIF(Penjualan[Nama Barang],PL[[#This Row],[NAMA_BARANG]],Penjualan[Modal])</f>
        <v>0</v>
      </c>
      <c r="M14" s="8">
        <f>SUM(PL[[#This Row],[Awal-1]:[Masuk-1]])-PL[[#This Row],[Terjual-1]]</f>
        <v>0</v>
      </c>
      <c r="O14" s="5"/>
      <c r="Q14" s="5"/>
      <c r="R14" s="5"/>
    </row>
    <row r="15" spans="1:18" x14ac:dyDescent="0.25">
      <c r="C15" s="33"/>
      <c r="D15" s="30"/>
      <c r="E15" s="31"/>
      <c r="F15" s="31">
        <f>SUMIFS(Stok_In[Qty],Stok_In[Status],"Masuk",Stok_In[Nama Barang],PL[[#This Row],[NAMA_BARANG]])+SUMIFS(Stok_In[Qty],Stok_In[Status],"Awal",Stok_In[Nama Barang],PL[[#This Row],[NAMA_BARANG]])</f>
        <v>0</v>
      </c>
      <c r="G15" s="31">
        <f>SUMIF(Penjualan[Nama Barang],PL[[#This Row],[NAMA_BARANG]],Penjualan[Qty])</f>
        <v>0</v>
      </c>
      <c r="H15" s="31"/>
      <c r="I15" s="31">
        <f>SUM(PL[[#This Row],[Stok Awal]:[Stok Masuk]])-SUM(PL[[#This Row],[Terjual]:[Rusak]])</f>
        <v>0</v>
      </c>
      <c r="J15" s="30">
        <f>PL[[#This Row],[Stok Awal]]*PL[[#This Row],[Harga Modal]]</f>
        <v>0</v>
      </c>
      <c r="K15" s="30">
        <f>SUMIFS(Stok_In[Subtotal],Stok_In[Status],"Masuk",Stok_In[Nama Barang],PL[[#This Row],[NAMA_BARANG]])+SUMIFS(Stok_In[Subtotal],Stok_In[Status],"Awal",Stok_In[Nama Barang],PL[[#This Row],[NAMA_BARANG]])</f>
        <v>0</v>
      </c>
      <c r="L15" s="30">
        <f>SUMIF(Penjualan[Nama Barang],PL[[#This Row],[NAMA_BARANG]],Penjualan[Modal])</f>
        <v>0</v>
      </c>
      <c r="M15" s="8">
        <f>SUM(PL[[#This Row],[Awal-1]:[Masuk-1]])-PL[[#This Row],[Terjual-1]]</f>
        <v>0</v>
      </c>
      <c r="O15" s="5"/>
      <c r="Q15" s="5"/>
      <c r="R15" s="5"/>
    </row>
    <row r="16" spans="1:18" x14ac:dyDescent="0.25">
      <c r="C16" s="33"/>
      <c r="D16" s="30"/>
      <c r="E16" s="31"/>
      <c r="F16" s="31">
        <f>SUMIFS(Stok_In[Qty],Stok_In[Status],"Masuk",Stok_In[Nama Barang],PL[[#This Row],[NAMA_BARANG]])+SUMIFS(Stok_In[Qty],Stok_In[Status],"Awal",Stok_In[Nama Barang],PL[[#This Row],[NAMA_BARANG]])</f>
        <v>0</v>
      </c>
      <c r="G16" s="31">
        <f>SUMIF(Penjualan[Nama Barang],PL[[#This Row],[NAMA_BARANG]],Penjualan[Qty])</f>
        <v>0</v>
      </c>
      <c r="H16" s="31"/>
      <c r="I16" s="31">
        <f>SUM(PL[[#This Row],[Stok Awal]:[Stok Masuk]])-SUM(PL[[#This Row],[Terjual]:[Rusak]])</f>
        <v>0</v>
      </c>
      <c r="J16" s="30">
        <f>PL[[#This Row],[Stok Awal]]*PL[[#This Row],[Harga Modal]]</f>
        <v>0</v>
      </c>
      <c r="K16" s="30">
        <f>SUMIFS(Stok_In[Subtotal],Stok_In[Status],"Masuk",Stok_In[Nama Barang],PL[[#This Row],[NAMA_BARANG]])+SUMIFS(Stok_In[Subtotal],Stok_In[Status],"Awal",Stok_In[Nama Barang],PL[[#This Row],[NAMA_BARANG]])</f>
        <v>0</v>
      </c>
      <c r="L16" s="30">
        <f>SUMIF(Penjualan[Nama Barang],PL[[#This Row],[NAMA_BARANG]],Penjualan[Modal])</f>
        <v>0</v>
      </c>
      <c r="M16" s="8">
        <f>SUM(PL[[#This Row],[Awal-1]:[Masuk-1]])-PL[[#This Row],[Terjual-1]]</f>
        <v>0</v>
      </c>
      <c r="O16" s="5"/>
      <c r="Q16" s="5"/>
      <c r="R16" s="5"/>
    </row>
    <row r="17" spans="3:18" x14ac:dyDescent="0.25">
      <c r="C17" s="32"/>
      <c r="D17" s="8"/>
      <c r="E17" s="9"/>
      <c r="F17" s="9">
        <f>SUMIFS(Stok_In[Qty],Stok_In[Status],"Masuk",Stok_In[Nama Barang],PL[[#This Row],[NAMA_BARANG]])+SUMIFS(Stok_In[Qty],Stok_In[Status],"Awal",Stok_In[Nama Barang],PL[[#This Row],[NAMA_BARANG]])</f>
        <v>0</v>
      </c>
      <c r="G17" s="9">
        <f>SUMIF(Penjualan[Nama Barang],PL[[#This Row],[NAMA_BARANG]],Penjualan[Qty])</f>
        <v>0</v>
      </c>
      <c r="H17" s="9"/>
      <c r="I17" s="9">
        <f>SUM(PL[[#This Row],[Stok Awal]:[Stok Masuk]])-SUM(PL[[#This Row],[Terjual]:[Rusak]])</f>
        <v>0</v>
      </c>
      <c r="J17" s="8">
        <f>PL[[#This Row],[Stok Awal]]*PL[[#This Row],[Harga Modal]]</f>
        <v>0</v>
      </c>
      <c r="K17" s="8">
        <f>SUMIFS(Stok_In[Subtotal],Stok_In[Status],"Masuk",Stok_In[Nama Barang],PL[[#This Row],[NAMA_BARANG]])+SUMIFS(Stok_In[Subtotal],Stok_In[Status],"Awal",Stok_In[Nama Barang],PL[[#This Row],[NAMA_BARANG]])</f>
        <v>0</v>
      </c>
      <c r="L17" s="8">
        <f>SUMIF(Penjualan[Nama Barang],PL[[#This Row],[NAMA_BARANG]],Penjualan[Modal])</f>
        <v>0</v>
      </c>
      <c r="M17" s="8">
        <f>SUM(PL[[#This Row],[Awal-1]:[Masuk-1]])-PL[[#This Row],[Terjual-1]]</f>
        <v>0</v>
      </c>
      <c r="O17" s="5"/>
      <c r="Q17" s="5"/>
      <c r="R17" s="5"/>
    </row>
    <row r="18" spans="3:18" x14ac:dyDescent="0.25">
      <c r="C18" s="32"/>
      <c r="D18" s="8"/>
      <c r="E18" s="9"/>
      <c r="F18" s="9">
        <f>SUMIFS(Stok_In[Qty],Stok_In[Status],"Masuk",Stok_In[Nama Barang],PL[[#This Row],[NAMA_BARANG]])+SUMIFS(Stok_In[Qty],Stok_In[Status],"Awal",Stok_In[Nama Barang],PL[[#This Row],[NAMA_BARANG]])</f>
        <v>0</v>
      </c>
      <c r="G18" s="9">
        <f>SUMIF(Penjualan[Nama Barang],PL[[#This Row],[NAMA_BARANG]],Penjualan[Qty])</f>
        <v>0</v>
      </c>
      <c r="H18" s="9"/>
      <c r="I18" s="9">
        <f>SUM(PL[[#This Row],[Stok Awal]:[Stok Masuk]])-SUM(PL[[#This Row],[Terjual]:[Rusak]])</f>
        <v>0</v>
      </c>
      <c r="J18" s="8">
        <f>PL[[#This Row],[Stok Awal]]*PL[[#This Row],[Harga Modal]]</f>
        <v>0</v>
      </c>
      <c r="K18" s="8">
        <f>SUMIFS(Stok_In[Subtotal],Stok_In[Status],"Masuk",Stok_In[Nama Barang],PL[[#This Row],[NAMA_BARANG]])+SUMIFS(Stok_In[Subtotal],Stok_In[Status],"Awal",Stok_In[Nama Barang],PL[[#This Row],[NAMA_BARANG]])</f>
        <v>0</v>
      </c>
      <c r="L18" s="8">
        <f>SUMIF(Penjualan[Nama Barang],PL[[#This Row],[NAMA_BARANG]],Penjualan[Modal])</f>
        <v>0</v>
      </c>
      <c r="M18" s="8">
        <f>SUM(PL[[#This Row],[Awal-1]:[Masuk-1]])-PL[[#This Row],[Terjual-1]]</f>
        <v>0</v>
      </c>
      <c r="O18" s="5"/>
      <c r="Q18" s="5"/>
      <c r="R18" s="5"/>
    </row>
    <row r="19" spans="3:18" x14ac:dyDescent="0.25">
      <c r="C19" s="32"/>
      <c r="D19" s="8"/>
      <c r="E19" s="9"/>
      <c r="F19" s="9">
        <f>SUMIFS(Stok_In[Qty],Stok_In[Status],"Masuk",Stok_In[Nama Barang],PL[[#This Row],[NAMA_BARANG]])+SUMIFS(Stok_In[Qty],Stok_In[Status],"Awal",Stok_In[Nama Barang],PL[[#This Row],[NAMA_BARANG]])</f>
        <v>0</v>
      </c>
      <c r="G19" s="9">
        <f>SUMIF(Penjualan[Nama Barang],PL[[#This Row],[NAMA_BARANG]],Penjualan[Qty])</f>
        <v>0</v>
      </c>
      <c r="H19" s="9"/>
      <c r="I19" s="9">
        <f>SUM(PL[[#This Row],[Stok Awal]:[Stok Masuk]])-SUM(PL[[#This Row],[Terjual]:[Rusak]])</f>
        <v>0</v>
      </c>
      <c r="J19" s="8">
        <f>PL[[#This Row],[Stok Awal]]*PL[[#This Row],[Harga Modal]]</f>
        <v>0</v>
      </c>
      <c r="K19" s="8">
        <f>SUMIFS(Stok_In[Subtotal],Stok_In[Status],"Masuk",Stok_In[Nama Barang],PL[[#This Row],[NAMA_BARANG]])+SUMIFS(Stok_In[Subtotal],Stok_In[Status],"Awal",Stok_In[Nama Barang],PL[[#This Row],[NAMA_BARANG]])</f>
        <v>0</v>
      </c>
      <c r="L19" s="8">
        <f>SUMIF(Penjualan[Nama Barang],PL[[#This Row],[NAMA_BARANG]],Penjualan[Modal])</f>
        <v>0</v>
      </c>
      <c r="M19" s="8">
        <f>SUM(PL[[#This Row],[Awal-1]:[Masuk-1]])-PL[[#This Row],[Terjual-1]]</f>
        <v>0</v>
      </c>
      <c r="O19" s="5"/>
      <c r="Q19" s="5"/>
      <c r="R19" s="5"/>
    </row>
    <row r="20" spans="3:18" x14ac:dyDescent="0.25">
      <c r="C20" s="32"/>
      <c r="D20" s="8"/>
      <c r="E20" s="9"/>
      <c r="F20" s="9">
        <f>SUMIFS(Stok_In[Qty],Stok_In[Status],"Masuk",Stok_In[Nama Barang],PL[[#This Row],[NAMA_BARANG]])+SUMIFS(Stok_In[Qty],Stok_In[Status],"Awal",Stok_In[Nama Barang],PL[[#This Row],[NAMA_BARANG]])</f>
        <v>0</v>
      </c>
      <c r="G20" s="9">
        <f>SUMIF(Penjualan[Nama Barang],PL[[#This Row],[NAMA_BARANG]],Penjualan[Qty])</f>
        <v>0</v>
      </c>
      <c r="H20" s="9"/>
      <c r="I20" s="9">
        <f>SUM(PL[[#This Row],[Stok Awal]:[Stok Masuk]])-SUM(PL[[#This Row],[Terjual]:[Rusak]])</f>
        <v>0</v>
      </c>
      <c r="J20" s="8">
        <f>PL[[#This Row],[Stok Awal]]*PL[[#This Row],[Harga Modal]]</f>
        <v>0</v>
      </c>
      <c r="K20" s="8">
        <f>SUMIFS(Stok_In[Subtotal],Stok_In[Status],"Masuk",Stok_In[Nama Barang],PL[[#This Row],[NAMA_BARANG]])+SUMIFS(Stok_In[Subtotal],Stok_In[Status],"Awal",Stok_In[Nama Barang],PL[[#This Row],[NAMA_BARANG]])</f>
        <v>0</v>
      </c>
      <c r="L20" s="8">
        <f>SUMIF(Penjualan[Nama Barang],PL[[#This Row],[NAMA_BARANG]],Penjualan[Modal])</f>
        <v>0</v>
      </c>
      <c r="M20" s="8">
        <f>SUM(PL[[#This Row],[Awal-1]:[Masuk-1]])-PL[[#This Row],[Terjual-1]]</f>
        <v>0</v>
      </c>
      <c r="O20" s="5"/>
      <c r="Q20" s="5"/>
      <c r="R20" s="5"/>
    </row>
    <row r="21" spans="3:18" x14ac:dyDescent="0.25">
      <c r="C21" s="32"/>
      <c r="D21" s="8"/>
      <c r="E21" s="9"/>
      <c r="F21" s="9">
        <f>SUMIFS(Stok_In[Qty],Stok_In[Status],"Masuk",Stok_In[Nama Barang],PL[[#This Row],[NAMA_BARANG]])+SUMIFS(Stok_In[Qty],Stok_In[Status],"Awal",Stok_In[Nama Barang],PL[[#This Row],[NAMA_BARANG]])</f>
        <v>0</v>
      </c>
      <c r="G21" s="9">
        <f>SUMIF(Penjualan[Nama Barang],PL[[#This Row],[NAMA_BARANG]],Penjualan[Qty])</f>
        <v>0</v>
      </c>
      <c r="H21" s="9"/>
      <c r="I21" s="9">
        <f>SUM(PL[[#This Row],[Stok Awal]:[Stok Masuk]])-SUM(PL[[#This Row],[Terjual]:[Rusak]])</f>
        <v>0</v>
      </c>
      <c r="J21" s="8">
        <f>PL[[#This Row],[Stok Awal]]*PL[[#This Row],[Harga Modal]]</f>
        <v>0</v>
      </c>
      <c r="K21" s="8">
        <f>SUMIFS(Stok_In[Subtotal],Stok_In[Status],"Masuk",Stok_In[Nama Barang],PL[[#This Row],[NAMA_BARANG]])+SUMIFS(Stok_In[Subtotal],Stok_In[Status],"Awal",Stok_In[Nama Barang],PL[[#This Row],[NAMA_BARANG]])</f>
        <v>0</v>
      </c>
      <c r="L21" s="8">
        <f>SUMIF(Penjualan[Nama Barang],PL[[#This Row],[NAMA_BARANG]],Penjualan[Modal])</f>
        <v>0</v>
      </c>
      <c r="M21" s="8">
        <f>SUM(PL[[#This Row],[Awal-1]:[Masuk-1]])-PL[[#This Row],[Terjual-1]]</f>
        <v>0</v>
      </c>
      <c r="O21" s="5"/>
      <c r="Q21" s="5"/>
    </row>
    <row r="22" spans="3:18" x14ac:dyDescent="0.25">
      <c r="C22" s="32"/>
      <c r="D22" s="8"/>
      <c r="E22" s="9"/>
      <c r="F22" s="9">
        <f>SUMIFS(Stok_In[Qty],Stok_In[Status],"Masuk",Stok_In[Nama Barang],PL[[#This Row],[NAMA_BARANG]])+SUMIFS(Stok_In[Qty],Stok_In[Status],"Awal",Stok_In[Nama Barang],PL[[#This Row],[NAMA_BARANG]])</f>
        <v>0</v>
      </c>
      <c r="G22" s="9">
        <f>SUMIF(Penjualan[Nama Barang],PL[[#This Row],[NAMA_BARANG]],Penjualan[Qty])</f>
        <v>0</v>
      </c>
      <c r="H22" s="9"/>
      <c r="I22" s="9">
        <f>SUM(PL[[#This Row],[Stok Awal]:[Stok Masuk]])-SUM(PL[[#This Row],[Terjual]:[Rusak]])</f>
        <v>0</v>
      </c>
      <c r="J22" s="8">
        <f>PL[[#This Row],[Stok Awal]]*PL[[#This Row],[Harga Modal]]</f>
        <v>0</v>
      </c>
      <c r="K22" s="8">
        <f>SUMIFS(Stok_In[Subtotal],Stok_In[Status],"Masuk",Stok_In[Nama Barang],PL[[#This Row],[NAMA_BARANG]])+SUMIFS(Stok_In[Subtotal],Stok_In[Status],"Awal",Stok_In[Nama Barang],PL[[#This Row],[NAMA_BARANG]])</f>
        <v>0</v>
      </c>
      <c r="L22" s="8">
        <f>SUMIF(Penjualan[Nama Barang],PL[[#This Row],[NAMA_BARANG]],Penjualan[Modal])</f>
        <v>0</v>
      </c>
      <c r="M22" s="8">
        <f>SUM(PL[[#This Row],[Awal-1]:[Masuk-1]])-PL[[#This Row],[Terjual-1]]</f>
        <v>0</v>
      </c>
      <c r="O22" s="5"/>
      <c r="Q22" s="5"/>
    </row>
    <row r="23" spans="3:18" x14ac:dyDescent="0.25">
      <c r="C23" s="32"/>
      <c r="D23" s="8"/>
      <c r="E23" s="9"/>
      <c r="F23" s="9">
        <f>SUMIFS(Stok_In[Qty],Stok_In[Status],"Masuk",Stok_In[Nama Barang],PL[[#This Row],[NAMA_BARANG]])+SUMIFS(Stok_In[Qty],Stok_In[Status],"Awal",Stok_In[Nama Barang],PL[[#This Row],[NAMA_BARANG]])</f>
        <v>0</v>
      </c>
      <c r="G23" s="9">
        <f>SUMIF(Penjualan[Nama Barang],PL[[#This Row],[NAMA_BARANG]],Penjualan[Qty])</f>
        <v>0</v>
      </c>
      <c r="H23" s="9"/>
      <c r="I23" s="9">
        <f>SUM(PL[[#This Row],[Stok Awal]:[Stok Masuk]])-SUM(PL[[#This Row],[Terjual]:[Rusak]])</f>
        <v>0</v>
      </c>
      <c r="J23" s="8">
        <f>PL[[#This Row],[Stok Awal]]*PL[[#This Row],[Harga Modal]]</f>
        <v>0</v>
      </c>
      <c r="K23" s="8">
        <f>SUMIFS(Stok_In[Subtotal],Stok_In[Status],"Masuk",Stok_In[Nama Barang],PL[[#This Row],[NAMA_BARANG]])+SUMIFS(Stok_In[Subtotal],Stok_In[Status],"Awal",Stok_In[Nama Barang],PL[[#This Row],[NAMA_BARANG]])</f>
        <v>0</v>
      </c>
      <c r="L23" s="8">
        <f>SUMIF(Penjualan[Nama Barang],PL[[#This Row],[NAMA_BARANG]],Penjualan[Modal])</f>
        <v>0</v>
      </c>
      <c r="M23" s="8">
        <f>SUM(PL[[#This Row],[Awal-1]:[Masuk-1]])-PL[[#This Row],[Terjual-1]]</f>
        <v>0</v>
      </c>
      <c r="O23" s="5"/>
      <c r="Q23" s="5"/>
    </row>
    <row r="24" spans="3:18" x14ac:dyDescent="0.25">
      <c r="C24" s="32"/>
      <c r="D24" s="8"/>
      <c r="E24" s="9"/>
      <c r="F24" s="9">
        <f>SUMIFS(Stok_In[Qty],Stok_In[Status],"Masuk",Stok_In[Nama Barang],PL[[#This Row],[NAMA_BARANG]])+SUMIFS(Stok_In[Qty],Stok_In[Status],"Awal",Stok_In[Nama Barang],PL[[#This Row],[NAMA_BARANG]])</f>
        <v>0</v>
      </c>
      <c r="G24" s="9">
        <f>SUMIF(Penjualan[Nama Barang],PL[[#This Row],[NAMA_BARANG]],Penjualan[Qty])</f>
        <v>0</v>
      </c>
      <c r="H24" s="9"/>
      <c r="I24" s="9">
        <f>SUM(PL[[#This Row],[Stok Awal]:[Stok Masuk]])-SUM(PL[[#This Row],[Terjual]:[Rusak]])</f>
        <v>0</v>
      </c>
      <c r="J24" s="8">
        <f>PL[[#This Row],[Stok Awal]]*PL[[#This Row],[Harga Modal]]</f>
        <v>0</v>
      </c>
      <c r="K24" s="8">
        <f>SUMIFS(Stok_In[Subtotal],Stok_In[Status],"Masuk",Stok_In[Nama Barang],PL[[#This Row],[NAMA_BARANG]])+SUMIFS(Stok_In[Subtotal],Stok_In[Status],"Awal",Stok_In[Nama Barang],PL[[#This Row],[NAMA_BARANG]])</f>
        <v>0</v>
      </c>
      <c r="L24" s="8">
        <f>SUMIF(Penjualan[Nama Barang],PL[[#This Row],[NAMA_BARANG]],Penjualan[Modal])</f>
        <v>0</v>
      </c>
      <c r="M24" s="8">
        <f>SUM(PL[[#This Row],[Awal-1]:[Masuk-1]])-PL[[#This Row],[Terjual-1]]</f>
        <v>0</v>
      </c>
      <c r="O24" s="5"/>
      <c r="Q24" s="5"/>
    </row>
    <row r="25" spans="3:18" x14ac:dyDescent="0.25">
      <c r="C25" s="32"/>
      <c r="D25" s="8"/>
      <c r="E25" s="9"/>
      <c r="F25" s="9">
        <f>SUMIFS(Stok_In[Qty],Stok_In[Status],"Masuk",Stok_In[Nama Barang],PL[[#This Row],[NAMA_BARANG]])+SUMIFS(Stok_In[Qty],Stok_In[Status],"Awal",Stok_In[Nama Barang],PL[[#This Row],[NAMA_BARANG]])</f>
        <v>0</v>
      </c>
      <c r="G25" s="9">
        <f>SUMIF(Penjualan[Nama Barang],PL[[#This Row],[NAMA_BARANG]],Penjualan[Qty])</f>
        <v>0</v>
      </c>
      <c r="H25" s="9"/>
      <c r="I25" s="9">
        <f>SUM(PL[[#This Row],[Stok Awal]:[Stok Masuk]])-SUM(PL[[#This Row],[Terjual]:[Rusak]])</f>
        <v>0</v>
      </c>
      <c r="J25" s="8">
        <f>PL[[#This Row],[Stok Awal]]*PL[[#This Row],[Harga Modal]]</f>
        <v>0</v>
      </c>
      <c r="K25" s="8">
        <f>SUMIFS(Stok_In[Subtotal],Stok_In[Status],"Masuk",Stok_In[Nama Barang],PL[[#This Row],[NAMA_BARANG]])+SUMIFS(Stok_In[Subtotal],Stok_In[Status],"Awal",Stok_In[Nama Barang],PL[[#This Row],[NAMA_BARANG]])</f>
        <v>0</v>
      </c>
      <c r="L25" s="8">
        <f>SUMIF(Penjualan[Nama Barang],PL[[#This Row],[NAMA_BARANG]],Penjualan[Modal])</f>
        <v>0</v>
      </c>
      <c r="M25" s="8">
        <f>SUM(PL[[#This Row],[Awal-1]:[Masuk-1]])-PL[[#This Row],[Terjual-1]]</f>
        <v>0</v>
      </c>
      <c r="O25" s="5"/>
      <c r="Q25" s="5"/>
    </row>
    <row r="26" spans="3:18" x14ac:dyDescent="0.25">
      <c r="C26" s="32"/>
      <c r="D26" s="8"/>
      <c r="E26" s="9"/>
      <c r="F26" s="9">
        <f>SUMIFS(Stok_In[Qty],Stok_In[Status],"Masuk",Stok_In[Nama Barang],PL[[#This Row],[NAMA_BARANG]])+SUMIFS(Stok_In[Qty],Stok_In[Status],"Awal",Stok_In[Nama Barang],PL[[#This Row],[NAMA_BARANG]])</f>
        <v>0</v>
      </c>
      <c r="G26" s="9">
        <f>SUMIF(Penjualan[Nama Barang],PL[[#This Row],[NAMA_BARANG]],Penjualan[Qty])</f>
        <v>0</v>
      </c>
      <c r="H26" s="9"/>
      <c r="I26" s="9">
        <f>SUM(PL[[#This Row],[Stok Awal]:[Stok Masuk]])-SUM(PL[[#This Row],[Terjual]:[Rusak]])</f>
        <v>0</v>
      </c>
      <c r="J26" s="8">
        <f>PL[[#This Row],[Stok Awal]]*PL[[#This Row],[Harga Modal]]</f>
        <v>0</v>
      </c>
      <c r="K26" s="8">
        <f>SUMIFS(Stok_In[Subtotal],Stok_In[Status],"Masuk",Stok_In[Nama Barang],PL[[#This Row],[NAMA_BARANG]])+SUMIFS(Stok_In[Subtotal],Stok_In[Status],"Awal",Stok_In[Nama Barang],PL[[#This Row],[NAMA_BARANG]])</f>
        <v>0</v>
      </c>
      <c r="L26" s="8">
        <f>SUMIF(Penjualan[Nama Barang],PL[[#This Row],[NAMA_BARANG]],Penjualan[Modal])</f>
        <v>0</v>
      </c>
      <c r="M26" s="8">
        <f>SUM(PL[[#This Row],[Awal-1]:[Masuk-1]])-PL[[#This Row],[Terjual-1]]</f>
        <v>0</v>
      </c>
      <c r="O26" s="5"/>
      <c r="Q26" s="5"/>
    </row>
    <row r="27" spans="3:18" x14ac:dyDescent="0.25">
      <c r="C27" s="32"/>
      <c r="D27" s="8"/>
      <c r="E27" s="9"/>
      <c r="F27" s="9">
        <f>SUMIFS(Stok_In[Qty],Stok_In[Status],"Masuk",Stok_In[Nama Barang],PL[[#This Row],[NAMA_BARANG]])+SUMIFS(Stok_In[Qty],Stok_In[Status],"Awal",Stok_In[Nama Barang],PL[[#This Row],[NAMA_BARANG]])</f>
        <v>0</v>
      </c>
      <c r="G27" s="9">
        <f>SUMIF(Penjualan[Nama Barang],PL[[#This Row],[NAMA_BARANG]],Penjualan[Qty])</f>
        <v>0</v>
      </c>
      <c r="H27" s="9"/>
      <c r="I27" s="9">
        <f>SUM(PL[[#This Row],[Stok Awal]:[Stok Masuk]])-SUM(PL[[#This Row],[Terjual]:[Rusak]])</f>
        <v>0</v>
      </c>
      <c r="J27" s="8">
        <f>PL[[#This Row],[Stok Awal]]*PL[[#This Row],[Harga Modal]]</f>
        <v>0</v>
      </c>
      <c r="K27" s="8">
        <f>SUMIFS(Stok_In[Subtotal],Stok_In[Status],"Masuk",Stok_In[Nama Barang],PL[[#This Row],[NAMA_BARANG]])+SUMIFS(Stok_In[Subtotal],Stok_In[Status],"Awal",Stok_In[Nama Barang],PL[[#This Row],[NAMA_BARANG]])</f>
        <v>0</v>
      </c>
      <c r="L27" s="8">
        <f>SUMIF(Penjualan[Nama Barang],PL[[#This Row],[NAMA_BARANG]],Penjualan[Modal])</f>
        <v>0</v>
      </c>
      <c r="M27" s="8">
        <f>SUM(PL[[#This Row],[Awal-1]:[Masuk-1]])-PL[[#This Row],[Terjual-1]]</f>
        <v>0</v>
      </c>
      <c r="O27" s="5"/>
      <c r="Q27" s="5"/>
    </row>
    <row r="28" spans="3:18" x14ac:dyDescent="0.25">
      <c r="C28" s="32"/>
      <c r="D28" s="8"/>
      <c r="E28" s="9"/>
      <c r="F28" s="9">
        <f>SUMIFS(Stok_In[Qty],Stok_In[Status],"Masuk",Stok_In[Nama Barang],PL[[#This Row],[NAMA_BARANG]])+SUMIFS(Stok_In[Qty],Stok_In[Status],"Awal",Stok_In[Nama Barang],PL[[#This Row],[NAMA_BARANG]])</f>
        <v>0</v>
      </c>
      <c r="G28" s="9">
        <f>SUMIF(Penjualan[Nama Barang],PL[[#This Row],[NAMA_BARANG]],Penjualan[Qty])</f>
        <v>0</v>
      </c>
      <c r="H28" s="9"/>
      <c r="I28" s="9">
        <f>SUM(PL[[#This Row],[Stok Awal]:[Stok Masuk]])-SUM(PL[[#This Row],[Terjual]:[Rusak]])</f>
        <v>0</v>
      </c>
      <c r="J28" s="8">
        <f>PL[[#This Row],[Stok Awal]]*PL[[#This Row],[Harga Modal]]</f>
        <v>0</v>
      </c>
      <c r="K28" s="8">
        <f>SUMIFS(Stok_In[Subtotal],Stok_In[Status],"Masuk",Stok_In[Nama Barang],PL[[#This Row],[NAMA_BARANG]])+SUMIFS(Stok_In[Subtotal],Stok_In[Status],"Awal",Stok_In[Nama Barang],PL[[#This Row],[NAMA_BARANG]])</f>
        <v>0</v>
      </c>
      <c r="L28" s="8">
        <f>SUMIF(Penjualan[Nama Barang],PL[[#This Row],[NAMA_BARANG]],Penjualan[Modal])</f>
        <v>0</v>
      </c>
      <c r="M28" s="8">
        <f>SUM(PL[[#This Row],[Awal-1]:[Masuk-1]])-PL[[#This Row],[Terjual-1]]</f>
        <v>0</v>
      </c>
      <c r="O28" s="5"/>
      <c r="Q28" s="5"/>
    </row>
    <row r="29" spans="3:18" x14ac:dyDescent="0.25">
      <c r="C29" s="32"/>
      <c r="D29" s="8"/>
      <c r="E29" s="9"/>
      <c r="F29" s="9">
        <f>SUMIFS(Stok_In[Qty],Stok_In[Status],"Masuk",Stok_In[Nama Barang],PL[[#This Row],[NAMA_BARANG]])+SUMIFS(Stok_In[Qty],Stok_In[Status],"Awal",Stok_In[Nama Barang],PL[[#This Row],[NAMA_BARANG]])</f>
        <v>0</v>
      </c>
      <c r="G29" s="9">
        <f>SUMIF(Penjualan[Nama Barang],PL[[#This Row],[NAMA_BARANG]],Penjualan[Qty])</f>
        <v>0</v>
      </c>
      <c r="H29" s="9"/>
      <c r="I29" s="9">
        <f>SUM(PL[[#This Row],[Stok Awal]:[Stok Masuk]])-SUM(PL[[#This Row],[Terjual]:[Rusak]])</f>
        <v>0</v>
      </c>
      <c r="J29" s="8">
        <f>PL[[#This Row],[Stok Awal]]*PL[[#This Row],[Harga Modal]]</f>
        <v>0</v>
      </c>
      <c r="K29" s="8">
        <f>SUMIFS(Stok_In[Subtotal],Stok_In[Status],"Masuk",Stok_In[Nama Barang],PL[[#This Row],[NAMA_BARANG]])+SUMIFS(Stok_In[Subtotal],Stok_In[Status],"Awal",Stok_In[Nama Barang],PL[[#This Row],[NAMA_BARANG]])</f>
        <v>0</v>
      </c>
      <c r="L29" s="8">
        <f>SUMIF(Penjualan[Nama Barang],PL[[#This Row],[NAMA_BARANG]],Penjualan[Modal])</f>
        <v>0</v>
      </c>
      <c r="M29" s="8">
        <f>SUM(PL[[#This Row],[Awal-1]:[Masuk-1]])-PL[[#This Row],[Terjual-1]]</f>
        <v>0</v>
      </c>
      <c r="O29" s="5"/>
      <c r="Q29" s="5"/>
    </row>
    <row r="30" spans="3:18" x14ac:dyDescent="0.25">
      <c r="C30" s="32"/>
      <c r="D30" s="8"/>
      <c r="E30" s="9"/>
      <c r="F30" s="9">
        <f>SUMIFS(Stok_In[Qty],Stok_In[Status],"Masuk",Stok_In[Nama Barang],PL[[#This Row],[NAMA_BARANG]])+SUMIFS(Stok_In[Qty],Stok_In[Status],"Awal",Stok_In[Nama Barang],PL[[#This Row],[NAMA_BARANG]])</f>
        <v>0</v>
      </c>
      <c r="G30" s="9">
        <f>SUMIF(Penjualan[Nama Barang],PL[[#This Row],[NAMA_BARANG]],Penjualan[Qty])</f>
        <v>0</v>
      </c>
      <c r="H30" s="9"/>
      <c r="I30" s="9">
        <f>SUM(PL[[#This Row],[Stok Awal]:[Stok Masuk]])-SUM(PL[[#This Row],[Terjual]:[Rusak]])</f>
        <v>0</v>
      </c>
      <c r="J30" s="8">
        <f>PL[[#This Row],[Stok Awal]]*PL[[#This Row],[Harga Modal]]</f>
        <v>0</v>
      </c>
      <c r="K30" s="8">
        <f>SUMIFS(Stok_In[Subtotal],Stok_In[Status],"Masuk",Stok_In[Nama Barang],PL[[#This Row],[NAMA_BARANG]])+SUMIFS(Stok_In[Subtotal],Stok_In[Status],"Awal",Stok_In[Nama Barang],PL[[#This Row],[NAMA_BARANG]])</f>
        <v>0</v>
      </c>
      <c r="L30" s="8">
        <f>SUMIF(Penjualan[Nama Barang],PL[[#This Row],[NAMA_BARANG]],Penjualan[Modal])</f>
        <v>0</v>
      </c>
      <c r="M30" s="8">
        <f>SUM(PL[[#This Row],[Awal-1]:[Masuk-1]])-PL[[#This Row],[Terjual-1]]</f>
        <v>0</v>
      </c>
      <c r="O30" s="5"/>
      <c r="Q30" s="5"/>
    </row>
    <row r="31" spans="3:18" x14ac:dyDescent="0.25">
      <c r="C31" s="32"/>
      <c r="D31" s="8"/>
      <c r="E31" s="9"/>
      <c r="F31" s="9">
        <f>SUMIFS(Stok_In[Qty],Stok_In[Status],"Masuk",Stok_In[Nama Barang],PL[[#This Row],[NAMA_BARANG]])+SUMIFS(Stok_In[Qty],Stok_In[Status],"Awal",Stok_In[Nama Barang],PL[[#This Row],[NAMA_BARANG]])</f>
        <v>0</v>
      </c>
      <c r="G31" s="9">
        <f>SUMIF(Penjualan[Nama Barang],PL[[#This Row],[NAMA_BARANG]],Penjualan[Qty])</f>
        <v>0</v>
      </c>
      <c r="H31" s="9"/>
      <c r="I31" s="9">
        <f>SUM(PL[[#This Row],[Stok Awal]:[Stok Masuk]])-SUM(PL[[#This Row],[Terjual]:[Rusak]])</f>
        <v>0</v>
      </c>
      <c r="J31" s="8">
        <f>PL[[#This Row],[Stok Awal]]*PL[[#This Row],[Harga Modal]]</f>
        <v>0</v>
      </c>
      <c r="K31" s="8">
        <f>SUMIFS(Stok_In[Subtotal],Stok_In[Status],"Masuk",Stok_In[Nama Barang],PL[[#This Row],[NAMA_BARANG]])+SUMIFS(Stok_In[Subtotal],Stok_In[Status],"Awal",Stok_In[Nama Barang],PL[[#This Row],[NAMA_BARANG]])</f>
        <v>0</v>
      </c>
      <c r="L31" s="8">
        <f>SUMIF(Penjualan[Nama Barang],PL[[#This Row],[NAMA_BARANG]],Penjualan[Modal])</f>
        <v>0</v>
      </c>
      <c r="M31" s="8">
        <f>SUM(PL[[#This Row],[Awal-1]:[Masuk-1]])-PL[[#This Row],[Terjual-1]]</f>
        <v>0</v>
      </c>
      <c r="O31" s="5"/>
      <c r="Q31" s="5"/>
    </row>
    <row r="32" spans="3:18" x14ac:dyDescent="0.25">
      <c r="C32" s="32"/>
      <c r="D32" s="8"/>
      <c r="E32" s="9"/>
      <c r="F32" s="9">
        <f>SUMIFS(Stok_In[Qty],Stok_In[Status],"Masuk",Stok_In[Nama Barang],PL[[#This Row],[NAMA_BARANG]])+SUMIFS(Stok_In[Qty],Stok_In[Status],"Awal",Stok_In[Nama Barang],PL[[#This Row],[NAMA_BARANG]])</f>
        <v>0</v>
      </c>
      <c r="G32" s="9">
        <f>SUMIF(Penjualan[Nama Barang],PL[[#This Row],[NAMA_BARANG]],Penjualan[Qty])</f>
        <v>0</v>
      </c>
      <c r="H32" s="9"/>
      <c r="I32" s="9">
        <f>SUM(PL[[#This Row],[Stok Awal]:[Stok Masuk]])-SUM(PL[[#This Row],[Terjual]:[Rusak]])</f>
        <v>0</v>
      </c>
      <c r="J32" s="8">
        <f>PL[[#This Row],[Stok Awal]]*PL[[#This Row],[Harga Modal]]</f>
        <v>0</v>
      </c>
      <c r="K32" s="8">
        <f>SUMIFS(Stok_In[Subtotal],Stok_In[Status],"Masuk",Stok_In[Nama Barang],PL[[#This Row],[NAMA_BARANG]])+SUMIFS(Stok_In[Subtotal],Stok_In[Status],"Awal",Stok_In[Nama Barang],PL[[#This Row],[NAMA_BARANG]])</f>
        <v>0</v>
      </c>
      <c r="L32" s="8">
        <f>SUMIF(Penjualan[Nama Barang],PL[[#This Row],[NAMA_BARANG]],Penjualan[Modal])</f>
        <v>0</v>
      </c>
      <c r="M32" s="8">
        <f>SUM(PL[[#This Row],[Awal-1]:[Masuk-1]])-PL[[#This Row],[Terjual-1]]</f>
        <v>0</v>
      </c>
      <c r="O32" s="5"/>
      <c r="Q32" s="5"/>
    </row>
    <row r="33" spans="1:17" x14ac:dyDescent="0.25">
      <c r="C33" s="32"/>
      <c r="D33" s="8"/>
      <c r="E33" s="9"/>
      <c r="F33" s="9">
        <f>SUMIFS(Stok_In[Qty],Stok_In[Status],"Masuk",Stok_In[Nama Barang],PL[[#This Row],[NAMA_BARANG]])+SUMIFS(Stok_In[Qty],Stok_In[Status],"Awal",Stok_In[Nama Barang],PL[[#This Row],[NAMA_BARANG]])</f>
        <v>0</v>
      </c>
      <c r="G33" s="9">
        <f>SUMIF(Penjualan[Nama Barang],PL[[#This Row],[NAMA_BARANG]],Penjualan[Qty])</f>
        <v>0</v>
      </c>
      <c r="H33" s="9"/>
      <c r="I33" s="9">
        <f>SUM(PL[[#This Row],[Stok Awal]:[Stok Masuk]])-SUM(PL[[#This Row],[Terjual]:[Rusak]])</f>
        <v>0</v>
      </c>
      <c r="J33" s="8">
        <f>PL[[#This Row],[Stok Awal]]*PL[[#This Row],[Harga Modal]]</f>
        <v>0</v>
      </c>
      <c r="K33" s="8">
        <f>SUMIFS(Stok_In[Subtotal],Stok_In[Status],"Masuk",Stok_In[Nama Barang],PL[[#This Row],[NAMA_BARANG]])+SUMIFS(Stok_In[Subtotal],Stok_In[Status],"Awal",Stok_In[Nama Barang],PL[[#This Row],[NAMA_BARANG]])</f>
        <v>0</v>
      </c>
      <c r="L33" s="8">
        <f>SUMIF(Penjualan[Nama Barang],PL[[#This Row],[NAMA_BARANG]],Penjualan[Modal])</f>
        <v>0</v>
      </c>
      <c r="M33" s="8">
        <f>SUM(PL[[#This Row],[Awal-1]:[Masuk-1]])-PL[[#This Row],[Terjual-1]]</f>
        <v>0</v>
      </c>
      <c r="O33" s="5"/>
      <c r="Q33" s="5"/>
    </row>
    <row r="34" spans="1:17" x14ac:dyDescent="0.25">
      <c r="A34" s="53"/>
      <c r="C34" s="32"/>
      <c r="D34" s="8"/>
      <c r="E34" s="9"/>
      <c r="F34" s="9">
        <f>SUMIFS(Stok_In[Qty],Stok_In[Status],"Masuk",Stok_In[Nama Barang],PL[[#This Row],[NAMA_BARANG]])+SUMIFS(Stok_In[Qty],Stok_In[Status],"Awal",Stok_In[Nama Barang],PL[[#This Row],[NAMA_BARANG]])</f>
        <v>0</v>
      </c>
      <c r="G34" s="9">
        <f>SUMIF(Penjualan[Nama Barang],PL[[#This Row],[NAMA_BARANG]],Penjualan[Qty])</f>
        <v>0</v>
      </c>
      <c r="H34" s="9"/>
      <c r="I34" s="9">
        <f>SUM(PL[[#This Row],[Stok Awal]:[Stok Masuk]])-SUM(PL[[#This Row],[Terjual]:[Rusak]])</f>
        <v>0</v>
      </c>
      <c r="J34" s="8">
        <f>PL[[#This Row],[Stok Awal]]*PL[[#This Row],[Harga Modal]]</f>
        <v>0</v>
      </c>
      <c r="K34" s="8">
        <f>SUMIFS(Stok_In[Subtotal],Stok_In[Status],"Masuk",Stok_In[Nama Barang],PL[[#This Row],[NAMA_BARANG]])+SUMIFS(Stok_In[Subtotal],Stok_In[Status],"Awal",Stok_In[Nama Barang],PL[[#This Row],[NAMA_BARANG]])</f>
        <v>0</v>
      </c>
      <c r="L34" s="8">
        <f>SUMIF(Penjualan[Nama Barang],PL[[#This Row],[NAMA_BARANG]],Penjualan[Modal])</f>
        <v>0</v>
      </c>
      <c r="M34" s="8">
        <f>SUM(PL[[#This Row],[Awal-1]:[Masuk-1]])-PL[[#This Row],[Terjual-1]]</f>
        <v>0</v>
      </c>
      <c r="O34" s="5"/>
      <c r="Q34" s="5"/>
    </row>
    <row r="35" spans="1:17" x14ac:dyDescent="0.25">
      <c r="C35" s="32"/>
      <c r="D35" s="8"/>
      <c r="E35" s="9"/>
      <c r="F35" s="9">
        <f>SUMIFS(Stok_In[Qty],Stok_In[Status],"Masuk",Stok_In[Nama Barang],PL[[#This Row],[NAMA_BARANG]])+SUMIFS(Stok_In[Qty],Stok_In[Status],"Awal",Stok_In[Nama Barang],PL[[#This Row],[NAMA_BARANG]])</f>
        <v>0</v>
      </c>
      <c r="G35" s="9">
        <f>SUMIF(Penjualan[Nama Barang],PL[[#This Row],[NAMA_BARANG]],Penjualan[Qty])</f>
        <v>0</v>
      </c>
      <c r="H35" s="9"/>
      <c r="I35" s="9">
        <f>SUM(PL[[#This Row],[Stok Awal]:[Stok Masuk]])-SUM(PL[[#This Row],[Terjual]:[Rusak]])</f>
        <v>0</v>
      </c>
      <c r="J35" s="8">
        <f>PL[[#This Row],[Stok Awal]]*PL[[#This Row],[Harga Modal]]</f>
        <v>0</v>
      </c>
      <c r="K35" s="8">
        <f>SUMIFS(Stok_In[Subtotal],Stok_In[Status],"Masuk",Stok_In[Nama Barang],PL[[#This Row],[NAMA_BARANG]])+SUMIFS(Stok_In[Subtotal],Stok_In[Status],"Awal",Stok_In[Nama Barang],PL[[#This Row],[NAMA_BARANG]])</f>
        <v>0</v>
      </c>
      <c r="L35" s="8">
        <f>SUMIF(Penjualan[Nama Barang],PL[[#This Row],[NAMA_BARANG]],Penjualan[Modal])</f>
        <v>0</v>
      </c>
      <c r="M35" s="8">
        <f>SUM(PL[[#This Row],[Awal-1]:[Masuk-1]])-PL[[#This Row],[Terjual-1]]</f>
        <v>0</v>
      </c>
      <c r="O35" s="5"/>
      <c r="Q35" s="5"/>
    </row>
    <row r="36" spans="1:17" x14ac:dyDescent="0.25">
      <c r="C36" s="33"/>
      <c r="D36" s="8"/>
      <c r="E36" s="31"/>
      <c r="F36" s="31">
        <f>SUMIFS(Stok_In[Qty],Stok_In[Status],"Masuk",Stok_In[Nama Barang],PL[[#This Row],[NAMA_BARANG]])+SUMIFS(Stok_In[Qty],Stok_In[Status],"Awal",Stok_In[Nama Barang],PL[[#This Row],[NAMA_BARANG]])</f>
        <v>0</v>
      </c>
      <c r="G36" s="31">
        <f>SUMIF(Penjualan[Nama Barang],PL[[#This Row],[NAMA_BARANG]],Penjualan[Qty])</f>
        <v>0</v>
      </c>
      <c r="H36" s="31"/>
      <c r="I36" s="31">
        <f>SUM(PL[[#This Row],[Stok Awal]:[Stok Masuk]])-SUM(PL[[#This Row],[Terjual]:[Rusak]])</f>
        <v>0</v>
      </c>
      <c r="J36" s="30">
        <f>PL[[#This Row],[Stok Awal]]*PL[[#This Row],[Harga Modal]]</f>
        <v>0</v>
      </c>
      <c r="K36" s="30">
        <f>SUMIFS(Stok_In[Subtotal],Stok_In[Status],"Masuk",Stok_In[Nama Barang],PL[[#This Row],[NAMA_BARANG]])+SUMIFS(Stok_In[Subtotal],Stok_In[Status],"Awal",Stok_In[Nama Barang],PL[[#This Row],[NAMA_BARANG]])</f>
        <v>0</v>
      </c>
      <c r="L36" s="30">
        <f>SUMIF(Penjualan[Nama Barang],PL[[#This Row],[NAMA_BARANG]],Penjualan[Modal])</f>
        <v>0</v>
      </c>
      <c r="M36" s="8">
        <f>SUM(PL[[#This Row],[Awal-1]:[Masuk-1]])-PL[[#This Row],[Terjual-1]]</f>
        <v>0</v>
      </c>
      <c r="O36" s="5"/>
      <c r="Q36" s="5"/>
    </row>
    <row r="37" spans="1:17" x14ac:dyDescent="0.25">
      <c r="C37" s="32"/>
      <c r="D37" s="8"/>
      <c r="E37" s="9"/>
      <c r="F37" s="9">
        <f>SUMIFS(Stok_In[Qty],Stok_In[Status],"Masuk",Stok_In[Nama Barang],PL[[#This Row],[NAMA_BARANG]])+SUMIFS(Stok_In[Qty],Stok_In[Status],"Awal",Stok_In[Nama Barang],PL[[#This Row],[NAMA_BARANG]])</f>
        <v>0</v>
      </c>
      <c r="G37" s="9">
        <f>SUMIF(Penjualan[Nama Barang],PL[[#This Row],[NAMA_BARANG]],Penjualan[Qty])</f>
        <v>0</v>
      </c>
      <c r="H37" s="9"/>
      <c r="I37" s="9">
        <f>SUM(PL[[#This Row],[Stok Awal]:[Stok Masuk]])-SUM(PL[[#This Row],[Terjual]:[Rusak]])</f>
        <v>0</v>
      </c>
      <c r="J37" s="8">
        <f>PL[[#This Row],[Stok Awal]]*PL[[#This Row],[Harga Modal]]</f>
        <v>0</v>
      </c>
      <c r="K37" s="8">
        <f>SUMIFS(Stok_In[Subtotal],Stok_In[Status],"Masuk",Stok_In[Nama Barang],PL[[#This Row],[NAMA_BARANG]])+SUMIFS(Stok_In[Subtotal],Stok_In[Status],"Awal",Stok_In[Nama Barang],PL[[#This Row],[NAMA_BARANG]])</f>
        <v>0</v>
      </c>
      <c r="L37" s="8">
        <f>SUMIF(Penjualan[Nama Barang],PL[[#This Row],[NAMA_BARANG]],Penjualan[Modal])</f>
        <v>0</v>
      </c>
      <c r="M37" s="8">
        <f>SUM(PL[[#This Row],[Awal-1]:[Masuk-1]])-PL[[#This Row],[Terjual-1]]</f>
        <v>0</v>
      </c>
      <c r="O37" s="5"/>
      <c r="Q37" s="5"/>
    </row>
    <row r="38" spans="1:17" x14ac:dyDescent="0.25">
      <c r="C38" s="33"/>
      <c r="D38" s="30"/>
      <c r="E38" s="31"/>
      <c r="F38" s="31">
        <f>SUMIFS(Stok_In[Qty],Stok_In[Status],"Masuk",Stok_In[Nama Barang],PL[[#This Row],[NAMA_BARANG]])+SUMIFS(Stok_In[Qty],Stok_In[Status],"Awal",Stok_In[Nama Barang],PL[[#This Row],[NAMA_BARANG]])</f>
        <v>0</v>
      </c>
      <c r="G38" s="31">
        <f>SUMIF(Penjualan[Nama Barang],PL[[#This Row],[NAMA_BARANG]],Penjualan[Qty])</f>
        <v>0</v>
      </c>
      <c r="H38" s="31"/>
      <c r="I38" s="31">
        <f>SUM(PL[[#This Row],[Stok Awal]:[Stok Masuk]])-SUM(PL[[#This Row],[Terjual]:[Rusak]])</f>
        <v>0</v>
      </c>
      <c r="J38" s="30">
        <f>PL[[#This Row],[Stok Awal]]*PL[[#This Row],[Harga Modal]]</f>
        <v>0</v>
      </c>
      <c r="K38" s="30">
        <f>SUMIFS(Stok_In[Subtotal],Stok_In[Status],"Masuk",Stok_In[Nama Barang],PL[[#This Row],[NAMA_BARANG]])+SUMIFS(Stok_In[Subtotal],Stok_In[Status],"Awal",Stok_In[Nama Barang],PL[[#This Row],[NAMA_BARANG]])</f>
        <v>0</v>
      </c>
      <c r="L38" s="30">
        <f>SUMIF(Penjualan[Nama Barang],PL[[#This Row],[NAMA_BARANG]],Penjualan[Modal])</f>
        <v>0</v>
      </c>
      <c r="M38" s="8">
        <f>SUM(PL[[#This Row],[Awal-1]:[Masuk-1]])-PL[[#This Row],[Terjual-1]]</f>
        <v>0</v>
      </c>
      <c r="Q38" s="5"/>
    </row>
    <row r="39" spans="1:17" x14ac:dyDescent="0.25">
      <c r="A39" s="53"/>
      <c r="C39" s="33"/>
      <c r="D39" s="30"/>
      <c r="E39" s="31"/>
      <c r="F39" s="31">
        <f>SUMIFS(Stok_In[Qty],Stok_In[Status],"Masuk",Stok_In[Nama Barang],PL[[#This Row],[NAMA_BARANG]])+SUMIFS(Stok_In[Qty],Stok_In[Status],"Awal",Stok_In[Nama Barang],PL[[#This Row],[NAMA_BARANG]])</f>
        <v>0</v>
      </c>
      <c r="G39" s="31">
        <f>SUMIF(Penjualan[Nama Barang],PL[[#This Row],[NAMA_BARANG]],Penjualan[Qty])</f>
        <v>0</v>
      </c>
      <c r="H39" s="31"/>
      <c r="I39" s="31">
        <f>SUM(PL[[#This Row],[Stok Awal]:[Stok Masuk]])-SUM(PL[[#This Row],[Terjual]:[Rusak]])</f>
        <v>0</v>
      </c>
      <c r="J39" s="30">
        <f>PL[[#This Row],[Stok Awal]]*PL[[#This Row],[Harga Modal]]</f>
        <v>0</v>
      </c>
      <c r="K39" s="30">
        <f>SUMIFS(Stok_In[Subtotal],Stok_In[Status],"Masuk",Stok_In[Nama Barang],PL[[#This Row],[NAMA_BARANG]])+SUMIFS(Stok_In[Subtotal],Stok_In[Status],"Awal",Stok_In[Nama Barang],PL[[#This Row],[NAMA_BARANG]])</f>
        <v>0</v>
      </c>
      <c r="L39" s="30">
        <f>SUMIF(Penjualan[Nama Barang],PL[[#This Row],[NAMA_BARANG]],Penjualan[Modal])</f>
        <v>0</v>
      </c>
      <c r="M39" s="8">
        <f>SUM(PL[[#This Row],[Awal-1]:[Masuk-1]])-PL[[#This Row],[Terjual-1]]</f>
        <v>0</v>
      </c>
      <c r="Q39" s="5"/>
    </row>
    <row r="40" spans="1:17" x14ac:dyDescent="0.25">
      <c r="C40" s="33"/>
      <c r="D40" s="30"/>
      <c r="E40" s="31"/>
      <c r="F40" s="31">
        <f>SUMIFS(Stok_In[Qty],Stok_In[Status],"Masuk",Stok_In[Nama Barang],PL[[#This Row],[NAMA_BARANG]])+SUMIFS(Stok_In[Qty],Stok_In[Status],"Awal",Stok_In[Nama Barang],PL[[#This Row],[NAMA_BARANG]])</f>
        <v>0</v>
      </c>
      <c r="G40" s="31">
        <f>SUMIF(Penjualan[Nama Barang],PL[[#This Row],[NAMA_BARANG]],Penjualan[Qty])</f>
        <v>0</v>
      </c>
      <c r="H40" s="31"/>
      <c r="I40" s="31">
        <f>SUM(PL[[#This Row],[Stok Awal]:[Stok Masuk]])-SUM(PL[[#This Row],[Terjual]:[Rusak]])</f>
        <v>0</v>
      </c>
      <c r="J40" s="30">
        <f>PL[[#This Row],[Stok Awal]]*PL[[#This Row],[Harga Modal]]</f>
        <v>0</v>
      </c>
      <c r="K40" s="30">
        <f>SUMIFS(Stok_In[Subtotal],Stok_In[Status],"Masuk",Stok_In[Nama Barang],PL[[#This Row],[NAMA_BARANG]])+SUMIFS(Stok_In[Subtotal],Stok_In[Status],"Awal",Stok_In[Nama Barang],PL[[#This Row],[NAMA_BARANG]])</f>
        <v>0</v>
      </c>
      <c r="L40" s="30">
        <f>SUMIF(Penjualan[Nama Barang],PL[[#This Row],[NAMA_BARANG]],Penjualan[Modal])</f>
        <v>0</v>
      </c>
      <c r="M40" s="8">
        <f>SUM(PL[[#This Row],[Awal-1]:[Masuk-1]])-PL[[#This Row],[Terjual-1]]</f>
        <v>0</v>
      </c>
      <c r="Q40" s="5"/>
    </row>
    <row r="41" spans="1:17" x14ac:dyDescent="0.25">
      <c r="C41" s="7"/>
      <c r="D41" s="8"/>
      <c r="E41" s="9"/>
      <c r="F41" s="9">
        <f>SUMIFS(Stok_In[Qty],Stok_In[Status],"Masuk",Stok_In[Nama Barang],PL[[#This Row],[NAMA_BARANG]])+SUMIFS(Stok_In[Qty],Stok_In[Status],"Awal",Stok_In[Nama Barang],PL[[#This Row],[NAMA_BARANG]])</f>
        <v>0</v>
      </c>
      <c r="G41" s="9">
        <f>SUMIF(Penjualan[Nama Barang],PL[[#This Row],[NAMA_BARANG]],Penjualan[Qty])</f>
        <v>0</v>
      </c>
      <c r="H41" s="9"/>
      <c r="I41" s="9">
        <f>SUM(PL[[#This Row],[Stok Awal]:[Stok Masuk]])-SUM(PL[[#This Row],[Terjual]:[Rusak]])</f>
        <v>0</v>
      </c>
      <c r="J41" s="8">
        <f>PL[[#This Row],[Stok Awal]]*PL[[#This Row],[Harga Modal]]</f>
        <v>0</v>
      </c>
      <c r="K41" s="8">
        <f>SUMIFS(Stok_In[Subtotal],Stok_In[Status],"Masuk",Stok_In[Nama Barang],PL[[#This Row],[NAMA_BARANG]])+SUMIFS(Stok_In[Subtotal],Stok_In[Status],"Awal",Stok_In[Nama Barang],PL[[#This Row],[NAMA_BARANG]])</f>
        <v>0</v>
      </c>
      <c r="L41" s="8">
        <f>SUMIF(Penjualan[Nama Barang],PL[[#This Row],[NAMA_BARANG]],Penjualan[Modal])</f>
        <v>0</v>
      </c>
      <c r="M41" s="8">
        <f>SUM(PL[[#This Row],[Awal-1]:[Masuk-1]])-PL[[#This Row],[Terjual-1]]</f>
        <v>0</v>
      </c>
      <c r="Q41" s="5"/>
    </row>
    <row r="42" spans="1:17" x14ac:dyDescent="0.25">
      <c r="A42" s="53"/>
      <c r="C42" s="32"/>
      <c r="D42" s="8"/>
      <c r="E42" s="9"/>
      <c r="F42" s="9">
        <f>SUMIFS(Stok_In[Qty],Stok_In[Status],"Masuk",Stok_In[Nama Barang],PL[[#This Row],[NAMA_BARANG]])+SUMIFS(Stok_In[Qty],Stok_In[Status],"Awal",Stok_In[Nama Barang],PL[[#This Row],[NAMA_BARANG]])</f>
        <v>0</v>
      </c>
      <c r="G42" s="9">
        <f>SUMIF(Penjualan[Nama Barang],PL[[#This Row],[NAMA_BARANG]],Penjualan[Qty])</f>
        <v>0</v>
      </c>
      <c r="H42" s="9"/>
      <c r="I42" s="9">
        <f>SUM(PL[[#This Row],[Stok Awal]:[Stok Masuk]])-SUM(PL[[#This Row],[Terjual]:[Rusak]])</f>
        <v>0</v>
      </c>
      <c r="J42" s="8">
        <f>PL[[#This Row],[Stok Awal]]*PL[[#This Row],[Harga Modal]]</f>
        <v>0</v>
      </c>
      <c r="K42" s="8">
        <f>SUMIFS(Stok_In[Subtotal],Stok_In[Status],"Masuk",Stok_In[Nama Barang],PL[[#This Row],[NAMA_BARANG]])+SUMIFS(Stok_In[Subtotal],Stok_In[Status],"Awal",Stok_In[Nama Barang],PL[[#This Row],[NAMA_BARANG]])</f>
        <v>0</v>
      </c>
      <c r="L42" s="8">
        <f>SUMIF(Penjualan[Nama Barang],PL[[#This Row],[NAMA_BARANG]],Penjualan[Modal])</f>
        <v>0</v>
      </c>
      <c r="M42" s="8">
        <f>SUM(PL[[#This Row],[Awal-1]:[Masuk-1]])-PL[[#This Row],[Terjual-1]]</f>
        <v>0</v>
      </c>
      <c r="Q42" s="5"/>
    </row>
    <row r="43" spans="1:17" x14ac:dyDescent="0.25">
      <c r="C43" s="32"/>
      <c r="D43" s="8"/>
      <c r="E43" s="9"/>
      <c r="F43" s="9">
        <f>SUMIFS(Stok_In[Qty],Stok_In[Status],"Masuk",Stok_In[Nama Barang],PL[[#This Row],[NAMA_BARANG]])+SUMIFS(Stok_In[Qty],Stok_In[Status],"Awal",Stok_In[Nama Barang],PL[[#This Row],[NAMA_BARANG]])</f>
        <v>0</v>
      </c>
      <c r="G43" s="9">
        <f>SUMIF(Penjualan[Nama Barang],PL[[#This Row],[NAMA_BARANG]],Penjualan[Qty])</f>
        <v>0</v>
      </c>
      <c r="H43" s="9"/>
      <c r="I43" s="9">
        <f>SUM(PL[[#This Row],[Stok Awal]:[Stok Masuk]])-SUM(PL[[#This Row],[Terjual]:[Rusak]])</f>
        <v>0</v>
      </c>
      <c r="J43" s="8">
        <f>PL[[#This Row],[Stok Awal]]*PL[[#This Row],[Harga Modal]]</f>
        <v>0</v>
      </c>
      <c r="K43" s="8">
        <f>SUMIFS(Stok_In[Subtotal],Stok_In[Status],"Masuk",Stok_In[Nama Barang],PL[[#This Row],[NAMA_BARANG]])+SUMIFS(Stok_In[Subtotal],Stok_In[Status],"Awal",Stok_In[Nama Barang],PL[[#This Row],[NAMA_BARANG]])</f>
        <v>0</v>
      </c>
      <c r="L43" s="8">
        <f>SUMIF(Penjualan[Nama Barang],PL[[#This Row],[NAMA_BARANG]],Penjualan[Modal])</f>
        <v>0</v>
      </c>
      <c r="M43" s="8">
        <f>SUM(PL[[#This Row],[Awal-1]:[Masuk-1]])-PL[[#This Row],[Terjual-1]]</f>
        <v>0</v>
      </c>
      <c r="Q43" s="5"/>
    </row>
    <row r="44" spans="1:17" x14ac:dyDescent="0.25">
      <c r="C44" s="32"/>
      <c r="D44" s="8"/>
      <c r="E44" s="9"/>
      <c r="F44" s="9">
        <f>SUMIFS(Stok_In[Qty],Stok_In[Status],"Masuk",Stok_In[Nama Barang],PL[[#This Row],[NAMA_BARANG]])+SUMIFS(Stok_In[Qty],Stok_In[Status],"Awal",Stok_In[Nama Barang],PL[[#This Row],[NAMA_BARANG]])</f>
        <v>0</v>
      </c>
      <c r="G44" s="9">
        <f>SUMIF(Penjualan[Nama Barang],PL[[#This Row],[NAMA_BARANG]],Penjualan[Qty])</f>
        <v>0</v>
      </c>
      <c r="H44" s="9"/>
      <c r="I44" s="9">
        <f>SUM(PL[[#This Row],[Stok Awal]:[Stok Masuk]])-SUM(PL[[#This Row],[Terjual]:[Rusak]])</f>
        <v>0</v>
      </c>
      <c r="J44" s="8">
        <f>PL[[#This Row],[Stok Awal]]*PL[[#This Row],[Harga Modal]]</f>
        <v>0</v>
      </c>
      <c r="K44" s="8">
        <f>SUMIFS(Stok_In[Subtotal],Stok_In[Status],"Masuk",Stok_In[Nama Barang],PL[[#This Row],[NAMA_BARANG]])+SUMIFS(Stok_In[Subtotal],Stok_In[Status],"Awal",Stok_In[Nama Barang],PL[[#This Row],[NAMA_BARANG]])</f>
        <v>0</v>
      </c>
      <c r="L44" s="8">
        <f>SUMIF(Penjualan[Nama Barang],PL[[#This Row],[NAMA_BARANG]],Penjualan[Modal])</f>
        <v>0</v>
      </c>
      <c r="M44" s="8">
        <f>SUM(PL[[#This Row],[Awal-1]:[Masuk-1]])-PL[[#This Row],[Terjual-1]]</f>
        <v>0</v>
      </c>
      <c r="Q44" s="5"/>
    </row>
    <row r="45" spans="1:17" x14ac:dyDescent="0.25">
      <c r="C45" s="32"/>
      <c r="D45" s="8"/>
      <c r="E45" s="9"/>
      <c r="F45" s="9">
        <f>SUMIFS(Stok_In[Qty],Stok_In[Status],"Masuk",Stok_In[Nama Barang],PL[[#This Row],[NAMA_BARANG]])+SUMIFS(Stok_In[Qty],Stok_In[Status],"Awal",Stok_In[Nama Barang],PL[[#This Row],[NAMA_BARANG]])</f>
        <v>0</v>
      </c>
      <c r="G45" s="9">
        <f>SUMIF(Penjualan[Nama Barang],PL[[#This Row],[NAMA_BARANG]],Penjualan[Qty])</f>
        <v>0</v>
      </c>
      <c r="H45" s="9"/>
      <c r="I45" s="9">
        <f>SUM(PL[[#This Row],[Stok Awal]:[Stok Masuk]])-SUM(PL[[#This Row],[Terjual]:[Rusak]])</f>
        <v>0</v>
      </c>
      <c r="J45" s="8">
        <f>PL[[#This Row],[Stok Awal]]*PL[[#This Row],[Harga Modal]]</f>
        <v>0</v>
      </c>
      <c r="K45" s="8">
        <f>SUMIFS(Stok_In[Subtotal],Stok_In[Status],"Masuk",Stok_In[Nama Barang],PL[[#This Row],[NAMA_BARANG]])+SUMIFS(Stok_In[Subtotal],Stok_In[Status],"Awal",Stok_In[Nama Barang],PL[[#This Row],[NAMA_BARANG]])</f>
        <v>0</v>
      </c>
      <c r="L45" s="8">
        <f>SUMIF(Penjualan[Nama Barang],PL[[#This Row],[NAMA_BARANG]],Penjualan[Modal])</f>
        <v>0</v>
      </c>
      <c r="M45" s="8">
        <f>SUM(PL[[#This Row],[Awal-1]:[Masuk-1]])-PL[[#This Row],[Terjual-1]]</f>
        <v>0</v>
      </c>
      <c r="Q45" s="5"/>
    </row>
    <row r="46" spans="1:17" x14ac:dyDescent="0.25">
      <c r="C46" s="32"/>
      <c r="D46" s="8"/>
      <c r="E46" s="9"/>
      <c r="F46" s="9">
        <f>SUMIFS(Stok_In[Qty],Stok_In[Status],"Masuk",Stok_In[Nama Barang],PL[[#This Row],[NAMA_BARANG]])+SUMIFS(Stok_In[Qty],Stok_In[Status],"Awal",Stok_In[Nama Barang],PL[[#This Row],[NAMA_BARANG]])</f>
        <v>0</v>
      </c>
      <c r="G46" s="9">
        <f>SUMIF(Penjualan[Nama Barang],PL[[#This Row],[NAMA_BARANG]],Penjualan[Qty])</f>
        <v>0</v>
      </c>
      <c r="H46" s="9"/>
      <c r="I46" s="9">
        <f>SUM(PL[[#This Row],[Stok Awal]:[Stok Masuk]])-SUM(PL[[#This Row],[Terjual]:[Rusak]])</f>
        <v>0</v>
      </c>
      <c r="J46" s="8">
        <f>PL[[#This Row],[Stok Awal]]*PL[[#This Row],[Harga Modal]]</f>
        <v>0</v>
      </c>
      <c r="K46" s="8">
        <f>SUMIFS(Stok_In[Subtotal],Stok_In[Status],"Masuk",Stok_In[Nama Barang],PL[[#This Row],[NAMA_BARANG]])+SUMIFS(Stok_In[Subtotal],Stok_In[Status],"Awal",Stok_In[Nama Barang],PL[[#This Row],[NAMA_BARANG]])</f>
        <v>0</v>
      </c>
      <c r="L46" s="8">
        <f>SUMIF(Penjualan[Nama Barang],PL[[#This Row],[NAMA_BARANG]],Penjualan[Modal])</f>
        <v>0</v>
      </c>
      <c r="M46" s="8">
        <f>SUM(PL[[#This Row],[Awal-1]:[Masuk-1]])-PL[[#This Row],[Terjual-1]]</f>
        <v>0</v>
      </c>
      <c r="Q46" s="5"/>
    </row>
    <row r="47" spans="1:17" x14ac:dyDescent="0.25">
      <c r="C47" s="33"/>
      <c r="D47" s="30"/>
      <c r="E47" s="31"/>
      <c r="F47" s="31">
        <f>SUMIFS(Stok_In[Qty],Stok_In[Status],"Masuk",Stok_In[Nama Barang],PL[[#This Row],[NAMA_BARANG]])+SUMIFS(Stok_In[Qty],Stok_In[Status],"Awal",Stok_In[Nama Barang],PL[[#This Row],[NAMA_BARANG]])</f>
        <v>0</v>
      </c>
      <c r="G47" s="31">
        <f>SUMIF(Penjualan[Nama Barang],PL[[#This Row],[NAMA_BARANG]],Penjualan[Qty])</f>
        <v>0</v>
      </c>
      <c r="H47" s="31"/>
      <c r="I47" s="31">
        <f>SUM(PL[[#This Row],[Stok Awal]:[Stok Masuk]])-SUM(PL[[#This Row],[Terjual]:[Rusak]])</f>
        <v>0</v>
      </c>
      <c r="J47" s="30">
        <f>PL[[#This Row],[Stok Awal]]*PL[[#This Row],[Harga Modal]]</f>
        <v>0</v>
      </c>
      <c r="K47" s="30">
        <f>SUMIFS(Stok_In[Subtotal],Stok_In[Status],"Masuk",Stok_In[Nama Barang],PL[[#This Row],[NAMA_BARANG]])+SUMIFS(Stok_In[Subtotal],Stok_In[Status],"Awal",Stok_In[Nama Barang],PL[[#This Row],[NAMA_BARANG]])</f>
        <v>0</v>
      </c>
      <c r="L47" s="30">
        <f>SUMIF(Penjualan[Nama Barang],PL[[#This Row],[NAMA_BARANG]],Penjualan[Modal])</f>
        <v>0</v>
      </c>
      <c r="M47" s="8">
        <f>SUM(PL[[#This Row],[Awal-1]:[Masuk-1]])-PL[[#This Row],[Terjual-1]]</f>
        <v>0</v>
      </c>
      <c r="Q47" s="5"/>
    </row>
    <row r="48" spans="1:17" x14ac:dyDescent="0.25">
      <c r="C48" s="33"/>
      <c r="D48" s="30"/>
      <c r="E48" s="31"/>
      <c r="F48" s="31">
        <f>SUMIFS(Stok_In[Qty],Stok_In[Status],"Masuk",Stok_In[Nama Barang],PL[[#This Row],[NAMA_BARANG]])+SUMIFS(Stok_In[Qty],Stok_In[Status],"Awal",Stok_In[Nama Barang],PL[[#This Row],[NAMA_BARANG]])</f>
        <v>0</v>
      </c>
      <c r="G48" s="31">
        <f>SUMIF(Penjualan[Nama Barang],PL[[#This Row],[NAMA_BARANG]],Penjualan[Qty])</f>
        <v>0</v>
      </c>
      <c r="H48" s="31"/>
      <c r="I48" s="31">
        <f>SUM(PL[[#This Row],[Stok Awal]:[Stok Masuk]])-SUM(PL[[#This Row],[Terjual]:[Rusak]])</f>
        <v>0</v>
      </c>
      <c r="J48" s="30">
        <f>PL[[#This Row],[Stok Awal]]*PL[[#This Row],[Harga Modal]]</f>
        <v>0</v>
      </c>
      <c r="K48" s="30">
        <f>SUMIFS(Stok_In[Subtotal],Stok_In[Status],"Masuk",Stok_In[Nama Barang],PL[[#This Row],[NAMA_BARANG]])+SUMIFS(Stok_In[Subtotal],Stok_In[Status],"Awal",Stok_In[Nama Barang],PL[[#This Row],[NAMA_BARANG]])</f>
        <v>0</v>
      </c>
      <c r="L48" s="30">
        <f>SUMIF(Penjualan[Nama Barang],PL[[#This Row],[NAMA_BARANG]],Penjualan[Modal])</f>
        <v>0</v>
      </c>
      <c r="M48" s="8">
        <f>SUM(PL[[#This Row],[Awal-1]:[Masuk-1]])-PL[[#This Row],[Terjual-1]]</f>
        <v>0</v>
      </c>
      <c r="Q48" s="5"/>
    </row>
    <row r="49" spans="1:17" x14ac:dyDescent="0.25">
      <c r="A49" s="53"/>
      <c r="C49" s="32"/>
      <c r="D49" s="8"/>
      <c r="E49" s="9"/>
      <c r="F49" s="9">
        <f>SUMIFS(Stok_In[Qty],Stok_In[Status],"Masuk",Stok_In[Nama Barang],PL[[#This Row],[NAMA_BARANG]])+SUMIFS(Stok_In[Qty],Stok_In[Status],"Awal",Stok_In[Nama Barang],PL[[#This Row],[NAMA_BARANG]])</f>
        <v>0</v>
      </c>
      <c r="G49" s="9">
        <f>SUMIF(Penjualan[Nama Barang],PL[[#This Row],[NAMA_BARANG]],Penjualan[Qty])</f>
        <v>0</v>
      </c>
      <c r="H49" s="9"/>
      <c r="I49" s="9">
        <f>SUM(PL[[#This Row],[Stok Awal]:[Stok Masuk]])-SUM(PL[[#This Row],[Terjual]:[Rusak]])</f>
        <v>0</v>
      </c>
      <c r="J49" s="8">
        <f>PL[[#This Row],[Stok Awal]]*PL[[#This Row],[Harga Modal]]</f>
        <v>0</v>
      </c>
      <c r="K49" s="8">
        <f>SUMIFS(Stok_In[Subtotal],Stok_In[Status],"Masuk",Stok_In[Nama Barang],PL[[#This Row],[NAMA_BARANG]])+SUMIFS(Stok_In[Subtotal],Stok_In[Status],"Awal",Stok_In[Nama Barang],PL[[#This Row],[NAMA_BARANG]])</f>
        <v>0</v>
      </c>
      <c r="L49" s="8">
        <f>SUMIF(Penjualan[Nama Barang],PL[[#This Row],[NAMA_BARANG]],Penjualan[Modal])</f>
        <v>0</v>
      </c>
      <c r="M49" s="8">
        <f>SUM(PL[[#This Row],[Awal-1]:[Masuk-1]])-PL[[#This Row],[Terjual-1]]</f>
        <v>0</v>
      </c>
      <c r="Q49" s="5"/>
    </row>
    <row r="50" spans="1:17" x14ac:dyDescent="0.25">
      <c r="C50" s="32"/>
      <c r="D50" s="8"/>
      <c r="E50" s="9"/>
      <c r="F50" s="9">
        <f>SUMIFS(Stok_In[Qty],Stok_In[Status],"Masuk",Stok_In[Nama Barang],PL[[#This Row],[NAMA_BARANG]])+SUMIFS(Stok_In[Qty],Stok_In[Status],"Awal",Stok_In[Nama Barang],PL[[#This Row],[NAMA_BARANG]])</f>
        <v>0</v>
      </c>
      <c r="G50" s="9">
        <f>SUMIF(Penjualan[Nama Barang],PL[[#This Row],[NAMA_BARANG]],Penjualan[Qty])</f>
        <v>0</v>
      </c>
      <c r="H50" s="9"/>
      <c r="I50" s="9">
        <f>SUM(PL[[#This Row],[Stok Awal]:[Stok Masuk]])-SUM(PL[[#This Row],[Terjual]:[Rusak]])</f>
        <v>0</v>
      </c>
      <c r="J50" s="8">
        <f>PL[[#This Row],[Stok Awal]]*PL[[#This Row],[Harga Modal]]</f>
        <v>0</v>
      </c>
      <c r="K50" s="8">
        <f>SUMIFS(Stok_In[Subtotal],Stok_In[Status],"Masuk",Stok_In[Nama Barang],PL[[#This Row],[NAMA_BARANG]])+SUMIFS(Stok_In[Subtotal],Stok_In[Status],"Awal",Stok_In[Nama Barang],PL[[#This Row],[NAMA_BARANG]])</f>
        <v>0</v>
      </c>
      <c r="L50" s="8">
        <f>SUMIF(Penjualan[Nama Barang],PL[[#This Row],[NAMA_BARANG]],Penjualan[Modal])</f>
        <v>0</v>
      </c>
      <c r="M50" s="8">
        <f>SUM(PL[[#This Row],[Awal-1]:[Masuk-1]])-PL[[#This Row],[Terjual-1]]</f>
        <v>0</v>
      </c>
      <c r="Q50" s="5"/>
    </row>
    <row r="51" spans="1:17" x14ac:dyDescent="0.25">
      <c r="A51" s="53"/>
      <c r="C51" s="33"/>
      <c r="D51" s="30"/>
      <c r="E51" s="31"/>
      <c r="F51" s="31">
        <f>SUMIFS(Stok_In[Qty],Stok_In[Status],"Masuk",Stok_In[Nama Barang],PL[[#This Row],[NAMA_BARANG]])+SUMIFS(Stok_In[Qty],Stok_In[Status],"Awal",Stok_In[Nama Barang],PL[[#This Row],[NAMA_BARANG]])</f>
        <v>0</v>
      </c>
      <c r="G51" s="31">
        <f>SUMIF(Penjualan[Nama Barang],PL[[#This Row],[NAMA_BARANG]],Penjualan[Qty])</f>
        <v>0</v>
      </c>
      <c r="H51" s="31"/>
      <c r="I51" s="31">
        <f>SUM(PL[[#This Row],[Stok Awal]:[Stok Masuk]])-SUM(PL[[#This Row],[Terjual]:[Rusak]])</f>
        <v>0</v>
      </c>
      <c r="J51" s="30">
        <f>PL[[#This Row],[Stok Awal]]*PL[[#This Row],[Harga Modal]]</f>
        <v>0</v>
      </c>
      <c r="K51" s="30">
        <f>SUMIFS(Stok_In[Subtotal],Stok_In[Status],"Masuk",Stok_In[Nama Barang],PL[[#This Row],[NAMA_BARANG]])+SUMIFS(Stok_In[Subtotal],Stok_In[Status],"Awal",Stok_In[Nama Barang],PL[[#This Row],[NAMA_BARANG]])</f>
        <v>0</v>
      </c>
      <c r="L51" s="30">
        <f>SUMIF(Penjualan[Nama Barang],PL[[#This Row],[NAMA_BARANG]],Penjualan[Modal])</f>
        <v>0</v>
      </c>
      <c r="M51" s="8">
        <f>SUM(PL[[#This Row],[Awal-1]:[Masuk-1]])-PL[[#This Row],[Terjual-1]]</f>
        <v>0</v>
      </c>
      <c r="Q51" s="5"/>
    </row>
    <row r="52" spans="1:17" x14ac:dyDescent="0.25">
      <c r="A52" s="53"/>
      <c r="C52" s="33"/>
      <c r="D52" s="30"/>
      <c r="E52" s="31"/>
      <c r="F52" s="31">
        <f>SUMIFS(Stok_In[Qty],Stok_In[Status],"Masuk",Stok_In[Nama Barang],PL[[#This Row],[NAMA_BARANG]])+SUMIFS(Stok_In[Qty],Stok_In[Status],"Awal",Stok_In[Nama Barang],PL[[#This Row],[NAMA_BARANG]])</f>
        <v>0</v>
      </c>
      <c r="G52" s="31">
        <f>SUMIF(Penjualan[Nama Barang],PL[[#This Row],[NAMA_BARANG]],Penjualan[Qty])</f>
        <v>0</v>
      </c>
      <c r="H52" s="31"/>
      <c r="I52" s="31">
        <f>SUM(PL[[#This Row],[Stok Awal]:[Stok Masuk]])-SUM(PL[[#This Row],[Terjual]:[Rusak]])</f>
        <v>0</v>
      </c>
      <c r="J52" s="30">
        <f>PL[[#This Row],[Stok Awal]]*PL[[#This Row],[Harga Modal]]</f>
        <v>0</v>
      </c>
      <c r="K52" s="30">
        <f>SUMIFS(Stok_In[Subtotal],Stok_In[Status],"Masuk",Stok_In[Nama Barang],PL[[#This Row],[NAMA_BARANG]])+SUMIFS(Stok_In[Subtotal],Stok_In[Status],"Awal",Stok_In[Nama Barang],PL[[#This Row],[NAMA_BARANG]])</f>
        <v>0</v>
      </c>
      <c r="L52" s="30">
        <f>SUMIF(Penjualan[Nama Barang],PL[[#This Row],[NAMA_BARANG]],Penjualan[Modal])</f>
        <v>0</v>
      </c>
      <c r="M52" s="8">
        <f>SUM(PL[[#This Row],[Awal-1]:[Masuk-1]])-PL[[#This Row],[Terjual-1]]</f>
        <v>0</v>
      </c>
      <c r="Q52" s="5"/>
    </row>
    <row r="53" spans="1:17" x14ac:dyDescent="0.25">
      <c r="C53" s="33"/>
      <c r="D53" s="30"/>
      <c r="E53" s="31"/>
      <c r="F53" s="31">
        <f>SUMIFS(Stok_In[Qty],Stok_In[Status],"Masuk",Stok_In[Nama Barang],PL[[#This Row],[NAMA_BARANG]])+SUMIFS(Stok_In[Qty],Stok_In[Status],"Awal",Stok_In[Nama Barang],PL[[#This Row],[NAMA_BARANG]])</f>
        <v>0</v>
      </c>
      <c r="G53" s="31">
        <f>SUMIF(Penjualan[Nama Barang],PL[[#This Row],[NAMA_BARANG]],Penjualan[Qty])</f>
        <v>0</v>
      </c>
      <c r="H53" s="31"/>
      <c r="I53" s="31">
        <f>SUM(PL[[#This Row],[Stok Awal]:[Stok Masuk]])-SUM(PL[[#This Row],[Terjual]:[Rusak]])</f>
        <v>0</v>
      </c>
      <c r="J53" s="30">
        <f>PL[[#This Row],[Stok Awal]]*PL[[#This Row],[Harga Modal]]</f>
        <v>0</v>
      </c>
      <c r="K53" s="30">
        <f>SUMIFS(Stok_In[Subtotal],Stok_In[Status],"Masuk",Stok_In[Nama Barang],PL[[#This Row],[NAMA_BARANG]])+SUMIFS(Stok_In[Subtotal],Stok_In[Status],"Awal",Stok_In[Nama Barang],PL[[#This Row],[NAMA_BARANG]])</f>
        <v>0</v>
      </c>
      <c r="L53" s="30">
        <f>SUMIF(Penjualan[Nama Barang],PL[[#This Row],[NAMA_BARANG]],Penjualan[Modal])</f>
        <v>0</v>
      </c>
      <c r="M53" s="8">
        <f>SUM(PL[[#This Row],[Awal-1]:[Masuk-1]])-PL[[#This Row],[Terjual-1]]</f>
        <v>0</v>
      </c>
      <c r="Q53" s="5"/>
    </row>
  </sheetData>
  <phoneticPr fontId="7" type="noConversion"/>
  <conditionalFormatting sqref="I4:I53">
    <cfRule type="cellIs" dxfId="1" priority="2" operator="lessThanOrEqual">
      <formula>0</formula>
    </cfRule>
  </conditionalFormatting>
  <pageMargins left="0.7" right="0.7" top="0.75" bottom="0.75" header="0.3" footer="0.3"/>
  <pageSetup scale="42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8D40-A802-47ED-9FC8-70415B1BDEE6}">
  <sheetPr codeName="Sheet4"/>
  <dimension ref="B1:U197"/>
  <sheetViews>
    <sheetView workbookViewId="0">
      <selection activeCell="E5" sqref="E5"/>
    </sheetView>
  </sheetViews>
  <sheetFormatPr defaultRowHeight="15" x14ac:dyDescent="0.25"/>
  <cols>
    <col min="2" max="2" width="7.140625" bestFit="1" customWidth="1"/>
    <col min="3" max="3" width="10.7109375" bestFit="1" customWidth="1"/>
    <col min="4" max="4" width="15.42578125" bestFit="1" customWidth="1"/>
    <col min="5" max="5" width="39.42578125" customWidth="1"/>
    <col min="6" max="6" width="6.42578125" bestFit="1" customWidth="1"/>
    <col min="7" max="7" width="11.28515625" bestFit="1" customWidth="1"/>
    <col min="8" max="8" width="14" bestFit="1" customWidth="1"/>
    <col min="9" max="9" width="15" bestFit="1" customWidth="1"/>
    <col min="10" max="10" width="8.7109375" customWidth="1"/>
    <col min="11" max="11" width="15.85546875" bestFit="1" customWidth="1"/>
    <col min="12" max="12" width="12.85546875" bestFit="1" customWidth="1"/>
    <col min="13" max="13" width="15.85546875" bestFit="1" customWidth="1"/>
    <col min="14" max="14" width="6.5703125" bestFit="1" customWidth="1"/>
    <col min="15" max="16" width="15" bestFit="1" customWidth="1"/>
    <col min="17" max="17" width="76.5703125" bestFit="1" customWidth="1"/>
    <col min="18" max="18" width="12" bestFit="1" customWidth="1"/>
    <col min="19" max="19" width="20.85546875" bestFit="1" customWidth="1"/>
  </cols>
  <sheetData>
    <row r="1" spans="2:21" ht="46.5" x14ac:dyDescent="0.7">
      <c r="B1" s="54" t="s">
        <v>48</v>
      </c>
      <c r="K1" s="5"/>
      <c r="L1" s="54" t="s">
        <v>49</v>
      </c>
    </row>
    <row r="2" spans="2:21" x14ac:dyDescent="0.25">
      <c r="B2" t="s">
        <v>23</v>
      </c>
      <c r="C2" t="s">
        <v>36</v>
      </c>
      <c r="D2" t="s">
        <v>20</v>
      </c>
      <c r="E2" t="s">
        <v>37</v>
      </c>
      <c r="F2" t="s">
        <v>15</v>
      </c>
      <c r="G2" t="s">
        <v>16</v>
      </c>
      <c r="H2" t="s">
        <v>17</v>
      </c>
      <c r="I2" t="s">
        <v>38</v>
      </c>
      <c r="J2" t="s">
        <v>18</v>
      </c>
      <c r="L2" t="s">
        <v>23</v>
      </c>
      <c r="M2" t="s">
        <v>36</v>
      </c>
      <c r="N2" t="s">
        <v>39</v>
      </c>
      <c r="O2" t="s">
        <v>40</v>
      </c>
      <c r="P2" t="s">
        <v>38</v>
      </c>
      <c r="Q2" t="s">
        <v>35</v>
      </c>
      <c r="R2" t="s">
        <v>20</v>
      </c>
      <c r="S2" t="s">
        <v>42</v>
      </c>
    </row>
    <row r="3" spans="2:21" x14ac:dyDescent="0.25">
      <c r="C3" s="29"/>
      <c r="D3" s="17"/>
      <c r="E3" t="s">
        <v>41</v>
      </c>
      <c r="G3" s="5"/>
      <c r="I3" s="5">
        <v>7244000</v>
      </c>
      <c r="J3" t="s">
        <v>50</v>
      </c>
      <c r="K3" s="5"/>
      <c r="M3" s="16"/>
      <c r="O3" s="5"/>
      <c r="P3" s="5">
        <v>24102313</v>
      </c>
      <c r="Q3" t="s">
        <v>41</v>
      </c>
    </row>
    <row r="4" spans="2:21" x14ac:dyDescent="0.25">
      <c r="B4" s="17"/>
      <c r="C4" s="60"/>
      <c r="D4" s="58"/>
      <c r="E4" s="58"/>
      <c r="F4" s="58"/>
      <c r="G4" s="59"/>
      <c r="H4" s="59"/>
      <c r="I4" s="5">
        <f>IF(Petty_Cash[[#This Row],[Status]]="K",I3+Petty_Cash[[#This Row],[Subtotal]],I3-Petty_Cash[[#This Row],[Subtotal]])</f>
        <v>7244000</v>
      </c>
      <c r="J4" s="17"/>
      <c r="M4" s="55"/>
      <c r="N4" s="56"/>
      <c r="O4" s="57"/>
      <c r="P4" s="5">
        <f>IF(Rekening[[#This Row],[D/K]]="K",P3+Rekening[[#This Row],[Mutasi]],P3-Rekening[[#This Row],[Mutasi]])</f>
        <v>24102313</v>
      </c>
      <c r="Q4" s="56"/>
      <c r="R4" s="58"/>
      <c r="S4" s="56"/>
      <c r="U4" s="34"/>
    </row>
    <row r="5" spans="2:21" x14ac:dyDescent="0.25">
      <c r="B5" s="17"/>
      <c r="C5" s="60"/>
      <c r="D5" s="58"/>
      <c r="E5" s="58"/>
      <c r="F5" s="58"/>
      <c r="G5" s="59"/>
      <c r="H5" s="59"/>
      <c r="I5" s="5">
        <f>IF(Petty_Cash[[#This Row],[Status]]="K",I4+Petty_Cash[[#This Row],[Subtotal]],I4-Petty_Cash[[#This Row],[Subtotal]])</f>
        <v>7244000</v>
      </c>
      <c r="J5" s="17"/>
      <c r="M5" s="55"/>
      <c r="N5" s="56"/>
      <c r="O5" s="57"/>
      <c r="P5" s="5">
        <f>IF(Rekening[[#This Row],[D/K]]="K",P4+Rekening[[#This Row],[Mutasi]],P4-Rekening[[#This Row],[Mutasi]])</f>
        <v>24102313</v>
      </c>
      <c r="Q5" s="56"/>
      <c r="R5" s="58"/>
      <c r="S5" s="56"/>
    </row>
    <row r="6" spans="2:21" x14ac:dyDescent="0.25">
      <c r="B6" s="17"/>
      <c r="C6" s="60"/>
      <c r="D6" s="58"/>
      <c r="E6" s="58"/>
      <c r="F6" s="58"/>
      <c r="G6" s="59"/>
      <c r="H6" s="59"/>
      <c r="I6" s="5">
        <f>IF(Petty_Cash[[#This Row],[Status]]="K",I5+Petty_Cash[[#This Row],[Subtotal]],I5-Petty_Cash[[#This Row],[Subtotal]])</f>
        <v>7244000</v>
      </c>
      <c r="J6" s="17"/>
      <c r="M6" s="55"/>
      <c r="N6" s="56"/>
      <c r="O6" s="57"/>
      <c r="P6" s="5">
        <f>IF(Rekening[[#This Row],[D/K]]="K",P5+Rekening[[#This Row],[Mutasi]],P5-Rekening[[#This Row],[Mutasi]])</f>
        <v>24102313</v>
      </c>
      <c r="Q6" s="56"/>
      <c r="R6" s="58"/>
      <c r="S6" s="56"/>
    </row>
    <row r="7" spans="2:21" x14ac:dyDescent="0.25">
      <c r="B7" s="17"/>
      <c r="C7" s="60"/>
      <c r="D7" s="58"/>
      <c r="E7" s="58"/>
      <c r="F7" s="58"/>
      <c r="G7" s="59"/>
      <c r="H7" s="59"/>
      <c r="I7" s="5">
        <f>IF(Petty_Cash[[#This Row],[Status]]="K",I6+Petty_Cash[[#This Row],[Subtotal]],I6-Petty_Cash[[#This Row],[Subtotal]])</f>
        <v>7244000</v>
      </c>
      <c r="J7" s="17"/>
      <c r="M7" s="55"/>
      <c r="N7" s="56"/>
      <c r="O7" s="57"/>
      <c r="P7" s="5">
        <f>IF(Rekening[[#This Row],[D/K]]="K",P6+Rekening[[#This Row],[Mutasi]],P6-Rekening[[#This Row],[Mutasi]])</f>
        <v>24102313</v>
      </c>
      <c r="Q7" s="56"/>
      <c r="R7" s="58"/>
      <c r="S7" s="56"/>
    </row>
    <row r="8" spans="2:21" x14ac:dyDescent="0.25">
      <c r="B8" s="17"/>
      <c r="C8" s="60"/>
      <c r="D8" s="58"/>
      <c r="E8" s="58"/>
      <c r="F8" s="58"/>
      <c r="G8" s="59"/>
      <c r="H8" s="59"/>
      <c r="I8" s="5">
        <f>IF(Petty_Cash[[#This Row],[Status]]="K",I7+Petty_Cash[[#This Row],[Subtotal]],I7-Petty_Cash[[#This Row],[Subtotal]])</f>
        <v>7244000</v>
      </c>
      <c r="J8" s="17"/>
      <c r="M8" s="55"/>
      <c r="N8" s="56"/>
      <c r="O8" s="57"/>
      <c r="P8" s="5">
        <f>IF(Rekening[[#This Row],[D/K]]="K",P7+Rekening[[#This Row],[Mutasi]],P7-Rekening[[#This Row],[Mutasi]])</f>
        <v>24102313</v>
      </c>
      <c r="Q8" s="56"/>
      <c r="R8" s="58"/>
      <c r="S8" s="56"/>
    </row>
    <row r="9" spans="2:21" x14ac:dyDescent="0.25">
      <c r="B9" s="17"/>
      <c r="C9" s="60"/>
      <c r="D9" s="58"/>
      <c r="E9" s="58"/>
      <c r="F9" s="58"/>
      <c r="G9" s="59"/>
      <c r="H9" s="59"/>
      <c r="I9" s="5">
        <f>IF(Petty_Cash[[#This Row],[Status]]="K",I8+Petty_Cash[[#This Row],[Subtotal]],I8-Petty_Cash[[#This Row],[Subtotal]])</f>
        <v>7244000</v>
      </c>
      <c r="J9" s="17"/>
      <c r="M9" s="55"/>
      <c r="N9" s="56"/>
      <c r="O9" s="57"/>
      <c r="P9" s="5">
        <f>IF(Rekening[[#This Row],[D/K]]="K",P8+Rekening[[#This Row],[Mutasi]],P8-Rekening[[#This Row],[Mutasi]])</f>
        <v>24102313</v>
      </c>
      <c r="Q9" s="56"/>
      <c r="R9" s="58"/>
      <c r="S9" s="56"/>
    </row>
    <row r="10" spans="2:21" x14ac:dyDescent="0.25">
      <c r="B10" s="17"/>
      <c r="C10" s="60"/>
      <c r="D10" s="58"/>
      <c r="E10" s="58"/>
      <c r="F10" s="58"/>
      <c r="G10" s="59"/>
      <c r="H10" s="59"/>
      <c r="I10" s="5">
        <f>IF(Petty_Cash[[#This Row],[Status]]="K",I9+Petty_Cash[[#This Row],[Subtotal]],I9-Petty_Cash[[#This Row],[Subtotal]])</f>
        <v>7244000</v>
      </c>
      <c r="J10" s="17"/>
      <c r="M10" s="55"/>
      <c r="N10" s="56"/>
      <c r="O10" s="57"/>
      <c r="P10" s="5">
        <f>IF(Rekening[[#This Row],[D/K]]="K",P9+Rekening[[#This Row],[Mutasi]],P9-Rekening[[#This Row],[Mutasi]])</f>
        <v>24102313</v>
      </c>
      <c r="Q10" s="56"/>
      <c r="R10" s="58"/>
      <c r="S10" s="56"/>
    </row>
    <row r="11" spans="2:21" x14ac:dyDescent="0.25">
      <c r="B11" s="17"/>
      <c r="C11" s="60"/>
      <c r="D11" s="58"/>
      <c r="E11" s="58"/>
      <c r="F11" s="58"/>
      <c r="G11" s="59"/>
      <c r="H11" s="59"/>
      <c r="I11" s="5">
        <f>IF(Petty_Cash[[#This Row],[Status]]="K",I10+Petty_Cash[[#This Row],[Subtotal]],I10-Petty_Cash[[#This Row],[Subtotal]])</f>
        <v>7244000</v>
      </c>
      <c r="J11" s="17"/>
      <c r="M11" s="55"/>
      <c r="N11" s="56"/>
      <c r="O11" s="57"/>
      <c r="P11" s="5">
        <f>IF(Rekening[[#This Row],[D/K]]="K",P10+Rekening[[#This Row],[Mutasi]],P10-Rekening[[#This Row],[Mutasi]])</f>
        <v>24102313</v>
      </c>
      <c r="Q11" s="56"/>
      <c r="R11" s="58"/>
      <c r="S11" s="56"/>
    </row>
    <row r="12" spans="2:21" x14ac:dyDescent="0.25">
      <c r="B12" s="17"/>
      <c r="C12" s="60"/>
      <c r="D12" s="58"/>
      <c r="E12" s="58"/>
      <c r="F12" s="58"/>
      <c r="G12" s="59"/>
      <c r="H12" s="59"/>
      <c r="I12" s="5">
        <f>IF(Petty_Cash[[#This Row],[Status]]="K",I11+Petty_Cash[[#This Row],[Subtotal]],I11-Petty_Cash[[#This Row],[Subtotal]])</f>
        <v>7244000</v>
      </c>
      <c r="J12" s="17"/>
      <c r="M12" s="55"/>
      <c r="N12" s="56"/>
      <c r="O12" s="57"/>
      <c r="P12" s="5">
        <f>IF(Rekening[[#This Row],[D/K]]="K",P11+Rekening[[#This Row],[Mutasi]],P11-Rekening[[#This Row],[Mutasi]])</f>
        <v>24102313</v>
      </c>
      <c r="Q12" s="56"/>
      <c r="R12" s="58"/>
      <c r="S12" s="56"/>
    </row>
    <row r="13" spans="2:21" x14ac:dyDescent="0.25">
      <c r="B13" s="17"/>
      <c r="C13" s="60"/>
      <c r="D13" s="58"/>
      <c r="E13" s="58"/>
      <c r="F13" s="58"/>
      <c r="G13" s="59"/>
      <c r="H13" s="59"/>
      <c r="I13" s="5">
        <f>IF(Petty_Cash[[#This Row],[Status]]="K",I12+Petty_Cash[[#This Row],[Subtotal]],I12-Petty_Cash[[#This Row],[Subtotal]])</f>
        <v>7244000</v>
      </c>
      <c r="J13" s="17"/>
      <c r="M13" s="55"/>
      <c r="N13" s="56"/>
      <c r="O13" s="57"/>
      <c r="P13" s="5">
        <f>IF(Rekening[[#This Row],[D/K]]="K",P12+Rekening[[#This Row],[Mutasi]],P12-Rekening[[#This Row],[Mutasi]])</f>
        <v>24102313</v>
      </c>
      <c r="Q13" s="56"/>
      <c r="R13" s="58"/>
      <c r="S13" s="56"/>
    </row>
    <row r="14" spans="2:21" x14ac:dyDescent="0.25">
      <c r="B14" s="17"/>
      <c r="C14" s="60"/>
      <c r="D14" s="58"/>
      <c r="E14" s="58"/>
      <c r="F14" s="58"/>
      <c r="G14" s="59"/>
      <c r="H14" s="59"/>
      <c r="I14" s="5">
        <f>IF(Petty_Cash[[#This Row],[Status]]="K",I13+Petty_Cash[[#This Row],[Subtotal]],I13-Petty_Cash[[#This Row],[Subtotal]])</f>
        <v>7244000</v>
      </c>
      <c r="J14" s="17"/>
      <c r="M14" s="55"/>
      <c r="N14" s="56"/>
      <c r="O14" s="57"/>
      <c r="P14" s="5">
        <f>IF(Rekening[[#This Row],[D/K]]="K",P13+Rekening[[#This Row],[Mutasi]],P13-Rekening[[#This Row],[Mutasi]])</f>
        <v>24102313</v>
      </c>
      <c r="Q14" s="56"/>
      <c r="R14" s="58"/>
      <c r="S14" s="56"/>
    </row>
    <row r="15" spans="2:21" x14ac:dyDescent="0.25">
      <c r="B15" s="17"/>
      <c r="C15" s="60"/>
      <c r="D15" s="58"/>
      <c r="E15" s="58"/>
      <c r="F15" s="58"/>
      <c r="G15" s="59"/>
      <c r="H15" s="59"/>
      <c r="I15" s="5">
        <f>IF(Petty_Cash[[#This Row],[Status]]="K",I14+Petty_Cash[[#This Row],[Subtotal]],I14-Petty_Cash[[#This Row],[Subtotal]])</f>
        <v>7244000</v>
      </c>
      <c r="J15" s="17"/>
      <c r="M15" s="55"/>
      <c r="N15" s="56"/>
      <c r="O15" s="57"/>
      <c r="P15" s="5">
        <f>IF(Rekening[[#This Row],[D/K]]="K",P14+Rekening[[#This Row],[Mutasi]],P14-Rekening[[#This Row],[Mutasi]])</f>
        <v>24102313</v>
      </c>
      <c r="Q15" s="56"/>
      <c r="R15" s="58"/>
      <c r="S15" s="56"/>
    </row>
    <row r="16" spans="2:21" x14ac:dyDescent="0.25">
      <c r="B16" s="17"/>
      <c r="C16" s="60"/>
      <c r="D16" s="58"/>
      <c r="E16" s="58"/>
      <c r="F16" s="58"/>
      <c r="G16" s="59"/>
      <c r="H16" s="59"/>
      <c r="I16" s="5">
        <f>IF(Petty_Cash[[#This Row],[Status]]="K",I15+Petty_Cash[[#This Row],[Subtotal]],I15-Petty_Cash[[#This Row],[Subtotal]])</f>
        <v>7244000</v>
      </c>
      <c r="J16" s="17"/>
      <c r="M16" s="55"/>
      <c r="N16" s="56"/>
      <c r="O16" s="57"/>
      <c r="P16" s="5">
        <f>IF(Rekening[[#This Row],[D/K]]="K",P15+Rekening[[#This Row],[Mutasi]],P15-Rekening[[#This Row],[Mutasi]])</f>
        <v>24102313</v>
      </c>
      <c r="Q16" s="56"/>
      <c r="R16" s="58"/>
      <c r="S16" s="56"/>
    </row>
    <row r="17" spans="2:19" x14ac:dyDescent="0.25">
      <c r="B17" s="17"/>
      <c r="C17" s="60"/>
      <c r="D17" s="58"/>
      <c r="E17" s="58"/>
      <c r="F17" s="58"/>
      <c r="G17" s="59"/>
      <c r="H17" s="59"/>
      <c r="I17" s="5">
        <f>IF(Petty_Cash[[#This Row],[Status]]="K",I16+Petty_Cash[[#This Row],[Subtotal]],I16-Petty_Cash[[#This Row],[Subtotal]])</f>
        <v>7244000</v>
      </c>
      <c r="J17" s="17"/>
      <c r="M17" s="55"/>
      <c r="N17" s="56"/>
      <c r="O17" s="57"/>
      <c r="P17" s="5">
        <f>IF(Rekening[[#This Row],[D/K]]="K",P16+Rekening[[#This Row],[Mutasi]],P16-Rekening[[#This Row],[Mutasi]])</f>
        <v>24102313</v>
      </c>
      <c r="Q17" s="56"/>
      <c r="R17" s="58"/>
      <c r="S17" s="56"/>
    </row>
    <row r="18" spans="2:19" x14ac:dyDescent="0.25">
      <c r="B18" s="17"/>
      <c r="C18" s="60"/>
      <c r="D18" s="58"/>
      <c r="E18" s="58"/>
      <c r="F18" s="58"/>
      <c r="G18" s="59"/>
      <c r="H18" s="59"/>
      <c r="I18" s="5">
        <f>IF(Petty_Cash[[#This Row],[Status]]="K",I17+Petty_Cash[[#This Row],[Subtotal]],I17-Petty_Cash[[#This Row],[Subtotal]])</f>
        <v>7244000</v>
      </c>
      <c r="J18" s="17"/>
      <c r="M18" s="55"/>
      <c r="N18" s="56"/>
      <c r="O18" s="57"/>
      <c r="P18" s="5">
        <f>IF(Rekening[[#This Row],[D/K]]="K",P17+Rekening[[#This Row],[Mutasi]],P17-Rekening[[#This Row],[Mutasi]])</f>
        <v>24102313</v>
      </c>
      <c r="Q18" s="56"/>
      <c r="R18" s="58"/>
      <c r="S18" s="56"/>
    </row>
    <row r="19" spans="2:19" x14ac:dyDescent="0.25">
      <c r="B19" s="17"/>
      <c r="C19" s="60"/>
      <c r="D19" s="58"/>
      <c r="E19" s="58"/>
      <c r="F19" s="58"/>
      <c r="G19" s="59"/>
      <c r="H19" s="59"/>
      <c r="I19" s="5">
        <f>IF(Petty_Cash[[#This Row],[Status]]="K",I18+Petty_Cash[[#This Row],[Subtotal]],I18-Petty_Cash[[#This Row],[Subtotal]])</f>
        <v>7244000</v>
      </c>
      <c r="J19" s="17"/>
      <c r="M19" s="55"/>
      <c r="N19" s="56"/>
      <c r="O19" s="57"/>
      <c r="P19" s="5">
        <f>IF(Rekening[[#This Row],[D/K]]="K",P18+Rekening[[#This Row],[Mutasi]],P18-Rekening[[#This Row],[Mutasi]])</f>
        <v>24102313</v>
      </c>
      <c r="Q19" s="56"/>
      <c r="R19" s="58"/>
      <c r="S19" s="56"/>
    </row>
    <row r="20" spans="2:19" x14ac:dyDescent="0.25">
      <c r="B20" s="17"/>
      <c r="C20" s="60"/>
      <c r="D20" s="58"/>
      <c r="E20" s="58"/>
      <c r="F20" s="58"/>
      <c r="G20" s="59"/>
      <c r="H20" s="59"/>
      <c r="I20" s="5">
        <f>IF(Petty_Cash[[#This Row],[Status]]="K",I19+Petty_Cash[[#This Row],[Subtotal]],I19-Petty_Cash[[#This Row],[Subtotal]])</f>
        <v>7244000</v>
      </c>
      <c r="J20" s="17"/>
      <c r="M20" s="55"/>
      <c r="N20" s="56"/>
      <c r="O20" s="57"/>
      <c r="P20" s="5">
        <f>IF(Rekening[[#This Row],[D/K]]="K",P19+Rekening[[#This Row],[Mutasi]],P19-Rekening[[#This Row],[Mutasi]])</f>
        <v>24102313</v>
      </c>
      <c r="Q20" s="56"/>
      <c r="R20" s="58"/>
      <c r="S20" s="56"/>
    </row>
    <row r="21" spans="2:19" x14ac:dyDescent="0.25">
      <c r="B21" s="17"/>
      <c r="C21" s="60"/>
      <c r="D21" s="58"/>
      <c r="E21" s="58"/>
      <c r="F21" s="58"/>
      <c r="G21" s="59"/>
      <c r="H21" s="59"/>
      <c r="I21" s="5">
        <f>IF(Petty_Cash[[#This Row],[Status]]="K",I20+Petty_Cash[[#This Row],[Subtotal]],I20-Petty_Cash[[#This Row],[Subtotal]])</f>
        <v>7244000</v>
      </c>
      <c r="J21" s="17"/>
      <c r="M21" s="55"/>
      <c r="N21" s="56"/>
      <c r="O21" s="57"/>
      <c r="P21" s="5">
        <f>IF(Rekening[[#This Row],[D/K]]="K",P20+Rekening[[#This Row],[Mutasi]],P20-Rekening[[#This Row],[Mutasi]])</f>
        <v>24102313</v>
      </c>
      <c r="Q21" s="56"/>
      <c r="R21" s="58"/>
      <c r="S21" s="56"/>
    </row>
    <row r="22" spans="2:19" x14ac:dyDescent="0.25">
      <c r="B22" s="17"/>
      <c r="C22" s="60"/>
      <c r="D22" s="58"/>
      <c r="E22" s="58"/>
      <c r="F22" s="58"/>
      <c r="G22" s="59"/>
      <c r="H22" s="59"/>
      <c r="I22" s="5">
        <f>IF(Petty_Cash[[#This Row],[Status]]="K",I21+Petty_Cash[[#This Row],[Subtotal]],I21-Petty_Cash[[#This Row],[Subtotal]])</f>
        <v>7244000</v>
      </c>
      <c r="J22" s="17"/>
      <c r="M22" s="55"/>
      <c r="N22" s="56"/>
      <c r="O22" s="57"/>
      <c r="P22" s="5">
        <f>IF(Rekening[[#This Row],[D/K]]="K",P21+Rekening[[#This Row],[Mutasi]],P21-Rekening[[#This Row],[Mutasi]])</f>
        <v>24102313</v>
      </c>
      <c r="Q22" s="56"/>
      <c r="R22" s="58"/>
      <c r="S22" s="56"/>
    </row>
    <row r="23" spans="2:19" x14ac:dyDescent="0.25">
      <c r="B23" s="17"/>
      <c r="C23" s="60"/>
      <c r="D23" s="58"/>
      <c r="E23" s="58"/>
      <c r="F23" s="58"/>
      <c r="G23" s="59"/>
      <c r="H23" s="59"/>
      <c r="I23" s="5">
        <f>IF(Petty_Cash[[#This Row],[Status]]="K",I22+Petty_Cash[[#This Row],[Subtotal]],I22-Petty_Cash[[#This Row],[Subtotal]])</f>
        <v>7244000</v>
      </c>
      <c r="J23" s="17"/>
      <c r="M23" s="55"/>
      <c r="N23" s="56"/>
      <c r="O23" s="57"/>
      <c r="P23" s="5">
        <f>IF(Rekening[[#This Row],[D/K]]="K",P22+Rekening[[#This Row],[Mutasi]],P22-Rekening[[#This Row],[Mutasi]])</f>
        <v>24102313</v>
      </c>
      <c r="Q23" s="56"/>
      <c r="R23" s="58"/>
      <c r="S23" s="56"/>
    </row>
    <row r="24" spans="2:19" x14ac:dyDescent="0.25">
      <c r="B24" s="17"/>
      <c r="C24" s="60"/>
      <c r="D24" s="58"/>
      <c r="E24" s="58"/>
      <c r="F24" s="58"/>
      <c r="G24" s="59"/>
      <c r="H24" s="59"/>
      <c r="I24" s="5">
        <f>IF(Petty_Cash[[#This Row],[Status]]="K",I23+Petty_Cash[[#This Row],[Subtotal]],I23-Petty_Cash[[#This Row],[Subtotal]])</f>
        <v>7244000</v>
      </c>
      <c r="J24" s="17"/>
      <c r="M24" s="55"/>
      <c r="N24" s="56"/>
      <c r="O24" s="57"/>
      <c r="P24" s="5">
        <f>IF(Rekening[[#This Row],[D/K]]="K",P23+Rekening[[#This Row],[Mutasi]],P23-Rekening[[#This Row],[Mutasi]])</f>
        <v>24102313</v>
      </c>
      <c r="Q24" s="56"/>
      <c r="R24" s="58"/>
      <c r="S24" s="56"/>
    </row>
    <row r="25" spans="2:19" x14ac:dyDescent="0.25">
      <c r="B25" s="17"/>
      <c r="C25" s="60"/>
      <c r="D25" s="58"/>
      <c r="E25" s="58"/>
      <c r="F25" s="58"/>
      <c r="G25" s="59"/>
      <c r="H25" s="59"/>
      <c r="I25" s="5">
        <f>IF(Petty_Cash[[#This Row],[Status]]="K",I24+Petty_Cash[[#This Row],[Subtotal]],I24-Petty_Cash[[#This Row],[Subtotal]])</f>
        <v>7244000</v>
      </c>
      <c r="J25" s="17"/>
      <c r="M25" s="55"/>
      <c r="N25" s="56"/>
      <c r="O25" s="57"/>
      <c r="P25" s="5">
        <f>IF(Rekening[[#This Row],[D/K]]="K",P24+Rekening[[#This Row],[Mutasi]],P24-Rekening[[#This Row],[Mutasi]])</f>
        <v>24102313</v>
      </c>
      <c r="Q25" s="56"/>
      <c r="R25" s="58"/>
      <c r="S25" s="56"/>
    </row>
    <row r="26" spans="2:19" x14ac:dyDescent="0.25">
      <c r="B26" s="17"/>
      <c r="C26" s="60"/>
      <c r="D26" s="58"/>
      <c r="E26" s="58"/>
      <c r="F26" s="58"/>
      <c r="G26" s="59"/>
      <c r="H26" s="59"/>
      <c r="I26" s="5">
        <f>IF(Petty_Cash[[#This Row],[Status]]="K",I25+Petty_Cash[[#This Row],[Subtotal]],I25-Petty_Cash[[#This Row],[Subtotal]])</f>
        <v>7244000</v>
      </c>
      <c r="J26" s="17"/>
      <c r="M26" s="55"/>
      <c r="N26" s="56"/>
      <c r="O26" s="57"/>
      <c r="P26" s="5">
        <f>IF(Rekening[[#This Row],[D/K]]="K",P25+Rekening[[#This Row],[Mutasi]],P25-Rekening[[#This Row],[Mutasi]])</f>
        <v>24102313</v>
      </c>
      <c r="Q26" s="56"/>
      <c r="R26" s="58"/>
      <c r="S26" s="56"/>
    </row>
    <row r="27" spans="2:19" x14ac:dyDescent="0.25">
      <c r="B27" s="17"/>
      <c r="C27" s="60"/>
      <c r="D27" s="58"/>
      <c r="E27" s="58"/>
      <c r="F27" s="58"/>
      <c r="G27" s="59"/>
      <c r="H27" s="59"/>
      <c r="I27" s="5">
        <f>IF(Petty_Cash[[#This Row],[Status]]="K",I26+Petty_Cash[[#This Row],[Subtotal]],I26-Petty_Cash[[#This Row],[Subtotal]])</f>
        <v>7244000</v>
      </c>
      <c r="J27" s="17"/>
      <c r="M27" s="55"/>
      <c r="N27" s="56"/>
      <c r="O27" s="57"/>
      <c r="P27" s="5">
        <f>IF(Rekening[[#This Row],[D/K]]="K",P26+Rekening[[#This Row],[Mutasi]],P26-Rekening[[#This Row],[Mutasi]])</f>
        <v>24102313</v>
      </c>
      <c r="Q27" s="56"/>
      <c r="R27" s="58"/>
      <c r="S27" s="56"/>
    </row>
    <row r="28" spans="2:19" x14ac:dyDescent="0.25">
      <c r="B28" s="17"/>
      <c r="C28" s="60"/>
      <c r="D28" s="58"/>
      <c r="E28" s="58"/>
      <c r="F28" s="58"/>
      <c r="G28" s="59"/>
      <c r="H28" s="59"/>
      <c r="I28" s="5">
        <f>IF(Petty_Cash[[#This Row],[Status]]="K",I27+Petty_Cash[[#This Row],[Subtotal]],I27-Petty_Cash[[#This Row],[Subtotal]])</f>
        <v>7244000</v>
      </c>
      <c r="J28" s="17"/>
      <c r="K28" s="5"/>
      <c r="M28" s="55"/>
      <c r="N28" s="56"/>
      <c r="O28" s="57"/>
      <c r="P28" s="5">
        <f>IF(Rekening[[#This Row],[D/K]]="K",P27+Rekening[[#This Row],[Mutasi]],P27-Rekening[[#This Row],[Mutasi]])</f>
        <v>24102313</v>
      </c>
      <c r="Q28" s="56"/>
      <c r="R28" s="58"/>
      <c r="S28" s="56"/>
    </row>
    <row r="29" spans="2:19" x14ac:dyDescent="0.25">
      <c r="B29" s="17"/>
      <c r="C29" s="60"/>
      <c r="D29" s="58"/>
      <c r="E29" s="58"/>
      <c r="F29" s="58"/>
      <c r="G29" s="59"/>
      <c r="H29" s="59"/>
      <c r="I29" s="5">
        <f>IF(Petty_Cash[[#This Row],[Status]]="K",I28+Petty_Cash[[#This Row],[Subtotal]],I28-Petty_Cash[[#This Row],[Subtotal]])</f>
        <v>7244000</v>
      </c>
      <c r="J29" s="17"/>
      <c r="K29" s="5"/>
      <c r="M29" s="55"/>
      <c r="N29" s="58"/>
      <c r="O29" s="59"/>
      <c r="P29" s="5">
        <f>IF(Rekening[[#This Row],[D/K]]="K",P28+Rekening[[#This Row],[Mutasi]],P28-Rekening[[#This Row],[Mutasi]])</f>
        <v>24102313</v>
      </c>
      <c r="Q29" s="58"/>
      <c r="R29" s="58"/>
      <c r="S29" s="58"/>
    </row>
    <row r="30" spans="2:19" x14ac:dyDescent="0.25">
      <c r="B30" s="17"/>
      <c r="C30" s="60"/>
      <c r="D30" s="58"/>
      <c r="E30" s="58"/>
      <c r="F30" s="58"/>
      <c r="G30" s="59"/>
      <c r="H30" s="59"/>
      <c r="I30" s="5">
        <f>IF(Petty_Cash[[#This Row],[Status]]="K",I29+Petty_Cash[[#This Row],[Subtotal]],I29-Petty_Cash[[#This Row],[Subtotal]])</f>
        <v>7244000</v>
      </c>
      <c r="J30" s="17"/>
      <c r="M30" s="55"/>
      <c r="N30" s="58"/>
      <c r="O30" s="59"/>
      <c r="P30" s="5">
        <f>IF(Rekening[[#This Row],[D/K]]="K",P29+Rekening[[#This Row],[Mutasi]],P29-Rekening[[#This Row],[Mutasi]])</f>
        <v>24102313</v>
      </c>
      <c r="Q30" s="58"/>
      <c r="R30" s="58"/>
      <c r="S30" s="58"/>
    </row>
    <row r="31" spans="2:19" x14ac:dyDescent="0.25">
      <c r="B31" s="17"/>
      <c r="C31" s="60"/>
      <c r="D31" s="58"/>
      <c r="E31" s="58"/>
      <c r="F31" s="58"/>
      <c r="G31" s="59"/>
      <c r="H31" s="59"/>
      <c r="I31" s="5">
        <f>IF(Petty_Cash[[#This Row],[Status]]="K",I30+Petty_Cash[[#This Row],[Subtotal]],I30-Petty_Cash[[#This Row],[Subtotal]])</f>
        <v>7244000</v>
      </c>
      <c r="J31" s="17"/>
      <c r="M31" s="55"/>
      <c r="N31" s="58"/>
      <c r="O31" s="59"/>
      <c r="P31" s="5">
        <f>IF(Rekening[[#This Row],[D/K]]="K",P30+Rekening[[#This Row],[Mutasi]],P30-Rekening[[#This Row],[Mutasi]])</f>
        <v>24102313</v>
      </c>
      <c r="Q31" s="58"/>
      <c r="R31" s="58"/>
      <c r="S31" s="58"/>
    </row>
    <row r="32" spans="2:19" x14ac:dyDescent="0.25">
      <c r="B32" s="17"/>
      <c r="C32" s="60"/>
      <c r="D32" s="58"/>
      <c r="E32" s="58"/>
      <c r="F32" s="58"/>
      <c r="G32" s="59"/>
      <c r="H32" s="59"/>
      <c r="I32" s="5">
        <f>IF(Petty_Cash[[#This Row],[Status]]="K",I31+Petty_Cash[[#This Row],[Subtotal]],I31-Petty_Cash[[#This Row],[Subtotal]])</f>
        <v>7244000</v>
      </c>
      <c r="J32" s="17"/>
      <c r="M32" s="55"/>
      <c r="N32" s="58"/>
      <c r="O32" s="59"/>
      <c r="P32" s="5">
        <f>IF(Rekening[[#This Row],[D/K]]="K",P31+Rekening[[#This Row],[Mutasi]],P31-Rekening[[#This Row],[Mutasi]])</f>
        <v>24102313</v>
      </c>
      <c r="Q32" s="58"/>
      <c r="R32" s="58"/>
      <c r="S32" s="58"/>
    </row>
    <row r="33" spans="2:19" x14ac:dyDescent="0.25">
      <c r="B33" s="17"/>
      <c r="C33" s="60"/>
      <c r="D33" s="58"/>
      <c r="E33" s="58"/>
      <c r="F33" s="58"/>
      <c r="G33" s="59"/>
      <c r="H33" s="59"/>
      <c r="I33" s="5">
        <f>IF(Petty_Cash[[#This Row],[Status]]="K",I32+Petty_Cash[[#This Row],[Subtotal]],I32-Petty_Cash[[#This Row],[Subtotal]])</f>
        <v>7244000</v>
      </c>
      <c r="J33" s="17"/>
      <c r="M33" s="55"/>
      <c r="N33" s="58"/>
      <c r="O33" s="59"/>
      <c r="P33" s="5">
        <f>IF(Rekening[[#This Row],[D/K]]="K",P32+Rekening[[#This Row],[Mutasi]],P32-Rekening[[#This Row],[Mutasi]])</f>
        <v>24102313</v>
      </c>
      <c r="Q33" s="58"/>
      <c r="R33" s="58"/>
      <c r="S33" s="58"/>
    </row>
    <row r="34" spans="2:19" x14ac:dyDescent="0.25">
      <c r="B34" s="17"/>
      <c r="C34" s="60"/>
      <c r="D34" s="58"/>
      <c r="E34" s="58"/>
      <c r="F34" s="58"/>
      <c r="G34" s="59"/>
      <c r="H34" s="59"/>
      <c r="I34" s="5">
        <f>IF(Petty_Cash[[#This Row],[Status]]="K",I33+Petty_Cash[[#This Row],[Subtotal]],I33-Petty_Cash[[#This Row],[Subtotal]])</f>
        <v>7244000</v>
      </c>
      <c r="J34" s="17"/>
      <c r="M34" s="55"/>
      <c r="N34" s="58"/>
      <c r="O34" s="59"/>
      <c r="P34" s="5">
        <f>IF(Rekening[[#This Row],[D/K]]="K",P33+Rekening[[#This Row],[Mutasi]],P33-Rekening[[#This Row],[Mutasi]])</f>
        <v>24102313</v>
      </c>
      <c r="Q34" s="58"/>
      <c r="R34" s="58"/>
      <c r="S34" s="58"/>
    </row>
    <row r="35" spans="2:19" x14ac:dyDescent="0.25">
      <c r="B35" s="17"/>
      <c r="C35" s="60"/>
      <c r="D35" s="58"/>
      <c r="E35" s="58"/>
      <c r="F35" s="58"/>
      <c r="G35" s="59"/>
      <c r="H35" s="59"/>
      <c r="I35" s="5">
        <f>IF(Petty_Cash[[#This Row],[Status]]="K",I34+Petty_Cash[[#This Row],[Subtotal]],I34-Petty_Cash[[#This Row],[Subtotal]])</f>
        <v>7244000</v>
      </c>
      <c r="J35" s="17"/>
      <c r="M35" s="55"/>
      <c r="N35" s="58"/>
      <c r="O35" s="59"/>
      <c r="P35" s="5">
        <f>IF(Rekening[[#This Row],[D/K]]="K",P34+Rekening[[#This Row],[Mutasi]],P34-Rekening[[#This Row],[Mutasi]])</f>
        <v>24102313</v>
      </c>
      <c r="Q35" s="58"/>
      <c r="R35" s="58"/>
      <c r="S35" s="58"/>
    </row>
    <row r="36" spans="2:19" x14ac:dyDescent="0.25">
      <c r="B36" s="17"/>
      <c r="C36" s="60"/>
      <c r="D36" s="58"/>
      <c r="E36" s="58"/>
      <c r="F36" s="58"/>
      <c r="G36" s="59"/>
      <c r="H36" s="59"/>
      <c r="I36" s="5">
        <f>IF(Petty_Cash[[#This Row],[Status]]="K",I35+Petty_Cash[[#This Row],[Subtotal]],I35-Petty_Cash[[#This Row],[Subtotal]])</f>
        <v>7244000</v>
      </c>
      <c r="J36" s="17"/>
      <c r="M36" s="55"/>
      <c r="N36" s="58"/>
      <c r="O36" s="59"/>
      <c r="P36" s="5">
        <f>IF(Rekening[[#This Row],[D/K]]="K",P35+Rekening[[#This Row],[Mutasi]],P35-Rekening[[#This Row],[Mutasi]])</f>
        <v>24102313</v>
      </c>
      <c r="Q36" s="58"/>
      <c r="R36" s="58"/>
      <c r="S36" s="58"/>
    </row>
    <row r="37" spans="2:19" x14ac:dyDescent="0.25">
      <c r="B37" s="17"/>
      <c r="C37" s="60"/>
      <c r="D37" s="58"/>
      <c r="E37" s="58"/>
      <c r="F37" s="58"/>
      <c r="G37" s="59"/>
      <c r="H37" s="59"/>
      <c r="I37" s="5">
        <f>IF(Petty_Cash[[#This Row],[Status]]="K",I36+Petty_Cash[[#This Row],[Subtotal]],I36-Petty_Cash[[#This Row],[Subtotal]])</f>
        <v>7244000</v>
      </c>
      <c r="J37" s="17"/>
      <c r="M37" s="55"/>
      <c r="N37" s="58"/>
      <c r="O37" s="59"/>
      <c r="P37" s="5">
        <f>IF(Rekening[[#This Row],[D/K]]="K",P36+Rekening[[#This Row],[Mutasi]],P36-Rekening[[#This Row],[Mutasi]])</f>
        <v>24102313</v>
      </c>
      <c r="Q37" s="58"/>
      <c r="R37" s="58"/>
      <c r="S37" s="58"/>
    </row>
    <row r="38" spans="2:19" x14ac:dyDescent="0.25">
      <c r="B38" s="17"/>
      <c r="C38" s="60"/>
      <c r="D38" s="58"/>
      <c r="E38" s="58"/>
      <c r="F38" s="58"/>
      <c r="G38" s="59"/>
      <c r="H38" s="59"/>
      <c r="I38" s="5">
        <f>IF(Petty_Cash[[#This Row],[Status]]="K",I37+Petty_Cash[[#This Row],[Subtotal]],I37-Petty_Cash[[#This Row],[Subtotal]])</f>
        <v>7244000</v>
      </c>
      <c r="J38" s="17"/>
      <c r="M38" s="55"/>
      <c r="N38" s="58"/>
      <c r="O38" s="59"/>
      <c r="P38" s="5">
        <f>IF(Rekening[[#This Row],[D/K]]="K",P37+Rekening[[#This Row],[Mutasi]],P37-Rekening[[#This Row],[Mutasi]])</f>
        <v>24102313</v>
      </c>
      <c r="Q38" s="58"/>
      <c r="R38" s="58"/>
      <c r="S38" s="58"/>
    </row>
    <row r="39" spans="2:19" x14ac:dyDescent="0.25">
      <c r="B39" s="17"/>
      <c r="C39" s="60"/>
      <c r="D39" s="58"/>
      <c r="E39" s="58"/>
      <c r="F39" s="58"/>
      <c r="G39" s="59"/>
      <c r="H39" s="59"/>
      <c r="I39" s="5">
        <f>IF(Petty_Cash[[#This Row],[Status]]="K",I38+Petty_Cash[[#This Row],[Subtotal]],I38-Petty_Cash[[#This Row],[Subtotal]])</f>
        <v>7244000</v>
      </c>
      <c r="J39" s="17"/>
      <c r="M39" s="55"/>
      <c r="N39" s="58"/>
      <c r="O39" s="59"/>
      <c r="P39" s="5">
        <f>IF(Rekening[[#This Row],[D/K]]="K",P38+Rekening[[#This Row],[Mutasi]],P38-Rekening[[#This Row],[Mutasi]])</f>
        <v>24102313</v>
      </c>
      <c r="Q39" s="58"/>
      <c r="R39" s="58"/>
      <c r="S39" s="58"/>
    </row>
    <row r="40" spans="2:19" x14ac:dyDescent="0.25">
      <c r="B40" s="17"/>
      <c r="C40" s="60"/>
      <c r="D40" s="58"/>
      <c r="E40" s="58"/>
      <c r="F40" s="58"/>
      <c r="G40" s="59"/>
      <c r="H40" s="59"/>
      <c r="I40" s="5">
        <f>IF(Petty_Cash[[#This Row],[Status]]="K",I39+Petty_Cash[[#This Row],[Subtotal]],I39-Petty_Cash[[#This Row],[Subtotal]])</f>
        <v>7244000</v>
      </c>
      <c r="J40" s="17"/>
      <c r="M40" s="55"/>
      <c r="N40" s="58"/>
      <c r="O40" s="59"/>
      <c r="P40" s="5">
        <f>IF(Rekening[[#This Row],[D/K]]="K",P39+Rekening[[#This Row],[Mutasi]],P39-Rekening[[#This Row],[Mutasi]])</f>
        <v>24102313</v>
      </c>
      <c r="Q40" s="58"/>
      <c r="R40" s="58"/>
      <c r="S40" s="58"/>
    </row>
    <row r="41" spans="2:19" x14ac:dyDescent="0.25">
      <c r="B41" s="17"/>
      <c r="C41" s="60"/>
      <c r="D41" s="58"/>
      <c r="E41" s="58"/>
      <c r="F41" s="58"/>
      <c r="G41" s="59"/>
      <c r="H41" s="59"/>
      <c r="I41" s="5">
        <f>IF(Petty_Cash[[#This Row],[Status]]="K",I40+Petty_Cash[[#This Row],[Subtotal]],I40-Petty_Cash[[#This Row],[Subtotal]])</f>
        <v>7244000</v>
      </c>
      <c r="J41" s="17"/>
      <c r="K41" s="5"/>
      <c r="M41" s="55"/>
      <c r="N41" s="58"/>
      <c r="O41" s="59"/>
      <c r="P41" s="5">
        <f>IF(Rekening[[#This Row],[D/K]]="K",P40+Rekening[[#This Row],[Mutasi]],P40-Rekening[[#This Row],[Mutasi]])</f>
        <v>24102313</v>
      </c>
      <c r="Q41" s="58"/>
      <c r="R41" s="58"/>
      <c r="S41" s="58"/>
    </row>
    <row r="42" spans="2:19" x14ac:dyDescent="0.25">
      <c r="B42" s="17"/>
      <c r="C42" s="60"/>
      <c r="D42" s="58"/>
      <c r="E42" s="58"/>
      <c r="F42" s="58"/>
      <c r="G42" s="59"/>
      <c r="H42" s="59"/>
      <c r="I42" s="5">
        <f>IF(Petty_Cash[[#This Row],[Status]]="K",I41+Petty_Cash[[#This Row],[Subtotal]],I41-Petty_Cash[[#This Row],[Subtotal]])</f>
        <v>7244000</v>
      </c>
      <c r="J42" s="17"/>
      <c r="K42" s="5"/>
      <c r="M42" s="55"/>
      <c r="N42" s="58"/>
      <c r="O42" s="59"/>
      <c r="P42" s="5">
        <f>IF(Rekening[[#This Row],[D/K]]="K",P41+Rekening[[#This Row],[Mutasi]],P41-Rekening[[#This Row],[Mutasi]])</f>
        <v>24102313</v>
      </c>
      <c r="Q42" s="58"/>
      <c r="R42" s="58"/>
      <c r="S42" s="58"/>
    </row>
    <row r="43" spans="2:19" x14ac:dyDescent="0.25">
      <c r="B43" s="17"/>
      <c r="C43" s="60"/>
      <c r="D43" s="58"/>
      <c r="E43" s="58"/>
      <c r="F43" s="58"/>
      <c r="G43" s="59"/>
      <c r="H43" s="59"/>
      <c r="I43" s="5">
        <f>IF(Petty_Cash[[#This Row],[Status]]="K",I42+Petty_Cash[[#This Row],[Subtotal]],I42-Petty_Cash[[#This Row],[Subtotal]])</f>
        <v>7244000</v>
      </c>
      <c r="J43" s="17"/>
      <c r="M43" s="55"/>
      <c r="N43" s="58"/>
      <c r="O43" s="59"/>
      <c r="P43" s="5">
        <f>IF(Rekening[[#This Row],[D/K]]="K",P42+Rekening[[#This Row],[Mutasi]],P42-Rekening[[#This Row],[Mutasi]])</f>
        <v>24102313</v>
      </c>
      <c r="Q43" s="58"/>
      <c r="R43" s="58"/>
      <c r="S43" s="58"/>
    </row>
    <row r="44" spans="2:19" x14ac:dyDescent="0.25">
      <c r="B44" s="17"/>
      <c r="C44" s="60"/>
      <c r="D44" s="58"/>
      <c r="E44" s="58"/>
      <c r="F44" s="58"/>
      <c r="G44" s="59"/>
      <c r="H44" s="59"/>
      <c r="I44" s="5">
        <f>IF(Petty_Cash[[#This Row],[Status]]="K",I43+Petty_Cash[[#This Row],[Subtotal]],I43-Petty_Cash[[#This Row],[Subtotal]])</f>
        <v>7244000</v>
      </c>
      <c r="J44" s="17"/>
      <c r="M44" s="55"/>
      <c r="N44" s="58"/>
      <c r="O44" s="59"/>
      <c r="P44" s="5">
        <f>IF(Rekening[[#This Row],[D/K]]="K",P43+Rekening[[#This Row],[Mutasi]],P43-Rekening[[#This Row],[Mutasi]])</f>
        <v>24102313</v>
      </c>
      <c r="Q44" s="58"/>
      <c r="R44" s="58"/>
      <c r="S44" s="58"/>
    </row>
    <row r="45" spans="2:19" x14ac:dyDescent="0.25">
      <c r="B45" s="17"/>
      <c r="C45" s="60"/>
      <c r="D45" s="58"/>
      <c r="E45" s="58"/>
      <c r="F45" s="58"/>
      <c r="G45" s="59"/>
      <c r="H45" s="59"/>
      <c r="I45" s="5">
        <f>IF(Petty_Cash[[#This Row],[Status]]="K",I44+Petty_Cash[[#This Row],[Subtotal]],I44-Petty_Cash[[#This Row],[Subtotal]])</f>
        <v>7244000</v>
      </c>
      <c r="J45" s="17"/>
      <c r="M45" s="55"/>
      <c r="N45" s="58"/>
      <c r="O45" s="59"/>
      <c r="P45" s="5">
        <f>IF(Rekening[[#This Row],[D/K]]="K",P44+Rekening[[#This Row],[Mutasi]],P44-Rekening[[#This Row],[Mutasi]])</f>
        <v>24102313</v>
      </c>
      <c r="Q45" s="58"/>
      <c r="R45" s="58"/>
      <c r="S45" s="58"/>
    </row>
    <row r="46" spans="2:19" x14ac:dyDescent="0.25">
      <c r="B46" s="17"/>
      <c r="C46" s="60"/>
      <c r="D46" s="58"/>
      <c r="E46" s="58"/>
      <c r="F46" s="58"/>
      <c r="G46" s="59"/>
      <c r="H46" s="59"/>
      <c r="I46" s="5">
        <f>IF(Petty_Cash[[#This Row],[Status]]="K",I45+Petty_Cash[[#This Row],[Subtotal]],I45-Petty_Cash[[#This Row],[Subtotal]])</f>
        <v>7244000</v>
      </c>
      <c r="J46" s="17"/>
      <c r="M46" s="55"/>
      <c r="N46" s="58"/>
      <c r="O46" s="59"/>
      <c r="P46" s="5">
        <f>IF(Rekening[[#This Row],[D/K]]="K",P45+Rekening[[#This Row],[Mutasi]],P45-Rekening[[#This Row],[Mutasi]])</f>
        <v>24102313</v>
      </c>
      <c r="Q46" s="58"/>
      <c r="R46" s="58"/>
      <c r="S46" s="58"/>
    </row>
    <row r="47" spans="2:19" x14ac:dyDescent="0.25">
      <c r="B47" s="17"/>
      <c r="C47" s="60"/>
      <c r="D47" s="58"/>
      <c r="E47" s="58"/>
      <c r="F47" s="58"/>
      <c r="G47" s="59"/>
      <c r="H47" s="59"/>
      <c r="I47" s="5">
        <f>IF(Petty_Cash[[#This Row],[Status]]="K",I46+Petty_Cash[[#This Row],[Subtotal]],I46-Petty_Cash[[#This Row],[Subtotal]])</f>
        <v>7244000</v>
      </c>
      <c r="J47" s="17"/>
      <c r="M47" s="16"/>
      <c r="O47" s="5"/>
      <c r="P47" s="5"/>
    </row>
    <row r="48" spans="2:19" x14ac:dyDescent="0.25">
      <c r="B48" s="17"/>
      <c r="C48" s="60"/>
      <c r="D48" s="58"/>
      <c r="E48" s="58"/>
      <c r="F48" s="58"/>
      <c r="G48" s="59"/>
      <c r="H48" s="59"/>
      <c r="I48" s="5">
        <f>IF(Petty_Cash[[#This Row],[Status]]="K",I47+Petty_Cash[[#This Row],[Subtotal]],I47-Petty_Cash[[#This Row],[Subtotal]])</f>
        <v>7244000</v>
      </c>
      <c r="J48" s="17"/>
      <c r="M48" s="16"/>
      <c r="O48" s="5"/>
      <c r="P48" s="5"/>
    </row>
    <row r="49" spans="2:16" x14ac:dyDescent="0.25">
      <c r="B49" s="17"/>
      <c r="C49" s="60"/>
      <c r="D49" s="58"/>
      <c r="E49" s="58"/>
      <c r="F49" s="58"/>
      <c r="G49" s="59"/>
      <c r="H49" s="59"/>
      <c r="I49" s="5">
        <f>IF(Petty_Cash[[#This Row],[Status]]="K",I48+Petty_Cash[[#This Row],[Subtotal]],I48-Petty_Cash[[#This Row],[Subtotal]])</f>
        <v>7244000</v>
      </c>
      <c r="J49" s="17"/>
      <c r="M49" s="16"/>
      <c r="O49" s="5"/>
      <c r="P49" s="5"/>
    </row>
    <row r="50" spans="2:16" x14ac:dyDescent="0.25">
      <c r="B50" s="17"/>
      <c r="C50" s="60"/>
      <c r="D50" s="58"/>
      <c r="E50" s="58"/>
      <c r="F50" s="58"/>
      <c r="G50" s="59"/>
      <c r="H50" s="59"/>
      <c r="I50" s="5">
        <f>IF(Petty_Cash[[#This Row],[Status]]="K",I49+Petty_Cash[[#This Row],[Subtotal]],I49-Petty_Cash[[#This Row],[Subtotal]])</f>
        <v>7244000</v>
      </c>
      <c r="J50" s="17"/>
      <c r="M50" s="16"/>
      <c r="O50" s="5"/>
      <c r="P50" s="5">
        <f>IF(Rekening[[#This Row],[D/K]]="K",P49+Rekening[[#This Row],[Mutasi]],P49-Rekening[[#This Row],[Mutasi]])</f>
        <v>0</v>
      </c>
    </row>
    <row r="51" spans="2:16" x14ac:dyDescent="0.25">
      <c r="B51" s="17"/>
      <c r="C51" s="60"/>
      <c r="D51" s="58"/>
      <c r="E51" s="58"/>
      <c r="F51" s="58"/>
      <c r="G51" s="59"/>
      <c r="H51" s="59"/>
      <c r="I51" s="5">
        <f>IF(Petty_Cash[[#This Row],[Status]]="K",I50+Petty_Cash[[#This Row],[Subtotal]],I50-Petty_Cash[[#This Row],[Subtotal]])</f>
        <v>7244000</v>
      </c>
      <c r="J51" s="17"/>
      <c r="K51" s="5"/>
      <c r="M51" s="16"/>
      <c r="O51" s="5"/>
      <c r="P51" s="5">
        <f>IF(Rekening[[#This Row],[D/K]]="K",P50+Rekening[[#This Row],[Mutasi]],P50-Rekening[[#This Row],[Mutasi]])</f>
        <v>0</v>
      </c>
    </row>
    <row r="52" spans="2:16" x14ac:dyDescent="0.25">
      <c r="B52" s="17"/>
      <c r="C52" s="60"/>
      <c r="D52" s="58"/>
      <c r="E52" s="58"/>
      <c r="F52" s="58"/>
      <c r="G52" s="59"/>
      <c r="H52" s="59"/>
      <c r="I52" s="5">
        <f>IF(Petty_Cash[[#This Row],[Status]]="K",I51+Petty_Cash[[#This Row],[Subtotal]],I51-Petty_Cash[[#This Row],[Subtotal]])</f>
        <v>7244000</v>
      </c>
      <c r="J52" s="17"/>
      <c r="K52" s="5"/>
      <c r="M52" s="16"/>
      <c r="O52" s="5"/>
      <c r="P52" s="5">
        <f>IF(Rekening[[#This Row],[D/K]]="K",P51+Rekening[[#This Row],[Mutasi]],P51-Rekening[[#This Row],[Mutasi]])</f>
        <v>0</v>
      </c>
    </row>
    <row r="53" spans="2:16" x14ac:dyDescent="0.25">
      <c r="B53" s="17"/>
      <c r="C53" s="60"/>
      <c r="D53" s="58"/>
      <c r="E53" s="58"/>
      <c r="F53" s="58"/>
      <c r="G53" s="59"/>
      <c r="H53" s="59"/>
      <c r="I53" s="5">
        <f>IF(Petty_Cash[[#This Row],[Status]]="K",I52+Petty_Cash[[#This Row],[Subtotal]],I52-Petty_Cash[[#This Row],[Subtotal]])</f>
        <v>7244000</v>
      </c>
      <c r="J53" s="17"/>
      <c r="K53" s="5"/>
      <c r="M53" s="16"/>
      <c r="O53" s="5"/>
      <c r="P53" s="5">
        <f>IF(Rekening[[#This Row],[D/K]]="K",P52+Rekening[[#This Row],[Mutasi]],P52-Rekening[[#This Row],[Mutasi]])</f>
        <v>0</v>
      </c>
    </row>
    <row r="54" spans="2:16" x14ac:dyDescent="0.25">
      <c r="B54" s="17"/>
      <c r="C54" s="60"/>
      <c r="D54" s="58"/>
      <c r="E54" s="58"/>
      <c r="F54" s="58"/>
      <c r="G54" s="59"/>
      <c r="H54" s="59"/>
      <c r="I54" s="5">
        <f>IF(Petty_Cash[[#This Row],[Status]]="K",I53+Petty_Cash[[#This Row],[Subtotal]],I53-Petty_Cash[[#This Row],[Subtotal]])</f>
        <v>7244000</v>
      </c>
      <c r="J54" s="17"/>
      <c r="K54" s="5"/>
      <c r="M54" s="16"/>
      <c r="O54" s="5"/>
      <c r="P54" s="5">
        <f>IF(Rekening[[#This Row],[D/K]]="K",P53+Rekening[[#This Row],[Mutasi]],P53-Rekening[[#This Row],[Mutasi]])</f>
        <v>0</v>
      </c>
    </row>
    <row r="55" spans="2:16" x14ac:dyDescent="0.25">
      <c r="B55" s="17"/>
      <c r="C55" s="60"/>
      <c r="D55" s="58"/>
      <c r="E55" s="58"/>
      <c r="F55" s="58"/>
      <c r="G55" s="59"/>
      <c r="H55" s="59"/>
      <c r="I55" s="5">
        <f>IF(Petty_Cash[[#This Row],[Status]]="K",I54+Petty_Cash[[#This Row],[Subtotal]],I54-Petty_Cash[[#This Row],[Subtotal]])</f>
        <v>7244000</v>
      </c>
      <c r="J55" s="17"/>
      <c r="M55" s="16"/>
      <c r="O55" s="5"/>
      <c r="P55" s="5">
        <f>IF(Rekening[[#This Row],[D/K]]="K",P54+Rekening[[#This Row],[Mutasi]],P54-Rekening[[#This Row],[Mutasi]])</f>
        <v>0</v>
      </c>
    </row>
    <row r="56" spans="2:16" x14ac:dyDescent="0.25">
      <c r="B56" s="17"/>
      <c r="C56" s="60"/>
      <c r="D56" s="58"/>
      <c r="E56" s="58"/>
      <c r="F56" s="58"/>
      <c r="G56" s="59"/>
      <c r="H56" s="59"/>
      <c r="I56" s="5">
        <f>IF(Petty_Cash[[#This Row],[Status]]="K",I55+Petty_Cash[[#This Row],[Subtotal]],I55-Petty_Cash[[#This Row],[Subtotal]])</f>
        <v>7244000</v>
      </c>
      <c r="J56" s="17"/>
      <c r="M56" s="16"/>
      <c r="O56" s="5"/>
      <c r="P56" s="5">
        <f>IF(Rekening[[#This Row],[D/K]]="K",P55+Rekening[[#This Row],[Mutasi]],P55-Rekening[[#This Row],[Mutasi]])</f>
        <v>0</v>
      </c>
    </row>
    <row r="57" spans="2:16" x14ac:dyDescent="0.25">
      <c r="B57" s="17"/>
      <c r="C57" s="60"/>
      <c r="D57" s="58"/>
      <c r="E57" s="58"/>
      <c r="F57" s="58"/>
      <c r="G57" s="59"/>
      <c r="H57" s="59"/>
      <c r="I57" s="5">
        <f>IF(Petty_Cash[[#This Row],[Status]]="K",I56+Petty_Cash[[#This Row],[Subtotal]],I56-Petty_Cash[[#This Row],[Subtotal]])</f>
        <v>7244000</v>
      </c>
      <c r="J57" s="17"/>
      <c r="M57" s="16"/>
      <c r="O57" s="5"/>
      <c r="P57" s="5">
        <f>IF(Rekening[[#This Row],[D/K]]="K",P56+Rekening[[#This Row],[Mutasi]],P56-Rekening[[#This Row],[Mutasi]])</f>
        <v>0</v>
      </c>
    </row>
    <row r="58" spans="2:16" x14ac:dyDescent="0.25">
      <c r="B58" s="17"/>
      <c r="C58" s="60"/>
      <c r="D58" s="58"/>
      <c r="E58" s="58"/>
      <c r="F58" s="58"/>
      <c r="G58" s="59"/>
      <c r="H58" s="59"/>
      <c r="I58" s="5">
        <f>IF(Petty_Cash[[#This Row],[Status]]="K",I57+Petty_Cash[[#This Row],[Subtotal]],I57-Petty_Cash[[#This Row],[Subtotal]])</f>
        <v>7244000</v>
      </c>
      <c r="J58" s="17"/>
      <c r="M58" s="16"/>
      <c r="O58" s="5"/>
      <c r="P58" s="5">
        <f>IF(Rekening[[#This Row],[D/K]]="K",P57+Rekening[[#This Row],[Mutasi]],P57-Rekening[[#This Row],[Mutasi]])</f>
        <v>0</v>
      </c>
    </row>
    <row r="59" spans="2:16" x14ac:dyDescent="0.25">
      <c r="B59" s="17"/>
      <c r="C59" s="60"/>
      <c r="D59" s="58"/>
      <c r="E59" s="58"/>
      <c r="F59" s="58"/>
      <c r="G59" s="59"/>
      <c r="H59" s="59"/>
      <c r="I59" s="5">
        <f>IF(Petty_Cash[[#This Row],[Status]]="K",I58+Petty_Cash[[#This Row],[Subtotal]],I58-Petty_Cash[[#This Row],[Subtotal]])</f>
        <v>7244000</v>
      </c>
      <c r="J59" s="17"/>
      <c r="M59" s="16"/>
      <c r="O59" s="5"/>
      <c r="P59" s="5">
        <f>IF(Rekening[[#This Row],[D/K]]="K",P58+Rekening[[#This Row],[Mutasi]],P58-Rekening[[#This Row],[Mutasi]])</f>
        <v>0</v>
      </c>
    </row>
    <row r="60" spans="2:16" x14ac:dyDescent="0.25">
      <c r="B60" s="17"/>
      <c r="C60" s="60"/>
      <c r="D60" s="58"/>
      <c r="E60" s="58"/>
      <c r="F60" s="58"/>
      <c r="G60" s="59"/>
      <c r="H60" s="59"/>
      <c r="I60" s="5">
        <f>IF(Petty_Cash[[#This Row],[Status]]="K",I59+Petty_Cash[[#This Row],[Subtotal]],I59-Petty_Cash[[#This Row],[Subtotal]])</f>
        <v>7244000</v>
      </c>
      <c r="J60" s="17"/>
      <c r="M60" s="16"/>
      <c r="O60" s="5"/>
      <c r="P60" s="5">
        <f>IF(Rekening[[#This Row],[D/K]]="K",P59+Rekening[[#This Row],[Mutasi]],P59-Rekening[[#This Row],[Mutasi]])</f>
        <v>0</v>
      </c>
    </row>
    <row r="61" spans="2:16" x14ac:dyDescent="0.25">
      <c r="B61" s="17"/>
      <c r="C61" s="60"/>
      <c r="D61" s="58"/>
      <c r="E61" s="58"/>
      <c r="F61" s="58"/>
      <c r="G61" s="59"/>
      <c r="H61" s="59"/>
      <c r="I61" s="5">
        <f>IF(Petty_Cash[[#This Row],[Status]]="K",I60+Petty_Cash[[#This Row],[Subtotal]],I60-Petty_Cash[[#This Row],[Subtotal]])</f>
        <v>7244000</v>
      </c>
      <c r="J61" s="17"/>
      <c r="K61" s="5"/>
      <c r="M61" s="16"/>
      <c r="O61" s="5"/>
      <c r="P61" s="5">
        <f>IF(Rekening[[#This Row],[D/K]]="K",P60+Rekening[[#This Row],[Mutasi]],P60-Rekening[[#This Row],[Mutasi]])</f>
        <v>0</v>
      </c>
    </row>
    <row r="62" spans="2:16" x14ac:dyDescent="0.25">
      <c r="B62" s="17"/>
      <c r="C62" s="60"/>
      <c r="D62" s="58"/>
      <c r="E62" s="58"/>
      <c r="F62" s="58"/>
      <c r="G62" s="59"/>
      <c r="H62" s="59"/>
      <c r="I62" s="5">
        <f>IF(Petty_Cash[[#This Row],[Status]]="K",I61+Petty_Cash[[#This Row],[Subtotal]],I61-Petty_Cash[[#This Row],[Subtotal]])</f>
        <v>7244000</v>
      </c>
      <c r="J62" s="17"/>
      <c r="K62" s="5"/>
      <c r="M62" s="16"/>
      <c r="O62" s="5"/>
      <c r="P62" s="5">
        <f>IF(Rekening[[#This Row],[D/K]]="K",P61+Rekening[[#This Row],[Mutasi]],P61-Rekening[[#This Row],[Mutasi]])</f>
        <v>0</v>
      </c>
    </row>
    <row r="63" spans="2:16" x14ac:dyDescent="0.25">
      <c r="B63" s="17"/>
      <c r="C63" s="60"/>
      <c r="D63" s="58"/>
      <c r="E63" s="58"/>
      <c r="F63" s="58"/>
      <c r="G63" s="59"/>
      <c r="H63" s="59"/>
      <c r="I63" s="5">
        <f>IF(Petty_Cash[[#This Row],[Status]]="K",I62+Petty_Cash[[#This Row],[Subtotal]],I62-Petty_Cash[[#This Row],[Subtotal]])</f>
        <v>7244000</v>
      </c>
      <c r="J63" s="17"/>
      <c r="K63" s="5"/>
      <c r="M63" s="16"/>
      <c r="O63" s="5"/>
      <c r="P63" s="5">
        <f>IF(Rekening[[#This Row],[D/K]]="K",P62+Rekening[[#This Row],[Mutasi]],P62-Rekening[[#This Row],[Mutasi]])</f>
        <v>0</v>
      </c>
    </row>
    <row r="64" spans="2:16" x14ac:dyDescent="0.25">
      <c r="B64" s="17"/>
      <c r="C64" s="60"/>
      <c r="D64" s="58"/>
      <c r="E64" s="58"/>
      <c r="F64" s="58"/>
      <c r="G64" s="59"/>
      <c r="H64" s="59"/>
      <c r="I64" s="5">
        <f>IF(Petty_Cash[[#This Row],[Status]]="K",I63+Petty_Cash[[#This Row],[Subtotal]],I63-Petty_Cash[[#This Row],[Subtotal]])</f>
        <v>7244000</v>
      </c>
      <c r="J64" s="17"/>
      <c r="M64" s="16"/>
      <c r="O64" s="5"/>
      <c r="P64" s="5">
        <f>IF(Rekening[[#This Row],[D/K]]="K",P63+Rekening[[#This Row],[Mutasi]],P63-Rekening[[#This Row],[Mutasi]])</f>
        <v>0</v>
      </c>
    </row>
    <row r="65" spans="2:16" x14ac:dyDescent="0.25">
      <c r="B65" s="17"/>
      <c r="C65" s="60"/>
      <c r="D65" s="58"/>
      <c r="E65" s="58"/>
      <c r="F65" s="58"/>
      <c r="G65" s="59"/>
      <c r="H65" s="59"/>
      <c r="I65" s="5">
        <f>IF(Petty_Cash[[#This Row],[Status]]="K",I64+Petty_Cash[[#This Row],[Subtotal]],I64-Petty_Cash[[#This Row],[Subtotal]])</f>
        <v>7244000</v>
      </c>
      <c r="J65" s="17"/>
      <c r="M65" s="16"/>
      <c r="O65" s="5"/>
      <c r="P65" s="5">
        <f>IF(Rekening[[#This Row],[D/K]]="K",P64+Rekening[[#This Row],[Mutasi]],P64-Rekening[[#This Row],[Mutasi]])</f>
        <v>0</v>
      </c>
    </row>
    <row r="66" spans="2:16" x14ac:dyDescent="0.25">
      <c r="B66" s="17"/>
      <c r="C66" s="60"/>
      <c r="D66" s="58"/>
      <c r="E66" s="58"/>
      <c r="F66" s="58"/>
      <c r="G66" s="59"/>
      <c r="H66" s="59"/>
      <c r="I66" s="5">
        <f>IF(Petty_Cash[[#This Row],[Status]]="K",I65+Petty_Cash[[#This Row],[Subtotal]],I65-Petty_Cash[[#This Row],[Subtotal]])</f>
        <v>7244000</v>
      </c>
      <c r="J66" s="17"/>
      <c r="K66" s="5"/>
      <c r="M66" s="16"/>
      <c r="O66" s="5"/>
      <c r="P66" s="5">
        <f>IF(Rekening[[#This Row],[D/K]]="K",P65+Rekening[[#This Row],[Mutasi]],P65-Rekening[[#This Row],[Mutasi]])</f>
        <v>0</v>
      </c>
    </row>
    <row r="67" spans="2:16" x14ac:dyDescent="0.25">
      <c r="B67" s="17"/>
      <c r="C67" s="60"/>
      <c r="D67" s="58"/>
      <c r="E67" s="58"/>
      <c r="F67" s="58"/>
      <c r="G67" s="59"/>
      <c r="H67" s="59"/>
      <c r="I67" s="5">
        <f>IF(Petty_Cash[[#This Row],[Status]]="K",I66+Petty_Cash[[#This Row],[Subtotal]],I66-Petty_Cash[[#This Row],[Subtotal]])</f>
        <v>7244000</v>
      </c>
      <c r="J67" s="17"/>
      <c r="K67" s="5"/>
      <c r="M67" s="16"/>
      <c r="O67" s="5"/>
      <c r="P67" s="5">
        <f>IF(Rekening[[#This Row],[D/K]]="K",P66+Rekening[[#This Row],[Mutasi]],P66-Rekening[[#This Row],[Mutasi]])</f>
        <v>0</v>
      </c>
    </row>
    <row r="68" spans="2:16" x14ac:dyDescent="0.25">
      <c r="B68" s="17"/>
      <c r="C68" s="60"/>
      <c r="D68" s="58"/>
      <c r="E68" s="58"/>
      <c r="F68" s="58"/>
      <c r="G68" s="59"/>
      <c r="H68" s="59"/>
      <c r="I68" s="5">
        <f>IF(Petty_Cash[[#This Row],[Status]]="K",I67+Petty_Cash[[#This Row],[Subtotal]],I67-Petty_Cash[[#This Row],[Subtotal]])</f>
        <v>7244000</v>
      </c>
      <c r="J68" s="17"/>
      <c r="K68" s="5"/>
      <c r="M68" s="16"/>
      <c r="O68" s="5"/>
      <c r="P68" s="5">
        <f>IF(Rekening[[#This Row],[D/K]]="K",P67+Rekening[[#This Row],[Mutasi]],P67-Rekening[[#This Row],[Mutasi]])</f>
        <v>0</v>
      </c>
    </row>
    <row r="69" spans="2:16" x14ac:dyDescent="0.25">
      <c r="B69" s="17"/>
      <c r="C69" s="60"/>
      <c r="D69" s="58"/>
      <c r="E69" s="58"/>
      <c r="F69" s="58"/>
      <c r="G69" s="59"/>
      <c r="H69" s="59"/>
      <c r="I69" s="5">
        <f>IF(Petty_Cash[[#This Row],[Status]]="K",I68+Petty_Cash[[#This Row],[Subtotal]],I68-Petty_Cash[[#This Row],[Subtotal]])</f>
        <v>7244000</v>
      </c>
      <c r="J69" s="17"/>
      <c r="M69" s="16"/>
      <c r="O69" s="5"/>
      <c r="P69" s="5">
        <f>IF(Rekening[[#This Row],[D/K]]="K",P68+Rekening[[#This Row],[Mutasi]],P68-Rekening[[#This Row],[Mutasi]])</f>
        <v>0</v>
      </c>
    </row>
    <row r="70" spans="2:16" x14ac:dyDescent="0.25">
      <c r="B70" s="17"/>
      <c r="C70" s="60"/>
      <c r="D70" s="58"/>
      <c r="E70" s="58"/>
      <c r="F70" s="58"/>
      <c r="G70" s="59"/>
      <c r="H70" s="59"/>
      <c r="I70" s="5">
        <f>IF(Petty_Cash[[#This Row],[Status]]="K",I69+Petty_Cash[[#This Row],[Subtotal]],I69-Petty_Cash[[#This Row],[Subtotal]])</f>
        <v>7244000</v>
      </c>
      <c r="J70" s="17"/>
      <c r="M70" s="16"/>
      <c r="O70" s="5"/>
      <c r="P70" s="5">
        <f>IF(Rekening[[#This Row],[D/K]]="K",P69+Rekening[[#This Row],[Mutasi]],P69-Rekening[[#This Row],[Mutasi]])</f>
        <v>0</v>
      </c>
    </row>
    <row r="71" spans="2:16" x14ac:dyDescent="0.25">
      <c r="B71" s="17"/>
      <c r="C71" s="60"/>
      <c r="D71" s="58"/>
      <c r="E71" s="58"/>
      <c r="F71" s="58"/>
      <c r="G71" s="59"/>
      <c r="H71" s="59"/>
      <c r="I71" s="5">
        <f>IF(Petty_Cash[[#This Row],[Status]]="K",I70+Petty_Cash[[#This Row],[Subtotal]],I70-Petty_Cash[[#This Row],[Subtotal]])</f>
        <v>7244000</v>
      </c>
      <c r="J71" s="17"/>
      <c r="M71" s="16"/>
      <c r="O71" s="5"/>
      <c r="P71" s="5">
        <f>IF(Rekening[[#This Row],[D/K]]="K",P70+Rekening[[#This Row],[Mutasi]],P70-Rekening[[#This Row],[Mutasi]])</f>
        <v>0</v>
      </c>
    </row>
    <row r="72" spans="2:16" x14ac:dyDescent="0.25">
      <c r="B72" s="17"/>
      <c r="C72" s="60"/>
      <c r="D72" s="58"/>
      <c r="E72" s="58"/>
      <c r="F72" s="58"/>
      <c r="G72" s="59"/>
      <c r="H72" s="59"/>
      <c r="I72" s="5">
        <f>IF(Petty_Cash[[#This Row],[Status]]="K",I71+Petty_Cash[[#This Row],[Subtotal]],I71-Petty_Cash[[#This Row],[Subtotal]])</f>
        <v>7244000</v>
      </c>
      <c r="J72" s="17"/>
      <c r="M72" s="16"/>
      <c r="O72" s="5"/>
      <c r="P72" s="5">
        <f>IF(Rekening[[#This Row],[D/K]]="K",P71+Rekening[[#This Row],[Mutasi]],P71-Rekening[[#This Row],[Mutasi]])</f>
        <v>0</v>
      </c>
    </row>
    <row r="73" spans="2:16" x14ac:dyDescent="0.25">
      <c r="B73" s="17"/>
      <c r="C73" s="60"/>
      <c r="D73" s="58"/>
      <c r="E73" s="58"/>
      <c r="F73" s="58"/>
      <c r="G73" s="59"/>
      <c r="H73" s="59"/>
      <c r="I73" s="5">
        <f>IF(Petty_Cash[[#This Row],[Status]]="K",I72+Petty_Cash[[#This Row],[Subtotal]],I72-Petty_Cash[[#This Row],[Subtotal]])</f>
        <v>7244000</v>
      </c>
      <c r="J73" s="17"/>
      <c r="M73" s="16"/>
      <c r="O73" s="5"/>
      <c r="P73" s="5">
        <f>IF(Rekening[[#This Row],[D/K]]="K",P72+Rekening[[#This Row],[Mutasi]],P72-Rekening[[#This Row],[Mutasi]])</f>
        <v>0</v>
      </c>
    </row>
    <row r="74" spans="2:16" x14ac:dyDescent="0.25">
      <c r="B74" s="17"/>
      <c r="C74" s="60"/>
      <c r="D74" s="58"/>
      <c r="E74" s="58"/>
      <c r="F74" s="58"/>
      <c r="G74" s="59"/>
      <c r="H74" s="59"/>
      <c r="I74" s="5">
        <f>IF(Petty_Cash[[#This Row],[Status]]="K",I73+Petty_Cash[[#This Row],[Subtotal]],I73-Petty_Cash[[#This Row],[Subtotal]])</f>
        <v>7244000</v>
      </c>
      <c r="J74" s="17"/>
      <c r="M74" s="16"/>
      <c r="O74" s="5"/>
      <c r="P74" s="5">
        <f>IF(Rekening[[#This Row],[D/K]]="K",P73+Rekening[[#This Row],[Mutasi]],P73-Rekening[[#This Row],[Mutasi]])</f>
        <v>0</v>
      </c>
    </row>
    <row r="75" spans="2:16" x14ac:dyDescent="0.25">
      <c r="B75" s="17"/>
      <c r="C75" s="60"/>
      <c r="D75" s="58"/>
      <c r="E75" s="58"/>
      <c r="F75" s="58"/>
      <c r="G75" s="59"/>
      <c r="H75" s="59"/>
      <c r="I75" s="5">
        <f>IF(Petty_Cash[[#This Row],[Status]]="K",I74+Petty_Cash[[#This Row],[Subtotal]],I74-Petty_Cash[[#This Row],[Subtotal]])</f>
        <v>7244000</v>
      </c>
      <c r="J75" s="17"/>
      <c r="M75" s="16"/>
      <c r="O75" s="5"/>
      <c r="P75" s="5">
        <f>IF(Rekening[[#This Row],[D/K]]="K",P74+Rekening[[#This Row],[Mutasi]],P74-Rekening[[#This Row],[Mutasi]])</f>
        <v>0</v>
      </c>
    </row>
    <row r="76" spans="2:16" x14ac:dyDescent="0.25">
      <c r="B76" s="17"/>
      <c r="C76" s="60"/>
      <c r="D76" s="58"/>
      <c r="E76" s="58"/>
      <c r="F76" s="58"/>
      <c r="G76" s="59"/>
      <c r="H76" s="59"/>
      <c r="I76" s="5">
        <f>IF(Petty_Cash[[#This Row],[Status]]="K",I75+Petty_Cash[[#This Row],[Subtotal]],I75-Petty_Cash[[#This Row],[Subtotal]])</f>
        <v>7244000</v>
      </c>
      <c r="J76" s="17"/>
      <c r="M76" s="16"/>
      <c r="O76" s="5"/>
      <c r="P76" s="5">
        <f>IF(Rekening[[#This Row],[D/K]]="K",P75+Rekening[[#This Row],[Mutasi]],P75-Rekening[[#This Row],[Mutasi]])</f>
        <v>0</v>
      </c>
    </row>
    <row r="77" spans="2:16" x14ac:dyDescent="0.25">
      <c r="B77" s="17"/>
      <c r="C77" s="60"/>
      <c r="D77" s="58"/>
      <c r="E77" s="58"/>
      <c r="F77" s="58"/>
      <c r="G77" s="59"/>
      <c r="H77" s="59"/>
      <c r="I77" s="5">
        <f>IF(Petty_Cash[[#This Row],[Status]]="K",I76+Petty_Cash[[#This Row],[Subtotal]],I76-Petty_Cash[[#This Row],[Subtotal]])</f>
        <v>7244000</v>
      </c>
      <c r="J77" s="17"/>
      <c r="M77" s="16"/>
      <c r="O77" s="5"/>
      <c r="P77" s="5">
        <f>IF(Rekening[[#This Row],[D/K]]="K",P76+Rekening[[#This Row],[Mutasi]],P76-Rekening[[#This Row],[Mutasi]])</f>
        <v>0</v>
      </c>
    </row>
    <row r="78" spans="2:16" x14ac:dyDescent="0.25">
      <c r="B78" s="17"/>
      <c r="C78" s="60"/>
      <c r="D78" s="58"/>
      <c r="E78" s="58"/>
      <c r="F78" s="58"/>
      <c r="G78" s="59"/>
      <c r="H78" s="59"/>
      <c r="I78" s="5">
        <f>IF(Petty_Cash[[#This Row],[Status]]="K",I77+Petty_Cash[[#This Row],[Subtotal]],I77-Petty_Cash[[#This Row],[Subtotal]])</f>
        <v>7244000</v>
      </c>
      <c r="J78" s="17"/>
      <c r="M78" s="16"/>
      <c r="O78" s="5"/>
      <c r="P78" s="5">
        <f>IF(Rekening[[#This Row],[D/K]]="K",P77+Rekening[[#This Row],[Mutasi]],P77-Rekening[[#This Row],[Mutasi]])</f>
        <v>0</v>
      </c>
    </row>
    <row r="79" spans="2:16" x14ac:dyDescent="0.25">
      <c r="B79" s="17"/>
      <c r="C79" s="60"/>
      <c r="D79" s="58"/>
      <c r="E79" s="58"/>
      <c r="F79" s="58"/>
      <c r="G79" s="59"/>
      <c r="H79" s="59"/>
      <c r="I79" s="5">
        <f>IF(Petty_Cash[[#This Row],[Status]]="K",I78+Petty_Cash[[#This Row],[Subtotal]],I78-Petty_Cash[[#This Row],[Subtotal]])</f>
        <v>7244000</v>
      </c>
      <c r="J79" s="17"/>
      <c r="M79" s="16"/>
      <c r="O79" s="5"/>
      <c r="P79" s="5">
        <f>IF(Rekening[[#This Row],[D/K]]="K",P78+Rekening[[#This Row],[Mutasi]],P78-Rekening[[#This Row],[Mutasi]])</f>
        <v>0</v>
      </c>
    </row>
    <row r="80" spans="2:16" x14ac:dyDescent="0.25">
      <c r="B80" s="17"/>
      <c r="C80" s="60"/>
      <c r="D80" s="58"/>
      <c r="E80" s="58"/>
      <c r="F80" s="58"/>
      <c r="G80" s="59"/>
      <c r="H80" s="59"/>
      <c r="I80" s="5">
        <f>IF(Petty_Cash[[#This Row],[Status]]="K",I79+Petty_Cash[[#This Row],[Subtotal]],I79-Petty_Cash[[#This Row],[Subtotal]])</f>
        <v>7244000</v>
      </c>
      <c r="J80" s="17"/>
      <c r="M80" s="16"/>
      <c r="O80" s="5"/>
      <c r="P80" s="5">
        <f>IF(Rekening[[#This Row],[D/K]]="K",P79+Rekening[[#This Row],[Mutasi]],P79-Rekening[[#This Row],[Mutasi]])</f>
        <v>0</v>
      </c>
    </row>
    <row r="81" spans="2:16" x14ac:dyDescent="0.25">
      <c r="B81" s="17"/>
      <c r="C81" s="60"/>
      <c r="D81" s="58"/>
      <c r="E81" s="58"/>
      <c r="F81" s="58"/>
      <c r="G81" s="59"/>
      <c r="H81" s="59"/>
      <c r="I81" s="5">
        <f>IF(Petty_Cash[[#This Row],[Status]]="K",I80+Petty_Cash[[#This Row],[Subtotal]],I80-Petty_Cash[[#This Row],[Subtotal]])</f>
        <v>7244000</v>
      </c>
      <c r="J81" s="17"/>
      <c r="M81" s="16"/>
      <c r="O81" s="5"/>
      <c r="P81" s="5">
        <f>IF(Rekening[[#This Row],[D/K]]="K",P80+Rekening[[#This Row],[Mutasi]],P80-Rekening[[#This Row],[Mutasi]])</f>
        <v>0</v>
      </c>
    </row>
    <row r="82" spans="2:16" x14ac:dyDescent="0.25">
      <c r="B82" s="17"/>
      <c r="C82" s="60"/>
      <c r="D82" s="58"/>
      <c r="E82" s="58"/>
      <c r="F82" s="58"/>
      <c r="G82" s="59"/>
      <c r="H82" s="59"/>
      <c r="I82" s="5">
        <f>IF(Petty_Cash[[#This Row],[Status]]="K",I81+Petty_Cash[[#This Row],[Subtotal]],I81-Petty_Cash[[#This Row],[Subtotal]])</f>
        <v>7244000</v>
      </c>
      <c r="J82" s="17"/>
      <c r="M82" s="16"/>
      <c r="O82" s="5"/>
      <c r="P82" s="5">
        <f>IF(Rekening[[#This Row],[D/K]]="K",P81+Rekening[[#This Row],[Mutasi]],P81-Rekening[[#This Row],[Mutasi]])</f>
        <v>0</v>
      </c>
    </row>
    <row r="83" spans="2:16" x14ac:dyDescent="0.25">
      <c r="B83" s="17"/>
      <c r="C83" s="60"/>
      <c r="D83" s="58"/>
      <c r="E83" s="58"/>
      <c r="F83" s="58"/>
      <c r="G83" s="59"/>
      <c r="H83" s="59"/>
      <c r="I83" s="5">
        <f>IF(Petty_Cash[[#This Row],[Status]]="K",I82+Petty_Cash[[#This Row],[Subtotal]],I82-Petty_Cash[[#This Row],[Subtotal]])</f>
        <v>7244000</v>
      </c>
      <c r="J83" s="17"/>
      <c r="K83" s="5"/>
      <c r="M83" s="16"/>
      <c r="O83" s="5"/>
      <c r="P83" s="5">
        <f>IF(Rekening[[#This Row],[D/K]]="K",P82+Rekening[[#This Row],[Mutasi]],P82-Rekening[[#This Row],[Mutasi]])</f>
        <v>0</v>
      </c>
    </row>
    <row r="84" spans="2:16" x14ac:dyDescent="0.25">
      <c r="B84" s="17"/>
      <c r="C84" s="60"/>
      <c r="D84" s="58"/>
      <c r="E84" s="58"/>
      <c r="F84" s="58"/>
      <c r="G84" s="59"/>
      <c r="H84" s="59"/>
      <c r="I84" s="5">
        <f>IF(Petty_Cash[[#This Row],[Status]]="K",I83+Petty_Cash[[#This Row],[Subtotal]],I83-Petty_Cash[[#This Row],[Subtotal]])</f>
        <v>7244000</v>
      </c>
      <c r="J84" s="17"/>
      <c r="K84" s="5"/>
      <c r="M84" s="16"/>
      <c r="O84" s="5"/>
      <c r="P84" s="5">
        <f>IF(Rekening[[#This Row],[D/K]]="K",P83+Rekening[[#This Row],[Mutasi]],P83-Rekening[[#This Row],[Mutasi]])</f>
        <v>0</v>
      </c>
    </row>
    <row r="85" spans="2:16" x14ac:dyDescent="0.25">
      <c r="B85" s="17"/>
      <c r="C85" s="60"/>
      <c r="D85" s="58"/>
      <c r="E85" s="58"/>
      <c r="F85" s="58"/>
      <c r="G85" s="59"/>
      <c r="H85" s="59"/>
      <c r="I85" s="5">
        <f>IF(Petty_Cash[[#This Row],[Status]]="K",I84+Petty_Cash[[#This Row],[Subtotal]],I84-Petty_Cash[[#This Row],[Subtotal]])</f>
        <v>7244000</v>
      </c>
      <c r="J85" s="17"/>
      <c r="K85" s="5"/>
      <c r="M85" s="16"/>
      <c r="O85" s="5"/>
      <c r="P85" s="5">
        <f>IF(Rekening[[#This Row],[D/K]]="K",P84+Rekening[[#This Row],[Mutasi]],P84-Rekening[[#This Row],[Mutasi]])</f>
        <v>0</v>
      </c>
    </row>
    <row r="86" spans="2:16" x14ac:dyDescent="0.25">
      <c r="B86" s="17"/>
      <c r="C86" s="60"/>
      <c r="D86" s="58"/>
      <c r="E86" s="58"/>
      <c r="F86" s="58"/>
      <c r="G86" s="59"/>
      <c r="H86" s="59"/>
      <c r="I86" s="5">
        <f>IF(Petty_Cash[[#This Row],[Status]]="K",I85+Petty_Cash[[#This Row],[Subtotal]],I85-Petty_Cash[[#This Row],[Subtotal]])</f>
        <v>7244000</v>
      </c>
      <c r="J86" s="17"/>
      <c r="K86" s="5"/>
      <c r="M86" s="16"/>
      <c r="O86" s="5"/>
      <c r="P86" s="5">
        <f>IF(Rekening[[#This Row],[D/K]]="K",P85+Rekening[[#This Row],[Mutasi]],P85-Rekening[[#This Row],[Mutasi]])</f>
        <v>0</v>
      </c>
    </row>
    <row r="87" spans="2:16" x14ac:dyDescent="0.25">
      <c r="B87" s="17"/>
      <c r="C87" s="60"/>
      <c r="D87" s="58"/>
      <c r="E87" s="58"/>
      <c r="F87" s="58"/>
      <c r="G87" s="59"/>
      <c r="H87" s="59"/>
      <c r="I87" s="5">
        <f>IF(Petty_Cash[[#This Row],[Status]]="K",I86+Petty_Cash[[#This Row],[Subtotal]],I86-Petty_Cash[[#This Row],[Subtotal]])</f>
        <v>7244000</v>
      </c>
      <c r="J87" s="17"/>
      <c r="K87" s="5"/>
      <c r="M87" s="16"/>
      <c r="O87" s="5"/>
      <c r="P87" s="5">
        <f>IF(Rekening[[#This Row],[D/K]]="K",P86+Rekening[[#This Row],[Mutasi]],P86-Rekening[[#This Row],[Mutasi]])</f>
        <v>0</v>
      </c>
    </row>
    <row r="88" spans="2:16" x14ac:dyDescent="0.25">
      <c r="B88" s="17"/>
      <c r="C88" s="60"/>
      <c r="D88" s="58"/>
      <c r="E88" s="58"/>
      <c r="F88" s="58"/>
      <c r="G88" s="59"/>
      <c r="H88" s="59"/>
      <c r="I88" s="5">
        <f>IF(Petty_Cash[[#This Row],[Status]]="K",I87+Petty_Cash[[#This Row],[Subtotal]],I87-Petty_Cash[[#This Row],[Subtotal]])</f>
        <v>7244000</v>
      </c>
      <c r="J88" s="17"/>
      <c r="M88" s="16"/>
      <c r="O88" s="5"/>
      <c r="P88" s="5">
        <f>IF(Rekening[[#This Row],[D/K]]="K",P87+Rekening[[#This Row],[Mutasi]],P87-Rekening[[#This Row],[Mutasi]])</f>
        <v>0</v>
      </c>
    </row>
    <row r="89" spans="2:16" x14ac:dyDescent="0.25">
      <c r="B89" s="17"/>
      <c r="C89" s="60"/>
      <c r="D89" s="58"/>
      <c r="E89" s="58"/>
      <c r="F89" s="58"/>
      <c r="G89" s="59"/>
      <c r="H89" s="59"/>
      <c r="I89" s="5">
        <f>IF(Petty_Cash[[#This Row],[Status]]="K",I88+Petty_Cash[[#This Row],[Subtotal]],I88-Petty_Cash[[#This Row],[Subtotal]])</f>
        <v>7244000</v>
      </c>
      <c r="J89" s="17"/>
      <c r="M89" s="16"/>
      <c r="O89" s="5"/>
      <c r="P89" s="5">
        <f>IF(Rekening[[#This Row],[D/K]]="K",P88+Rekening[[#This Row],[Mutasi]],P88-Rekening[[#This Row],[Mutasi]])</f>
        <v>0</v>
      </c>
    </row>
    <row r="90" spans="2:16" x14ac:dyDescent="0.25">
      <c r="B90" s="17"/>
      <c r="C90" s="60"/>
      <c r="D90" s="58"/>
      <c r="E90" s="58"/>
      <c r="F90" s="58"/>
      <c r="G90" s="59"/>
      <c r="H90" s="59"/>
      <c r="I90" s="5">
        <f>IF(Petty_Cash[[#This Row],[Status]]="K",I89+Petty_Cash[[#This Row],[Subtotal]],I89-Petty_Cash[[#This Row],[Subtotal]])</f>
        <v>7244000</v>
      </c>
      <c r="J90" s="17"/>
      <c r="M90" s="16"/>
      <c r="O90" s="5"/>
      <c r="P90" s="5">
        <f>IF(Rekening[[#This Row],[D/K]]="K",P89+Rekening[[#This Row],[Mutasi]],P89-Rekening[[#This Row],[Mutasi]])</f>
        <v>0</v>
      </c>
    </row>
    <row r="91" spans="2:16" x14ac:dyDescent="0.25">
      <c r="B91" s="17"/>
      <c r="C91" s="60"/>
      <c r="D91" s="58"/>
      <c r="E91" s="58"/>
      <c r="F91" s="58"/>
      <c r="G91" s="59"/>
      <c r="H91" s="59"/>
      <c r="I91" s="5">
        <f>IF(Petty_Cash[[#This Row],[Status]]="K",I90+Petty_Cash[[#This Row],[Subtotal]],I90-Petty_Cash[[#This Row],[Subtotal]])</f>
        <v>7244000</v>
      </c>
      <c r="J91" s="17"/>
      <c r="M91" s="16"/>
      <c r="O91" s="5"/>
      <c r="P91" s="5">
        <f>IF(Rekening[[#This Row],[D/K]]="K",P90+Rekening[[#This Row],[Mutasi]],P90-Rekening[[#This Row],[Mutasi]])</f>
        <v>0</v>
      </c>
    </row>
    <row r="92" spans="2:16" x14ac:dyDescent="0.25">
      <c r="B92" s="17"/>
      <c r="C92" s="60"/>
      <c r="D92" s="58"/>
      <c r="E92" s="58"/>
      <c r="F92" s="58"/>
      <c r="G92" s="59"/>
      <c r="H92" s="59"/>
      <c r="I92" s="5">
        <f>IF(Petty_Cash[[#This Row],[Status]]="K",I91+Petty_Cash[[#This Row],[Subtotal]],I91-Petty_Cash[[#This Row],[Subtotal]])</f>
        <v>7244000</v>
      </c>
      <c r="J92" s="17"/>
      <c r="M92" s="16"/>
      <c r="O92" s="5"/>
      <c r="P92" s="5">
        <f>IF(Rekening[[#This Row],[D/K]]="K",P91+Rekening[[#This Row],[Mutasi]],P91-Rekening[[#This Row],[Mutasi]])</f>
        <v>0</v>
      </c>
    </row>
    <row r="93" spans="2:16" x14ac:dyDescent="0.25">
      <c r="B93" s="17"/>
      <c r="C93" s="60"/>
      <c r="D93" s="58"/>
      <c r="E93" s="58"/>
      <c r="F93" s="58"/>
      <c r="G93" s="59"/>
      <c r="H93" s="59"/>
      <c r="I93" s="5">
        <f>IF(Petty_Cash[[#This Row],[Status]]="K",I92+Petty_Cash[[#This Row],[Subtotal]],I92-Petty_Cash[[#This Row],[Subtotal]])</f>
        <v>7244000</v>
      </c>
      <c r="J93" s="17"/>
      <c r="M93" s="16"/>
      <c r="O93" s="5"/>
      <c r="P93" s="5">
        <f>IF(Rekening[[#This Row],[D/K]]="K",P92+Rekening[[#This Row],[Mutasi]],P92-Rekening[[#This Row],[Mutasi]])</f>
        <v>0</v>
      </c>
    </row>
    <row r="94" spans="2:16" x14ac:dyDescent="0.25">
      <c r="B94" s="17"/>
      <c r="C94" s="60"/>
      <c r="D94" s="58"/>
      <c r="E94" s="58"/>
      <c r="F94" s="58"/>
      <c r="G94" s="59"/>
      <c r="H94" s="59"/>
      <c r="I94" s="5">
        <f>IF(Petty_Cash[[#This Row],[Status]]="K",I93+Petty_Cash[[#This Row],[Subtotal]],I93-Petty_Cash[[#This Row],[Subtotal]])</f>
        <v>7244000</v>
      </c>
      <c r="J94" s="17"/>
      <c r="K94" s="5"/>
      <c r="M94" s="16"/>
      <c r="O94" s="5"/>
      <c r="P94" s="5">
        <f>IF(Rekening[[#This Row],[D/K]]="K",P93+Rekening[[#This Row],[Mutasi]],P93-Rekening[[#This Row],[Mutasi]])</f>
        <v>0</v>
      </c>
    </row>
    <row r="95" spans="2:16" x14ac:dyDescent="0.25">
      <c r="B95" s="17"/>
      <c r="C95" s="60"/>
      <c r="D95" s="58"/>
      <c r="E95" s="58"/>
      <c r="F95" s="58"/>
      <c r="G95" s="59"/>
      <c r="H95" s="59"/>
      <c r="I95" s="5">
        <f>IF(Petty_Cash[[#This Row],[Status]]="K",I94+Petty_Cash[[#This Row],[Subtotal]],I94-Petty_Cash[[#This Row],[Subtotal]])</f>
        <v>7244000</v>
      </c>
      <c r="J95" s="17"/>
      <c r="K95" s="5"/>
      <c r="M95" s="16"/>
      <c r="O95" s="5"/>
      <c r="P95" s="5">
        <f>IF(Rekening[[#This Row],[D/K]]="K",P94+Rekening[[#This Row],[Mutasi]],P94-Rekening[[#This Row],[Mutasi]])</f>
        <v>0</v>
      </c>
    </row>
    <row r="96" spans="2:16" x14ac:dyDescent="0.25">
      <c r="B96" s="17"/>
      <c r="C96" s="60"/>
      <c r="D96" s="58"/>
      <c r="E96" s="58"/>
      <c r="F96" s="58"/>
      <c r="G96" s="59"/>
      <c r="H96" s="59"/>
      <c r="I96" s="5">
        <f>IF(Petty_Cash[[#This Row],[Status]]="K",I95+Petty_Cash[[#This Row],[Subtotal]],I95-Petty_Cash[[#This Row],[Subtotal]])</f>
        <v>7244000</v>
      </c>
      <c r="J96" s="17"/>
      <c r="K96" s="5"/>
      <c r="M96" s="16"/>
      <c r="O96" s="5"/>
      <c r="P96" s="5">
        <f>IF(Rekening[[#This Row],[D/K]]="K",P95+Rekening[[#This Row],[Mutasi]],P95-Rekening[[#This Row],[Mutasi]])</f>
        <v>0</v>
      </c>
    </row>
    <row r="97" spans="2:16" x14ac:dyDescent="0.25">
      <c r="B97" s="17"/>
      <c r="C97" s="60"/>
      <c r="D97" s="58"/>
      <c r="E97" s="58"/>
      <c r="F97" s="58"/>
      <c r="G97" s="59"/>
      <c r="H97" s="59"/>
      <c r="I97" s="5">
        <f>IF(Petty_Cash[[#This Row],[Status]]="K",I96+Petty_Cash[[#This Row],[Subtotal]],I96-Petty_Cash[[#This Row],[Subtotal]])</f>
        <v>7244000</v>
      </c>
      <c r="J97" s="17"/>
      <c r="K97" s="5"/>
      <c r="M97" s="16"/>
      <c r="O97" s="5"/>
      <c r="P97" s="5">
        <f>IF(Rekening[[#This Row],[D/K]]="K",P96+Rekening[[#This Row],[Mutasi]],P96-Rekening[[#This Row],[Mutasi]])</f>
        <v>0</v>
      </c>
    </row>
    <row r="98" spans="2:16" x14ac:dyDescent="0.25">
      <c r="B98" s="17"/>
      <c r="C98" s="60"/>
      <c r="D98" s="58"/>
      <c r="E98" s="58"/>
      <c r="F98" s="58"/>
      <c r="G98" s="59"/>
      <c r="H98" s="59"/>
      <c r="I98" s="5">
        <f>IF(Petty_Cash[[#This Row],[Status]]="K",I97+Petty_Cash[[#This Row],[Subtotal]],I97-Petty_Cash[[#This Row],[Subtotal]])</f>
        <v>7244000</v>
      </c>
      <c r="J98" s="17"/>
      <c r="M98" s="16"/>
      <c r="O98" s="5"/>
      <c r="P98" s="5">
        <f>IF(Rekening[[#This Row],[D/K]]="K",P97+Rekening[[#This Row],[Mutasi]],P97-Rekening[[#This Row],[Mutasi]])</f>
        <v>0</v>
      </c>
    </row>
    <row r="99" spans="2:16" x14ac:dyDescent="0.25">
      <c r="B99" s="17"/>
      <c r="C99" s="60"/>
      <c r="D99" s="58"/>
      <c r="E99" s="58"/>
      <c r="F99" s="58"/>
      <c r="G99" s="59"/>
      <c r="H99" s="59"/>
      <c r="I99" s="5">
        <f>IF(Petty_Cash[[#This Row],[Status]]="K",I98+Petty_Cash[[#This Row],[Subtotal]],I98-Petty_Cash[[#This Row],[Subtotal]])</f>
        <v>7244000</v>
      </c>
      <c r="J99" s="17"/>
      <c r="M99" s="16"/>
      <c r="O99" s="5"/>
      <c r="P99" s="5">
        <f>IF(Rekening[[#This Row],[D/K]]="K",P98+Rekening[[#This Row],[Mutasi]],P98-Rekening[[#This Row],[Mutasi]])</f>
        <v>0</v>
      </c>
    </row>
    <row r="100" spans="2:16" x14ac:dyDescent="0.25">
      <c r="B100" s="17"/>
      <c r="C100" s="60"/>
      <c r="D100" s="58"/>
      <c r="E100" s="58"/>
      <c r="F100" s="58"/>
      <c r="G100" s="59"/>
      <c r="H100" s="59"/>
      <c r="I100" s="5">
        <f>IF(Petty_Cash[[#This Row],[Status]]="K",I99+Petty_Cash[[#This Row],[Subtotal]],I99-Petty_Cash[[#This Row],[Subtotal]])</f>
        <v>7244000</v>
      </c>
      <c r="J100" s="17"/>
      <c r="M100" s="16"/>
      <c r="O100" s="5"/>
      <c r="P100" s="5">
        <f>IF(Rekening[[#This Row],[D/K]]="K",P99+Rekening[[#This Row],[Mutasi]],P99-Rekening[[#This Row],[Mutasi]])</f>
        <v>0</v>
      </c>
    </row>
    <row r="101" spans="2:16" x14ac:dyDescent="0.25">
      <c r="B101" s="17"/>
      <c r="C101" s="60"/>
      <c r="D101" s="58"/>
      <c r="E101" s="58"/>
      <c r="F101" s="58"/>
      <c r="G101" s="59"/>
      <c r="H101" s="59"/>
      <c r="I101" s="5">
        <f>IF(Petty_Cash[[#This Row],[Status]]="K",I100+Petty_Cash[[#This Row],[Subtotal]],I100-Petty_Cash[[#This Row],[Subtotal]])</f>
        <v>7244000</v>
      </c>
      <c r="J101" s="17"/>
      <c r="M101" s="16"/>
      <c r="O101" s="5"/>
      <c r="P101" s="5">
        <f>IF(Rekening[[#This Row],[D/K]]="K",P100+Rekening[[#This Row],[Mutasi]],P100-Rekening[[#This Row],[Mutasi]])</f>
        <v>0</v>
      </c>
    </row>
    <row r="102" spans="2:16" x14ac:dyDescent="0.25">
      <c r="B102" s="17"/>
      <c r="C102" s="60"/>
      <c r="D102" s="58"/>
      <c r="E102" s="58"/>
      <c r="F102" s="58"/>
      <c r="G102" s="59"/>
      <c r="H102" s="59"/>
      <c r="I102" s="5">
        <f>IF(Petty_Cash[[#This Row],[Status]]="K",I101+Petty_Cash[[#This Row],[Subtotal]],I101-Petty_Cash[[#This Row],[Subtotal]])</f>
        <v>7244000</v>
      </c>
      <c r="J102" s="17"/>
      <c r="M102" s="16"/>
      <c r="O102" s="5"/>
      <c r="P102" s="5">
        <f>IF(Rekening[[#This Row],[D/K]]="K",P101+Rekening[[#This Row],[Mutasi]],P101-Rekening[[#This Row],[Mutasi]])</f>
        <v>0</v>
      </c>
    </row>
    <row r="103" spans="2:16" x14ac:dyDescent="0.25">
      <c r="B103" s="17"/>
      <c r="C103" s="60"/>
      <c r="D103" s="58"/>
      <c r="E103" s="58"/>
      <c r="F103" s="58"/>
      <c r="G103" s="59"/>
      <c r="H103" s="59"/>
      <c r="I103" s="5">
        <f>IF(Petty_Cash[[#This Row],[Status]]="K",I102+Petty_Cash[[#This Row],[Subtotal]],I102-Petty_Cash[[#This Row],[Subtotal]])</f>
        <v>7244000</v>
      </c>
      <c r="J103" s="17"/>
      <c r="M103" s="16"/>
      <c r="O103" s="5"/>
      <c r="P103" s="5">
        <f>IF(Rekening[[#This Row],[D/K]]="K",P102+Rekening[[#This Row],[Mutasi]],P102-Rekening[[#This Row],[Mutasi]])</f>
        <v>0</v>
      </c>
    </row>
    <row r="104" spans="2:16" x14ac:dyDescent="0.25">
      <c r="B104" s="17"/>
      <c r="C104" s="60"/>
      <c r="D104" s="58"/>
      <c r="E104" s="58"/>
      <c r="F104" s="58"/>
      <c r="G104" s="59"/>
      <c r="H104" s="59"/>
      <c r="I104" s="5">
        <f>IF(Petty_Cash[[#This Row],[Status]]="K",I103+Petty_Cash[[#This Row],[Subtotal]],I103-Petty_Cash[[#This Row],[Subtotal]])</f>
        <v>7244000</v>
      </c>
      <c r="J104" s="17"/>
      <c r="M104" s="16"/>
      <c r="O104" s="5"/>
      <c r="P104" s="5">
        <f>IF(Rekening[[#This Row],[D/K]]="K",P103+Rekening[[#This Row],[Mutasi]],P103-Rekening[[#This Row],[Mutasi]])</f>
        <v>0</v>
      </c>
    </row>
    <row r="105" spans="2:16" x14ac:dyDescent="0.25">
      <c r="B105" s="17"/>
      <c r="C105" s="60"/>
      <c r="D105" s="58"/>
      <c r="E105" s="58"/>
      <c r="F105" s="58"/>
      <c r="G105" s="59"/>
      <c r="H105" s="59"/>
      <c r="I105" s="5">
        <f>IF(Petty_Cash[[#This Row],[Status]]="K",I104+Petty_Cash[[#This Row],[Subtotal]],I104-Petty_Cash[[#This Row],[Subtotal]])</f>
        <v>7244000</v>
      </c>
      <c r="J105" s="17"/>
      <c r="M105" s="16"/>
      <c r="O105" s="5"/>
      <c r="P105" s="5">
        <f>IF(Rekening[[#This Row],[D/K]]="K",P104+Rekening[[#This Row],[Mutasi]],P104-Rekening[[#This Row],[Mutasi]])</f>
        <v>0</v>
      </c>
    </row>
    <row r="106" spans="2:16" x14ac:dyDescent="0.25">
      <c r="B106" s="17"/>
      <c r="C106" s="60"/>
      <c r="D106" s="58"/>
      <c r="E106" s="58"/>
      <c r="F106" s="58"/>
      <c r="G106" s="59"/>
      <c r="H106" s="59"/>
      <c r="I106" s="5">
        <f>IF(Petty_Cash[[#This Row],[Status]]="K",I105+Petty_Cash[[#This Row],[Subtotal]],I105-Petty_Cash[[#This Row],[Subtotal]])</f>
        <v>7244000</v>
      </c>
      <c r="J106" s="17"/>
      <c r="M106" s="16"/>
      <c r="O106" s="5"/>
      <c r="P106" s="5">
        <f>IF(Rekening[[#This Row],[D/K]]="K",P105+Rekening[[#This Row],[Mutasi]],P105-Rekening[[#This Row],[Mutasi]])</f>
        <v>0</v>
      </c>
    </row>
    <row r="107" spans="2:16" x14ac:dyDescent="0.25">
      <c r="B107" s="17"/>
      <c r="C107" s="60"/>
      <c r="D107" s="58"/>
      <c r="E107" s="58"/>
      <c r="F107" s="58"/>
      <c r="G107" s="59"/>
      <c r="H107" s="59"/>
      <c r="I107" s="5">
        <f>IF(Petty_Cash[[#This Row],[Status]]="K",I106+Petty_Cash[[#This Row],[Subtotal]],I106-Petty_Cash[[#This Row],[Subtotal]])</f>
        <v>7244000</v>
      </c>
      <c r="J107" s="17"/>
      <c r="M107" s="16"/>
      <c r="O107" s="5"/>
      <c r="P107" s="5">
        <f>IF(Rekening[[#This Row],[D/K]]="K",P106+Rekening[[#This Row],[Mutasi]],P106-Rekening[[#This Row],[Mutasi]])</f>
        <v>0</v>
      </c>
    </row>
    <row r="108" spans="2:16" x14ac:dyDescent="0.25">
      <c r="B108" s="17"/>
      <c r="C108" s="60"/>
      <c r="D108" s="58"/>
      <c r="E108" s="58"/>
      <c r="F108" s="58"/>
      <c r="G108" s="59"/>
      <c r="H108" s="59"/>
      <c r="I108" s="5">
        <f>IF(Petty_Cash[[#This Row],[Status]]="K",I107+Petty_Cash[[#This Row],[Subtotal]],I107-Petty_Cash[[#This Row],[Subtotal]])</f>
        <v>7244000</v>
      </c>
      <c r="J108" s="17"/>
      <c r="M108" s="16"/>
      <c r="O108" s="5"/>
      <c r="P108" s="5">
        <f>IF(Rekening[[#This Row],[D/K]]="K",P107+Rekening[[#This Row],[Mutasi]],P107-Rekening[[#This Row],[Mutasi]])</f>
        <v>0</v>
      </c>
    </row>
    <row r="109" spans="2:16" x14ac:dyDescent="0.25">
      <c r="B109" s="17"/>
      <c r="C109" s="60"/>
      <c r="D109" s="58"/>
      <c r="E109" s="58"/>
      <c r="F109" s="58"/>
      <c r="G109" s="59"/>
      <c r="H109" s="59"/>
      <c r="I109" s="5">
        <f>IF(Petty_Cash[[#This Row],[Status]]="K",I108+Petty_Cash[[#This Row],[Subtotal]],I108-Petty_Cash[[#This Row],[Subtotal]])</f>
        <v>7244000</v>
      </c>
      <c r="J109" s="17"/>
      <c r="M109" s="16"/>
      <c r="O109" s="5"/>
      <c r="P109" s="5">
        <f>IF(Rekening[[#This Row],[D/K]]="K",P108+Rekening[[#This Row],[Mutasi]],P108-Rekening[[#This Row],[Mutasi]])</f>
        <v>0</v>
      </c>
    </row>
    <row r="110" spans="2:16" x14ac:dyDescent="0.25">
      <c r="B110" s="17"/>
      <c r="C110" s="60"/>
      <c r="D110" s="58"/>
      <c r="E110" s="58"/>
      <c r="F110" s="58"/>
      <c r="G110" s="59"/>
      <c r="H110" s="59"/>
      <c r="I110" s="5">
        <f>IF(Petty_Cash[[#This Row],[Status]]="K",I109+Petty_Cash[[#This Row],[Subtotal]],I109-Petty_Cash[[#This Row],[Subtotal]])</f>
        <v>7244000</v>
      </c>
      <c r="J110" s="17"/>
      <c r="M110" s="16"/>
      <c r="O110" s="5"/>
      <c r="P110" s="5">
        <f>IF(Rekening[[#This Row],[D/K]]="K",P109+Rekening[[#This Row],[Mutasi]],P109-Rekening[[#This Row],[Mutasi]])</f>
        <v>0</v>
      </c>
    </row>
    <row r="111" spans="2:16" x14ac:dyDescent="0.25">
      <c r="B111" s="17"/>
      <c r="C111" s="60"/>
      <c r="D111" s="58"/>
      <c r="E111" s="58"/>
      <c r="F111" s="58"/>
      <c r="G111" s="59"/>
      <c r="H111" s="59"/>
      <c r="I111" s="5">
        <f>IF(Petty_Cash[[#This Row],[Status]]="K",I110+Petty_Cash[[#This Row],[Subtotal]],I110-Petty_Cash[[#This Row],[Subtotal]])</f>
        <v>7244000</v>
      </c>
      <c r="J111" s="17"/>
      <c r="M111" s="16"/>
      <c r="O111" s="5"/>
      <c r="P111" s="5">
        <f>IF(Rekening[[#This Row],[D/K]]="K",P110+Rekening[[#This Row],[Mutasi]],P110-Rekening[[#This Row],[Mutasi]])</f>
        <v>0</v>
      </c>
    </row>
    <row r="112" spans="2:16" x14ac:dyDescent="0.25">
      <c r="B112" s="17"/>
      <c r="C112" s="60"/>
      <c r="D112" s="58"/>
      <c r="E112" s="58"/>
      <c r="F112" s="58"/>
      <c r="G112" s="59"/>
      <c r="H112" s="59"/>
      <c r="I112" s="5">
        <f>IF(Petty_Cash[[#This Row],[Status]]="K",I111+Petty_Cash[[#This Row],[Subtotal]],I111-Petty_Cash[[#This Row],[Subtotal]])</f>
        <v>7244000</v>
      </c>
      <c r="J112" s="17"/>
      <c r="M112" s="16"/>
      <c r="O112" s="5"/>
      <c r="P112" s="5">
        <f>IF(Rekening[[#This Row],[D/K]]="K",P111+Rekening[[#This Row],[Mutasi]],P111-Rekening[[#This Row],[Mutasi]])</f>
        <v>0</v>
      </c>
    </row>
    <row r="113" spans="2:16" x14ac:dyDescent="0.25">
      <c r="B113" s="17"/>
      <c r="C113" s="60"/>
      <c r="D113" s="58"/>
      <c r="E113" s="58"/>
      <c r="F113" s="58"/>
      <c r="G113" s="59"/>
      <c r="H113" s="59"/>
      <c r="I113" s="5">
        <f>IF(Petty_Cash[[#This Row],[Status]]="K",I112+Petty_Cash[[#This Row],[Subtotal]],I112-Petty_Cash[[#This Row],[Subtotal]])</f>
        <v>7244000</v>
      </c>
      <c r="J113" s="17"/>
      <c r="M113" s="16"/>
      <c r="O113" s="5"/>
      <c r="P113" s="5">
        <f>IF(Rekening[[#This Row],[D/K]]="K",P112+Rekening[[#This Row],[Mutasi]],P112-Rekening[[#This Row],[Mutasi]])</f>
        <v>0</v>
      </c>
    </row>
    <row r="114" spans="2:16" x14ac:dyDescent="0.25">
      <c r="B114" s="17"/>
      <c r="C114" s="60"/>
      <c r="D114" s="58"/>
      <c r="E114" s="58"/>
      <c r="F114" s="58"/>
      <c r="G114" s="59"/>
      <c r="H114" s="59"/>
      <c r="I114" s="5">
        <f>IF(Petty_Cash[[#This Row],[Status]]="K",I113+Petty_Cash[[#This Row],[Subtotal]],I113-Petty_Cash[[#This Row],[Subtotal]])</f>
        <v>7244000</v>
      </c>
      <c r="J114" s="17"/>
      <c r="M114" s="16"/>
      <c r="O114" s="5"/>
      <c r="P114" s="5">
        <f>IF(Rekening[[#This Row],[D/K]]="K",P113+Rekening[[#This Row],[Mutasi]],P113-Rekening[[#This Row],[Mutasi]])</f>
        <v>0</v>
      </c>
    </row>
    <row r="115" spans="2:16" x14ac:dyDescent="0.25">
      <c r="B115" s="17"/>
      <c r="C115" s="60"/>
      <c r="D115" s="58"/>
      <c r="E115" s="58"/>
      <c r="F115" s="58"/>
      <c r="G115" s="59"/>
      <c r="H115" s="59"/>
      <c r="I115" s="5">
        <f>IF(Petty_Cash[[#This Row],[Status]]="K",I114+Petty_Cash[[#This Row],[Subtotal]],I114-Petty_Cash[[#This Row],[Subtotal]])</f>
        <v>7244000</v>
      </c>
      <c r="J115" s="17"/>
      <c r="M115" s="16"/>
      <c r="O115" s="5"/>
      <c r="P115" s="5">
        <f>IF(Rekening[[#This Row],[D/K]]="K",P114+Rekening[[#This Row],[Mutasi]],P114-Rekening[[#This Row],[Mutasi]])</f>
        <v>0</v>
      </c>
    </row>
    <row r="116" spans="2:16" x14ac:dyDescent="0.25">
      <c r="B116" s="17"/>
      <c r="C116" s="60"/>
      <c r="D116" s="58"/>
      <c r="E116" s="58"/>
      <c r="F116" s="58"/>
      <c r="G116" s="59"/>
      <c r="H116" s="59"/>
      <c r="I116" s="5">
        <f>IF(Petty_Cash[[#This Row],[Status]]="K",I115+Petty_Cash[[#This Row],[Subtotal]],I115-Petty_Cash[[#This Row],[Subtotal]])</f>
        <v>7244000</v>
      </c>
      <c r="J116" s="17"/>
      <c r="M116" s="16"/>
      <c r="O116" s="5"/>
      <c r="P116" s="5">
        <f>IF(Rekening[[#This Row],[D/K]]="K",P115+Rekening[[#This Row],[Mutasi]],P115-Rekening[[#This Row],[Mutasi]])</f>
        <v>0</v>
      </c>
    </row>
    <row r="117" spans="2:16" x14ac:dyDescent="0.25">
      <c r="B117" s="17"/>
      <c r="C117" s="60"/>
      <c r="D117" s="58"/>
      <c r="E117" s="58"/>
      <c r="F117" s="58"/>
      <c r="G117" s="59"/>
      <c r="H117" s="59"/>
      <c r="I117" s="5">
        <f>IF(Petty_Cash[[#This Row],[Status]]="K",I116+Petty_Cash[[#This Row],[Subtotal]],I116-Petty_Cash[[#This Row],[Subtotal]])</f>
        <v>7244000</v>
      </c>
      <c r="J117" s="17"/>
      <c r="M117" s="16"/>
      <c r="O117" s="5"/>
      <c r="P117" s="5">
        <f>IF(Rekening[[#This Row],[D/K]]="K",P116+Rekening[[#This Row],[Mutasi]],P116-Rekening[[#This Row],[Mutasi]])</f>
        <v>0</v>
      </c>
    </row>
    <row r="118" spans="2:16" x14ac:dyDescent="0.25">
      <c r="B118" s="17"/>
      <c r="C118" s="60"/>
      <c r="D118" s="58"/>
      <c r="E118" s="58"/>
      <c r="F118" s="58"/>
      <c r="G118" s="59"/>
      <c r="H118" s="59"/>
      <c r="I118" s="5">
        <f>IF(Petty_Cash[[#This Row],[Status]]="K",I117+Petty_Cash[[#This Row],[Subtotal]],I117-Petty_Cash[[#This Row],[Subtotal]])</f>
        <v>7244000</v>
      </c>
      <c r="J118" s="17"/>
      <c r="K118" s="5"/>
      <c r="M118" s="16"/>
      <c r="O118" s="5"/>
      <c r="P118" s="5">
        <f>IF(Rekening[[#This Row],[D/K]]="K",P117+Rekening[[#This Row],[Mutasi]],P117-Rekening[[#This Row],[Mutasi]])</f>
        <v>0</v>
      </c>
    </row>
    <row r="119" spans="2:16" x14ac:dyDescent="0.25">
      <c r="B119" s="17"/>
      <c r="C119" s="60"/>
      <c r="D119" s="58"/>
      <c r="E119" s="58"/>
      <c r="F119" s="58"/>
      <c r="G119" s="59"/>
      <c r="H119" s="59"/>
      <c r="I119" s="5">
        <f>IF(Petty_Cash[[#This Row],[Status]]="K",I118+Petty_Cash[[#This Row],[Subtotal]],I118-Petty_Cash[[#This Row],[Subtotal]])</f>
        <v>7244000</v>
      </c>
      <c r="J119" s="17"/>
      <c r="K119" s="5"/>
      <c r="M119" s="16"/>
      <c r="O119" s="5"/>
      <c r="P119" s="5">
        <f>IF(Rekening[[#This Row],[D/K]]="K",P118+Rekening[[#This Row],[Mutasi]],P118-Rekening[[#This Row],[Mutasi]])</f>
        <v>0</v>
      </c>
    </row>
    <row r="120" spans="2:16" x14ac:dyDescent="0.25">
      <c r="B120" s="17"/>
      <c r="C120" s="60"/>
      <c r="D120" s="58"/>
      <c r="E120" s="58"/>
      <c r="F120" s="58"/>
      <c r="G120" s="59"/>
      <c r="H120" s="59"/>
      <c r="I120" s="5">
        <f>IF(Petty_Cash[[#This Row],[Status]]="K",I119+Petty_Cash[[#This Row],[Subtotal]],I119-Petty_Cash[[#This Row],[Subtotal]])</f>
        <v>7244000</v>
      </c>
      <c r="J120" s="17"/>
      <c r="M120" s="16"/>
      <c r="O120" s="5"/>
      <c r="P120" s="5">
        <f>IF(Rekening[[#This Row],[D/K]]="K",P119+Rekening[[#This Row],[Mutasi]],P119-Rekening[[#This Row],[Mutasi]])</f>
        <v>0</v>
      </c>
    </row>
    <row r="121" spans="2:16" x14ac:dyDescent="0.25">
      <c r="B121" s="17"/>
      <c r="C121" s="60"/>
      <c r="D121" s="58"/>
      <c r="E121" s="58"/>
      <c r="F121" s="58"/>
      <c r="G121" s="59"/>
      <c r="H121" s="59"/>
      <c r="I121" s="5">
        <f>IF(Petty_Cash[[#This Row],[Status]]="K",I120+Petty_Cash[[#This Row],[Subtotal]],I120-Petty_Cash[[#This Row],[Subtotal]])</f>
        <v>7244000</v>
      </c>
      <c r="J121" s="17"/>
      <c r="M121" s="16"/>
      <c r="O121" s="5"/>
      <c r="P121" s="5">
        <f>IF(Rekening[[#This Row],[D/K]]="K",P120+Rekening[[#This Row],[Mutasi]],P120-Rekening[[#This Row],[Mutasi]])</f>
        <v>0</v>
      </c>
    </row>
    <row r="122" spans="2:16" x14ac:dyDescent="0.25">
      <c r="B122" s="17"/>
      <c r="C122" s="60"/>
      <c r="D122" s="58"/>
      <c r="E122" s="58"/>
      <c r="F122" s="58"/>
      <c r="G122" s="59"/>
      <c r="H122" s="59"/>
      <c r="I122" s="5">
        <f>IF(Petty_Cash[[#This Row],[Status]]="K",I121+Petty_Cash[[#This Row],[Subtotal]],I121-Petty_Cash[[#This Row],[Subtotal]])</f>
        <v>7244000</v>
      </c>
      <c r="J122" s="17"/>
      <c r="M122" s="16"/>
      <c r="O122" s="5"/>
      <c r="P122" s="5">
        <f>IF(Rekening[[#This Row],[D/K]]="K",P121+Rekening[[#This Row],[Mutasi]],P121-Rekening[[#This Row],[Mutasi]])</f>
        <v>0</v>
      </c>
    </row>
    <row r="123" spans="2:16" x14ac:dyDescent="0.25">
      <c r="B123" s="17"/>
      <c r="C123" s="60"/>
      <c r="D123" s="58"/>
      <c r="E123" s="58"/>
      <c r="F123" s="58"/>
      <c r="G123" s="59"/>
      <c r="H123" s="59"/>
      <c r="I123" s="5">
        <f>IF(Petty_Cash[[#This Row],[Status]]="K",I122+Petty_Cash[[#This Row],[Subtotal]],I122-Petty_Cash[[#This Row],[Subtotal]])</f>
        <v>7244000</v>
      </c>
      <c r="J123" s="17"/>
      <c r="M123" s="16"/>
      <c r="O123" s="5"/>
      <c r="P123" s="5">
        <f>IF(Rekening[[#This Row],[D/K]]="K",P122+Rekening[[#This Row],[Mutasi]],P122-Rekening[[#This Row],[Mutasi]])</f>
        <v>0</v>
      </c>
    </row>
    <row r="124" spans="2:16" x14ac:dyDescent="0.25">
      <c r="B124" s="17"/>
      <c r="C124" s="60"/>
      <c r="D124" s="58"/>
      <c r="E124" s="58"/>
      <c r="F124" s="58"/>
      <c r="G124" s="59"/>
      <c r="H124" s="59"/>
      <c r="I124" s="5">
        <f>IF(Petty_Cash[[#This Row],[Status]]="K",I123+Petty_Cash[[#This Row],[Subtotal]],I123-Petty_Cash[[#This Row],[Subtotal]])</f>
        <v>7244000</v>
      </c>
      <c r="J124" s="17"/>
      <c r="M124" s="16"/>
      <c r="O124" s="5"/>
      <c r="P124" s="5">
        <f>IF(Rekening[[#This Row],[D/K]]="K",P123+Rekening[[#This Row],[Mutasi]],P123-Rekening[[#This Row],[Mutasi]])</f>
        <v>0</v>
      </c>
    </row>
    <row r="125" spans="2:16" x14ac:dyDescent="0.25">
      <c r="B125" s="17"/>
      <c r="C125" s="60"/>
      <c r="D125" s="58"/>
      <c r="E125" s="58"/>
      <c r="F125" s="58"/>
      <c r="G125" s="59"/>
      <c r="H125" s="59"/>
      <c r="I125" s="5">
        <f>IF(Petty_Cash[[#This Row],[Status]]="K",I124+Petty_Cash[[#This Row],[Subtotal]],I124-Petty_Cash[[#This Row],[Subtotal]])</f>
        <v>7244000</v>
      </c>
      <c r="J125" s="17"/>
      <c r="M125" s="16"/>
      <c r="O125" s="5"/>
      <c r="P125" s="5">
        <f>IF(Rekening[[#This Row],[D/K]]="K",P124+Rekening[[#This Row],[Mutasi]],P124-Rekening[[#This Row],[Mutasi]])</f>
        <v>0</v>
      </c>
    </row>
    <row r="126" spans="2:16" x14ac:dyDescent="0.25">
      <c r="B126" s="17"/>
      <c r="C126" s="60"/>
      <c r="D126" s="58"/>
      <c r="E126" s="58"/>
      <c r="F126" s="58"/>
      <c r="G126" s="59"/>
      <c r="H126" s="59"/>
      <c r="I126" s="5">
        <f>IF(Petty_Cash[[#This Row],[Status]]="K",I125+Petty_Cash[[#This Row],[Subtotal]],I125-Petty_Cash[[#This Row],[Subtotal]])</f>
        <v>7244000</v>
      </c>
      <c r="J126" s="17"/>
      <c r="M126" s="16"/>
      <c r="O126" s="5"/>
      <c r="P126" s="5">
        <f>IF(Rekening[[#This Row],[D/K]]="K",P125+Rekening[[#This Row],[Mutasi]],P125-Rekening[[#This Row],[Mutasi]])</f>
        <v>0</v>
      </c>
    </row>
    <row r="127" spans="2:16" x14ac:dyDescent="0.25">
      <c r="B127" s="17"/>
      <c r="C127" s="60"/>
      <c r="D127" s="58"/>
      <c r="E127" s="58"/>
      <c r="F127" s="58"/>
      <c r="G127" s="59"/>
      <c r="H127" s="59"/>
      <c r="I127" s="5">
        <f>IF(Petty_Cash[[#This Row],[Status]]="K",I126+Petty_Cash[[#This Row],[Subtotal]],I126-Petty_Cash[[#This Row],[Subtotal]])</f>
        <v>7244000</v>
      </c>
      <c r="J127" s="17"/>
      <c r="M127" s="16"/>
      <c r="O127" s="5"/>
      <c r="P127" s="5">
        <f>IF(Rekening[[#This Row],[D/K]]="K",P126+Rekening[[#This Row],[Mutasi]],P126-Rekening[[#This Row],[Mutasi]])</f>
        <v>0</v>
      </c>
    </row>
    <row r="128" spans="2:16" x14ac:dyDescent="0.25">
      <c r="B128" s="17"/>
      <c r="C128" s="60"/>
      <c r="D128" s="58"/>
      <c r="E128" s="58"/>
      <c r="F128" s="58"/>
      <c r="G128" s="59"/>
      <c r="H128" s="59"/>
      <c r="I128" s="5">
        <f>IF(Petty_Cash[[#This Row],[Status]]="K",I127+Petty_Cash[[#This Row],[Subtotal]],I127-Petty_Cash[[#This Row],[Subtotal]])</f>
        <v>7244000</v>
      </c>
      <c r="J128" s="17"/>
      <c r="M128" s="16"/>
      <c r="O128" s="5"/>
      <c r="P128" s="5">
        <f>IF(Rekening[[#This Row],[D/K]]="K",P127+Rekening[[#This Row],[Mutasi]],P127-Rekening[[#This Row],[Mutasi]])</f>
        <v>0</v>
      </c>
    </row>
    <row r="129" spans="2:16" x14ac:dyDescent="0.25">
      <c r="B129" s="17"/>
      <c r="C129" s="60"/>
      <c r="D129" s="58"/>
      <c r="E129" s="58"/>
      <c r="F129" s="58"/>
      <c r="G129" s="59"/>
      <c r="H129" s="59"/>
      <c r="I129" s="5">
        <f>IF(Petty_Cash[[#This Row],[Status]]="K",I128+Petty_Cash[[#This Row],[Subtotal]],I128-Petty_Cash[[#This Row],[Subtotal]])</f>
        <v>7244000</v>
      </c>
      <c r="J129" s="17"/>
      <c r="M129" s="16"/>
      <c r="O129" s="5"/>
      <c r="P129" s="5">
        <f>IF(Rekening[[#This Row],[D/K]]="K",P128+Rekening[[#This Row],[Mutasi]],P128-Rekening[[#This Row],[Mutasi]])</f>
        <v>0</v>
      </c>
    </row>
    <row r="130" spans="2:16" x14ac:dyDescent="0.25">
      <c r="B130" s="17"/>
      <c r="C130" s="60"/>
      <c r="D130" s="58"/>
      <c r="E130" s="58"/>
      <c r="F130" s="58"/>
      <c r="G130" s="59"/>
      <c r="H130" s="59"/>
      <c r="I130" s="5">
        <f>IF(Petty_Cash[[#This Row],[Status]]="K",I129+Petty_Cash[[#This Row],[Subtotal]],I129-Petty_Cash[[#This Row],[Subtotal]])</f>
        <v>7244000</v>
      </c>
      <c r="J130" s="17"/>
      <c r="M130" s="16"/>
      <c r="O130" s="5"/>
      <c r="P130" s="5">
        <f>IF(Rekening[[#This Row],[D/K]]="K",P129+Rekening[[#This Row],[Mutasi]],P129-Rekening[[#This Row],[Mutasi]])</f>
        <v>0</v>
      </c>
    </row>
    <row r="131" spans="2:16" x14ac:dyDescent="0.25">
      <c r="B131" s="17"/>
      <c r="C131" s="60"/>
      <c r="D131" s="58"/>
      <c r="E131" s="58"/>
      <c r="F131" s="58"/>
      <c r="G131" s="59"/>
      <c r="H131" s="59"/>
      <c r="I131" s="5">
        <f>IF(Petty_Cash[[#This Row],[Status]]="K",I130+Petty_Cash[[#This Row],[Subtotal]],I130-Petty_Cash[[#This Row],[Subtotal]])</f>
        <v>7244000</v>
      </c>
      <c r="J131" s="17"/>
      <c r="M131" s="16"/>
      <c r="O131" s="5"/>
      <c r="P131" s="5">
        <f>IF(Rekening[[#This Row],[D/K]]="K",P130+Rekening[[#This Row],[Mutasi]],P130-Rekening[[#This Row],[Mutasi]])</f>
        <v>0</v>
      </c>
    </row>
    <row r="132" spans="2:16" x14ac:dyDescent="0.25">
      <c r="B132" s="17"/>
      <c r="C132" s="60"/>
      <c r="D132" s="58"/>
      <c r="E132" s="58"/>
      <c r="F132" s="58"/>
      <c r="G132" s="59"/>
      <c r="H132" s="59"/>
      <c r="I132" s="5">
        <f>IF(Petty_Cash[[#This Row],[Status]]="K",I131+Petty_Cash[[#This Row],[Subtotal]],I131-Petty_Cash[[#This Row],[Subtotal]])</f>
        <v>7244000</v>
      </c>
      <c r="J132" s="17"/>
      <c r="M132" s="16"/>
      <c r="O132" s="5"/>
      <c r="P132" s="5">
        <f>IF(Rekening[[#This Row],[D/K]]="K",P131+Rekening[[#This Row],[Mutasi]],P131-Rekening[[#This Row],[Mutasi]])</f>
        <v>0</v>
      </c>
    </row>
    <row r="133" spans="2:16" x14ac:dyDescent="0.25">
      <c r="B133" s="17"/>
      <c r="C133" s="29"/>
      <c r="G133" s="5"/>
      <c r="H133" s="5"/>
      <c r="I133" s="5">
        <f>IF(Petty_Cash[[#This Row],[Status]]="K",I132+Petty_Cash[[#This Row],[Subtotal]],I132-Petty_Cash[[#This Row],[Subtotal]])</f>
        <v>7244000</v>
      </c>
      <c r="J133" s="17"/>
      <c r="M133" s="16"/>
      <c r="O133" s="5"/>
      <c r="P133" s="5">
        <f>IF(Rekening[[#This Row],[D/K]]="K",P132+Rekening[[#This Row],[Mutasi]],P132-Rekening[[#This Row],[Mutasi]])</f>
        <v>0</v>
      </c>
    </row>
    <row r="134" spans="2:16" x14ac:dyDescent="0.25">
      <c r="B134" s="17"/>
      <c r="C134" s="29"/>
      <c r="G134" s="5"/>
      <c r="H134" s="5"/>
      <c r="I134" s="5">
        <f>IF(Petty_Cash[[#This Row],[Status]]="K",I133+Petty_Cash[[#This Row],[Subtotal]],I133-Petty_Cash[[#This Row],[Subtotal]])</f>
        <v>7244000</v>
      </c>
      <c r="J134" s="17"/>
      <c r="M134" s="16"/>
      <c r="O134" s="5"/>
      <c r="P134" s="5">
        <f>IF(Rekening[[#This Row],[D/K]]="K",P133+Rekening[[#This Row],[Mutasi]],P133-Rekening[[#This Row],[Mutasi]])</f>
        <v>0</v>
      </c>
    </row>
    <row r="135" spans="2:16" x14ac:dyDescent="0.25">
      <c r="B135" s="17"/>
      <c r="C135" s="29"/>
      <c r="G135" s="5"/>
      <c r="H135" s="5"/>
      <c r="I135" s="5">
        <f>IF(Petty_Cash[[#This Row],[Status]]="K",I134+Petty_Cash[[#This Row],[Subtotal]],I134-Petty_Cash[[#This Row],[Subtotal]])</f>
        <v>7244000</v>
      </c>
      <c r="J135" s="17"/>
      <c r="M135" s="16"/>
      <c r="O135" s="5"/>
      <c r="P135" s="5">
        <f>IF(Rekening[[#This Row],[D/K]]="K",P134+Rekening[[#This Row],[Mutasi]],P134-Rekening[[#This Row],[Mutasi]])</f>
        <v>0</v>
      </c>
    </row>
    <row r="136" spans="2:16" x14ac:dyDescent="0.25">
      <c r="B136" s="17"/>
      <c r="C136" s="29"/>
      <c r="G136" s="5"/>
      <c r="H136" s="5"/>
      <c r="I136" s="5">
        <f>IF(Petty_Cash[[#This Row],[Status]]="K",I135+Petty_Cash[[#This Row],[Subtotal]],I135-Petty_Cash[[#This Row],[Subtotal]])</f>
        <v>7244000</v>
      </c>
      <c r="J136" s="17"/>
      <c r="M136" s="16"/>
      <c r="O136" s="5"/>
      <c r="P136" s="5">
        <f>IF(Rekening[[#This Row],[D/K]]="K",P135+Rekening[[#This Row],[Mutasi]],P135-Rekening[[#This Row],[Mutasi]])</f>
        <v>0</v>
      </c>
    </row>
    <row r="137" spans="2:16" x14ac:dyDescent="0.25">
      <c r="B137" s="17"/>
      <c r="C137" s="29"/>
      <c r="G137" s="5"/>
      <c r="H137" s="5"/>
      <c r="I137" s="5">
        <f>IF(Petty_Cash[[#This Row],[Status]]="K",I136+Petty_Cash[[#This Row],[Subtotal]],I136-Petty_Cash[[#This Row],[Subtotal]])</f>
        <v>7244000</v>
      </c>
      <c r="J137" s="17"/>
      <c r="M137" s="16"/>
      <c r="O137" s="5"/>
      <c r="P137" s="5">
        <f>IF(Rekening[[#This Row],[D/K]]="K",P136+Rekening[[#This Row],[Mutasi]],P136-Rekening[[#This Row],[Mutasi]])</f>
        <v>0</v>
      </c>
    </row>
    <row r="138" spans="2:16" x14ac:dyDescent="0.25">
      <c r="B138" s="17"/>
      <c r="C138" s="29"/>
      <c r="G138" s="5"/>
      <c r="H138" s="5"/>
      <c r="I138" s="5">
        <f>IF(Petty_Cash[[#This Row],[Status]]="K",I137+Petty_Cash[[#This Row],[Subtotal]],I137-Petty_Cash[[#This Row],[Subtotal]])</f>
        <v>7244000</v>
      </c>
      <c r="J138" s="17"/>
      <c r="M138" s="16"/>
      <c r="O138" s="5"/>
      <c r="P138" s="5">
        <f>IF(Rekening[[#This Row],[D/K]]="K",P137+Rekening[[#This Row],[Mutasi]],P137-Rekening[[#This Row],[Mutasi]])</f>
        <v>0</v>
      </c>
    </row>
    <row r="139" spans="2:16" x14ac:dyDescent="0.25">
      <c r="B139" s="17"/>
      <c r="C139" s="29"/>
      <c r="G139" s="5"/>
      <c r="H139" s="5"/>
      <c r="I139" s="5">
        <f>IF(Petty_Cash[[#This Row],[Status]]="K",I138+Petty_Cash[[#This Row],[Subtotal]],I138-Petty_Cash[[#This Row],[Subtotal]])</f>
        <v>7244000</v>
      </c>
      <c r="J139" s="17"/>
      <c r="M139" s="16"/>
      <c r="O139" s="5"/>
      <c r="P139" s="5">
        <f>IF(Rekening[[#This Row],[D/K]]="K",P138+Rekening[[#This Row],[Mutasi]],P138-Rekening[[#This Row],[Mutasi]])</f>
        <v>0</v>
      </c>
    </row>
    <row r="140" spans="2:16" x14ac:dyDescent="0.25">
      <c r="B140" s="17"/>
      <c r="C140" s="29"/>
      <c r="G140" s="5"/>
      <c r="H140" s="5"/>
      <c r="I140" s="5">
        <f>IF(Petty_Cash[[#This Row],[Status]]="K",I139+Petty_Cash[[#This Row],[Subtotal]],I139-Petty_Cash[[#This Row],[Subtotal]])</f>
        <v>7244000</v>
      </c>
      <c r="J140" s="17"/>
      <c r="M140" s="16"/>
      <c r="O140" s="5"/>
      <c r="P140" s="5">
        <f>IF(Rekening[[#This Row],[D/K]]="K",P139+Rekening[[#This Row],[Mutasi]],P139-Rekening[[#This Row],[Mutasi]])</f>
        <v>0</v>
      </c>
    </row>
    <row r="141" spans="2:16" x14ac:dyDescent="0.25">
      <c r="B141" s="17"/>
      <c r="C141" s="29"/>
      <c r="G141" s="5"/>
      <c r="H141" s="5"/>
      <c r="I141" s="5">
        <f>IF(Petty_Cash[[#This Row],[Status]]="K",I140+Petty_Cash[[#This Row],[Subtotal]],I140-Petty_Cash[[#This Row],[Subtotal]])</f>
        <v>7244000</v>
      </c>
      <c r="J141" s="17"/>
      <c r="M141" s="16"/>
      <c r="O141" s="5"/>
      <c r="P141" s="5">
        <f>IF(Rekening[[#This Row],[D/K]]="K",P140+Rekening[[#This Row],[Mutasi]],P140-Rekening[[#This Row],[Mutasi]])</f>
        <v>0</v>
      </c>
    </row>
    <row r="142" spans="2:16" x14ac:dyDescent="0.25">
      <c r="B142" s="17"/>
      <c r="C142" s="29"/>
      <c r="G142" s="5"/>
      <c r="H142" s="5"/>
      <c r="I142" s="5">
        <f>IF(Petty_Cash[[#This Row],[Status]]="K",I141+Petty_Cash[[#This Row],[Subtotal]],I141-Petty_Cash[[#This Row],[Subtotal]])</f>
        <v>7244000</v>
      </c>
      <c r="J142" s="17"/>
      <c r="M142" s="16"/>
      <c r="O142" s="5"/>
      <c r="P142" s="5">
        <f>IF(Rekening[[#This Row],[D/K]]="K",P141+Rekening[[#This Row],[Mutasi]],P141-Rekening[[#This Row],[Mutasi]])</f>
        <v>0</v>
      </c>
    </row>
    <row r="143" spans="2:16" x14ac:dyDescent="0.25">
      <c r="B143" s="17"/>
      <c r="C143" s="29"/>
      <c r="G143" s="5"/>
      <c r="H143" s="5"/>
      <c r="I143" s="5">
        <f>IF(Petty_Cash[[#This Row],[Status]]="K",I142+Petty_Cash[[#This Row],[Subtotal]],I142-Petty_Cash[[#This Row],[Subtotal]])</f>
        <v>7244000</v>
      </c>
      <c r="J143" s="17"/>
    </row>
    <row r="144" spans="2:16" x14ac:dyDescent="0.25">
      <c r="B144" s="17"/>
      <c r="C144" s="29"/>
      <c r="G144" s="5"/>
      <c r="H144" s="5"/>
      <c r="I144" s="5">
        <f>IF(Petty_Cash[[#This Row],[Status]]="K",I143+Petty_Cash[[#This Row],[Subtotal]],I143-Petty_Cash[[#This Row],[Subtotal]])</f>
        <v>7244000</v>
      </c>
      <c r="J144" s="17"/>
    </row>
    <row r="145" spans="2:10" x14ac:dyDescent="0.25">
      <c r="B145" s="17"/>
      <c r="C145" s="29"/>
      <c r="G145" s="5"/>
      <c r="H145" s="5"/>
      <c r="I145" s="5">
        <f>IF(Petty_Cash[[#This Row],[Status]]="K",I144+Petty_Cash[[#This Row],[Subtotal]],I144-Petty_Cash[[#This Row],[Subtotal]])</f>
        <v>7244000</v>
      </c>
      <c r="J145" s="17"/>
    </row>
    <row r="146" spans="2:10" x14ac:dyDescent="0.25">
      <c r="B146" s="17"/>
      <c r="C146" s="29"/>
      <c r="G146" s="5"/>
      <c r="H146" s="5"/>
      <c r="I146" s="5">
        <f>IF(Petty_Cash[[#This Row],[Status]]="K",I145+Petty_Cash[[#This Row],[Subtotal]],I145-Petty_Cash[[#This Row],[Subtotal]])</f>
        <v>7244000</v>
      </c>
      <c r="J146" s="17"/>
    </row>
    <row r="147" spans="2:10" x14ac:dyDescent="0.25">
      <c r="B147" s="17"/>
      <c r="C147" s="29"/>
      <c r="G147" s="5"/>
      <c r="H147" s="5"/>
      <c r="I147" s="5">
        <f>IF(Petty_Cash[[#This Row],[Status]]="K",I146+Petty_Cash[[#This Row],[Subtotal]],I146-Petty_Cash[[#This Row],[Subtotal]])</f>
        <v>7244000</v>
      </c>
      <c r="J147" s="17"/>
    </row>
    <row r="148" spans="2:10" x14ac:dyDescent="0.25">
      <c r="B148" s="17"/>
      <c r="C148" s="29"/>
      <c r="G148" s="5"/>
      <c r="H148" s="5"/>
      <c r="I148" s="5">
        <f>IF(Petty_Cash[[#This Row],[Status]]="K",I147+Petty_Cash[[#This Row],[Subtotal]],I147-Petty_Cash[[#This Row],[Subtotal]])</f>
        <v>7244000</v>
      </c>
      <c r="J148" s="17"/>
    </row>
    <row r="149" spans="2:10" x14ac:dyDescent="0.25">
      <c r="B149" s="17"/>
      <c r="C149" s="29"/>
      <c r="G149" s="5"/>
      <c r="H149" s="5"/>
      <c r="I149" s="5">
        <f>IF(Petty_Cash[[#This Row],[Status]]="K",I148+Petty_Cash[[#This Row],[Subtotal]],I148-Petty_Cash[[#This Row],[Subtotal]])</f>
        <v>7244000</v>
      </c>
      <c r="J149" s="17"/>
    </row>
    <row r="150" spans="2:10" x14ac:dyDescent="0.25">
      <c r="B150" s="17"/>
      <c r="C150" s="29"/>
      <c r="G150" s="5"/>
      <c r="H150" s="5"/>
      <c r="I150" s="5">
        <f>IF(Petty_Cash[[#This Row],[Status]]="K",I149+Petty_Cash[[#This Row],[Subtotal]],I149-Petty_Cash[[#This Row],[Subtotal]])</f>
        <v>7244000</v>
      </c>
      <c r="J150" s="17"/>
    </row>
    <row r="151" spans="2:10" x14ac:dyDescent="0.25">
      <c r="B151" s="17"/>
      <c r="C151" s="29"/>
      <c r="G151" s="5"/>
      <c r="H151" s="5"/>
      <c r="I151" s="5">
        <f>IF(Petty_Cash[[#This Row],[Status]]="K",I150+Petty_Cash[[#This Row],[Subtotal]],I150-Petty_Cash[[#This Row],[Subtotal]])</f>
        <v>7244000</v>
      </c>
      <c r="J151" s="17"/>
    </row>
    <row r="152" spans="2:10" x14ac:dyDescent="0.25">
      <c r="B152" s="17"/>
      <c r="C152" s="29"/>
      <c r="G152" s="5"/>
      <c r="H152" s="5"/>
      <c r="I152" s="5">
        <f>IF(Petty_Cash[[#This Row],[Status]]="K",I151+Petty_Cash[[#This Row],[Subtotal]],I151-Petty_Cash[[#This Row],[Subtotal]])</f>
        <v>7244000</v>
      </c>
      <c r="J152" s="17"/>
    </row>
    <row r="153" spans="2:10" x14ac:dyDescent="0.25">
      <c r="B153" s="17"/>
      <c r="C153" s="29"/>
      <c r="G153" s="5"/>
      <c r="H153" s="5"/>
      <c r="I153" s="5">
        <f>IF(Petty_Cash[[#This Row],[Status]]="K",I152+Petty_Cash[[#This Row],[Subtotal]],I152-Petty_Cash[[#This Row],[Subtotal]])</f>
        <v>7244000</v>
      </c>
      <c r="J153" s="17"/>
    </row>
    <row r="154" spans="2:10" x14ac:dyDescent="0.25">
      <c r="B154" s="17"/>
      <c r="C154" s="29"/>
      <c r="G154" s="5"/>
      <c r="H154" s="5"/>
      <c r="I154" s="5">
        <f>IF(Petty_Cash[[#This Row],[Status]]="K",I153+Petty_Cash[[#This Row],[Subtotal]],I153-Petty_Cash[[#This Row],[Subtotal]])</f>
        <v>7244000</v>
      </c>
      <c r="J154" s="17"/>
    </row>
    <row r="155" spans="2:10" x14ac:dyDescent="0.25">
      <c r="B155" s="17"/>
      <c r="C155" s="29"/>
      <c r="G155" s="5"/>
      <c r="H155" s="5"/>
      <c r="I155" s="5">
        <f>IF(Petty_Cash[[#This Row],[Status]]="K",I154+Petty_Cash[[#This Row],[Subtotal]],I154-Petty_Cash[[#This Row],[Subtotal]])</f>
        <v>7244000</v>
      </c>
      <c r="J155" s="17"/>
    </row>
    <row r="156" spans="2:10" x14ac:dyDescent="0.25">
      <c r="B156" s="17"/>
      <c r="C156" s="29"/>
      <c r="G156" s="5"/>
      <c r="H156" s="5"/>
      <c r="I156" s="5">
        <f>IF(Petty_Cash[[#This Row],[Status]]="K",I155+Petty_Cash[[#This Row],[Subtotal]],I155-Petty_Cash[[#This Row],[Subtotal]])</f>
        <v>7244000</v>
      </c>
      <c r="J156" s="17"/>
    </row>
    <row r="157" spans="2:10" x14ac:dyDescent="0.25">
      <c r="B157" s="17"/>
      <c r="C157" s="29"/>
      <c r="G157" s="5"/>
      <c r="H157" s="5"/>
      <c r="I157" s="5">
        <f>IF(Petty_Cash[[#This Row],[Status]]="K",I156+Petty_Cash[[#This Row],[Subtotal]],I156-Petty_Cash[[#This Row],[Subtotal]])</f>
        <v>7244000</v>
      </c>
      <c r="J157" s="17"/>
    </row>
    <row r="158" spans="2:10" x14ac:dyDescent="0.25">
      <c r="B158" s="17"/>
      <c r="C158" s="29"/>
      <c r="G158" s="5"/>
      <c r="H158" s="5"/>
      <c r="I158" s="5">
        <f>IF(Petty_Cash[[#This Row],[Status]]="K",I157+Petty_Cash[[#This Row],[Subtotal]],I157-Petty_Cash[[#This Row],[Subtotal]])</f>
        <v>7244000</v>
      </c>
      <c r="J158" s="17"/>
    </row>
    <row r="159" spans="2:10" x14ac:dyDescent="0.25">
      <c r="B159" s="17"/>
      <c r="C159" s="29"/>
      <c r="G159" s="5"/>
      <c r="H159" s="5"/>
      <c r="I159" s="5">
        <f>IF(Petty_Cash[[#This Row],[Status]]="K",I158+Petty_Cash[[#This Row],[Subtotal]],I158-Petty_Cash[[#This Row],[Subtotal]])</f>
        <v>7244000</v>
      </c>
      <c r="J159" s="17"/>
    </row>
    <row r="160" spans="2:10" x14ac:dyDescent="0.25">
      <c r="B160" s="17"/>
      <c r="C160" s="29"/>
      <c r="G160" s="5"/>
      <c r="H160" s="5"/>
      <c r="I160" s="5">
        <f>IF(Petty_Cash[[#This Row],[Status]]="K",I159+Petty_Cash[[#This Row],[Subtotal]],I159-Petty_Cash[[#This Row],[Subtotal]])</f>
        <v>7244000</v>
      </c>
      <c r="J160" s="17"/>
    </row>
    <row r="161" spans="2:10" x14ac:dyDescent="0.25">
      <c r="B161" s="17"/>
      <c r="C161" s="29"/>
      <c r="G161" s="5"/>
      <c r="H161" s="5"/>
      <c r="I161" s="5">
        <f>IF(Petty_Cash[[#This Row],[Status]]="K",I160+Petty_Cash[[#This Row],[Subtotal]],I160-Petty_Cash[[#This Row],[Subtotal]])</f>
        <v>7244000</v>
      </c>
      <c r="J161" s="17"/>
    </row>
    <row r="162" spans="2:10" x14ac:dyDescent="0.25">
      <c r="B162" s="17"/>
      <c r="C162" s="29"/>
      <c r="G162" s="5"/>
      <c r="H162" s="5"/>
      <c r="I162" s="5">
        <f>IF(Petty_Cash[[#This Row],[Status]]="K",I161+Petty_Cash[[#This Row],[Subtotal]],I161-Petty_Cash[[#This Row],[Subtotal]])</f>
        <v>7244000</v>
      </c>
      <c r="J162" s="17"/>
    </row>
    <row r="163" spans="2:10" x14ac:dyDescent="0.25">
      <c r="B163" s="17"/>
      <c r="C163" s="29"/>
      <c r="G163" s="5"/>
      <c r="H163" s="5"/>
      <c r="I163" s="5">
        <f>IF(Petty_Cash[[#This Row],[Status]]="K",I162+Petty_Cash[[#This Row],[Subtotal]],I162-Petty_Cash[[#This Row],[Subtotal]])</f>
        <v>7244000</v>
      </c>
      <c r="J163" s="17"/>
    </row>
    <row r="164" spans="2:10" x14ac:dyDescent="0.25">
      <c r="B164" s="17"/>
      <c r="C164" s="29"/>
      <c r="G164" s="5"/>
      <c r="H164" s="5"/>
      <c r="I164" s="5">
        <f>IF(Petty_Cash[[#This Row],[Status]]="K",I163+Petty_Cash[[#This Row],[Subtotal]],I163-Petty_Cash[[#This Row],[Subtotal]])</f>
        <v>7244000</v>
      </c>
      <c r="J164" s="17"/>
    </row>
    <row r="165" spans="2:10" x14ac:dyDescent="0.25">
      <c r="B165" s="17"/>
      <c r="C165" s="29"/>
      <c r="G165" s="5"/>
      <c r="H165" s="5"/>
      <c r="I165" s="5">
        <f>IF(Petty_Cash[[#This Row],[Status]]="K",I164+Petty_Cash[[#This Row],[Subtotal]],I164-Petty_Cash[[#This Row],[Subtotal]])</f>
        <v>7244000</v>
      </c>
      <c r="J165" s="17"/>
    </row>
    <row r="166" spans="2:10" x14ac:dyDescent="0.25">
      <c r="B166" s="17"/>
      <c r="C166" s="29"/>
      <c r="G166" s="5"/>
      <c r="H166" s="5"/>
      <c r="I166" s="5">
        <f>IF(Petty_Cash[[#This Row],[Status]]="K",I165+Petty_Cash[[#This Row],[Subtotal]],I165-Petty_Cash[[#This Row],[Subtotal]])</f>
        <v>7244000</v>
      </c>
      <c r="J166" s="17"/>
    </row>
    <row r="167" spans="2:10" x14ac:dyDescent="0.25">
      <c r="B167" s="17"/>
      <c r="C167" s="29"/>
      <c r="G167" s="5"/>
      <c r="H167" s="5"/>
      <c r="I167" s="5">
        <f>IF(Petty_Cash[[#This Row],[Status]]="K",I166+Petty_Cash[[#This Row],[Subtotal]],I166-Petty_Cash[[#This Row],[Subtotal]])</f>
        <v>7244000</v>
      </c>
      <c r="J167" s="17"/>
    </row>
    <row r="168" spans="2:10" x14ac:dyDescent="0.25">
      <c r="B168" s="17"/>
      <c r="C168" s="29"/>
      <c r="G168" s="5"/>
      <c r="H168" s="5"/>
      <c r="I168" s="5">
        <f>IF(Petty_Cash[[#This Row],[Status]]="K",I167+Petty_Cash[[#This Row],[Subtotal]],I167-Petty_Cash[[#This Row],[Subtotal]])</f>
        <v>7244000</v>
      </c>
      <c r="J168" s="17"/>
    </row>
    <row r="169" spans="2:10" x14ac:dyDescent="0.25">
      <c r="B169" s="17"/>
      <c r="C169" s="29"/>
      <c r="G169" s="5"/>
      <c r="H169" s="5"/>
      <c r="I169" s="5">
        <f>IF(Petty_Cash[[#This Row],[Status]]="K",I168+Petty_Cash[[#This Row],[Subtotal]],I168-Petty_Cash[[#This Row],[Subtotal]])</f>
        <v>7244000</v>
      </c>
      <c r="J169" s="17"/>
    </row>
    <row r="170" spans="2:10" x14ac:dyDescent="0.25">
      <c r="B170" s="17"/>
      <c r="C170" s="29"/>
      <c r="G170" s="5"/>
      <c r="H170" s="5"/>
      <c r="I170" s="5">
        <f>IF(Petty_Cash[[#This Row],[Status]]="K",I169+Petty_Cash[[#This Row],[Subtotal]],I169-Petty_Cash[[#This Row],[Subtotal]])</f>
        <v>7244000</v>
      </c>
      <c r="J170" s="17"/>
    </row>
    <row r="171" spans="2:10" x14ac:dyDescent="0.25">
      <c r="B171" s="17"/>
      <c r="C171" s="29"/>
      <c r="G171" s="5"/>
      <c r="H171" s="5"/>
      <c r="I171" s="5">
        <f>IF(Petty_Cash[[#This Row],[Status]]="K",I170+Petty_Cash[[#This Row],[Subtotal]],I170-Petty_Cash[[#This Row],[Subtotal]])</f>
        <v>7244000</v>
      </c>
      <c r="J171" s="17"/>
    </row>
    <row r="172" spans="2:10" x14ac:dyDescent="0.25">
      <c r="B172" s="17"/>
      <c r="C172" s="29"/>
      <c r="G172" s="5"/>
      <c r="H172" s="5"/>
      <c r="I172" s="5">
        <f>IF(Petty_Cash[[#This Row],[Status]]="K",I171+Petty_Cash[[#This Row],[Subtotal]],I171-Petty_Cash[[#This Row],[Subtotal]])</f>
        <v>7244000</v>
      </c>
      <c r="J172" s="17"/>
    </row>
    <row r="173" spans="2:10" x14ac:dyDescent="0.25">
      <c r="B173" s="17"/>
      <c r="C173" s="29"/>
      <c r="G173" s="5"/>
      <c r="H173" s="5"/>
      <c r="I173" s="5">
        <f>IF(Petty_Cash[[#This Row],[Status]]="K",I172+Petty_Cash[[#This Row],[Subtotal]],I172-Petty_Cash[[#This Row],[Subtotal]])</f>
        <v>7244000</v>
      </c>
      <c r="J173" s="17"/>
    </row>
    <row r="174" spans="2:10" x14ac:dyDescent="0.25">
      <c r="B174" s="17"/>
      <c r="C174" s="29"/>
      <c r="G174" s="5"/>
      <c r="H174" s="5"/>
      <c r="I174" s="5">
        <f>IF(Petty_Cash[[#This Row],[Status]]="K",I173+Petty_Cash[[#This Row],[Subtotal]],I173-Petty_Cash[[#This Row],[Subtotal]])</f>
        <v>7244000</v>
      </c>
      <c r="J174" s="17"/>
    </row>
    <row r="175" spans="2:10" x14ac:dyDescent="0.25">
      <c r="B175" s="17"/>
      <c r="C175" s="29"/>
      <c r="G175" s="5"/>
      <c r="H175" s="5"/>
      <c r="I175" s="5">
        <f>IF(Petty_Cash[[#This Row],[Status]]="K",I174+Petty_Cash[[#This Row],[Subtotal]],I174-Petty_Cash[[#This Row],[Subtotal]])</f>
        <v>7244000</v>
      </c>
      <c r="J175" s="17"/>
    </row>
    <row r="176" spans="2:10" x14ac:dyDescent="0.25">
      <c r="B176" s="17"/>
      <c r="C176" s="29"/>
      <c r="G176" s="5"/>
      <c r="H176" s="5"/>
      <c r="I176" s="5">
        <f>IF(Petty_Cash[[#This Row],[Status]]="K",I175+Petty_Cash[[#This Row],[Subtotal]],I175-Petty_Cash[[#This Row],[Subtotal]])</f>
        <v>7244000</v>
      </c>
      <c r="J176" s="17"/>
    </row>
    <row r="177" spans="2:10" x14ac:dyDescent="0.25">
      <c r="B177" s="17"/>
      <c r="C177" s="29"/>
      <c r="G177" s="5"/>
      <c r="H177" s="5"/>
      <c r="I177" s="5">
        <f>IF(Petty_Cash[[#This Row],[Status]]="K",I176+Petty_Cash[[#This Row],[Subtotal]],I176-Petty_Cash[[#This Row],[Subtotal]])</f>
        <v>7244000</v>
      </c>
      <c r="J177" s="17"/>
    </row>
    <row r="178" spans="2:10" x14ac:dyDescent="0.25">
      <c r="B178" s="17"/>
      <c r="C178" s="29"/>
      <c r="G178" s="5"/>
      <c r="H178" s="5"/>
      <c r="I178" s="5">
        <f>IF(Petty_Cash[[#This Row],[Status]]="K",I177+Petty_Cash[[#This Row],[Subtotal]],I177-Petty_Cash[[#This Row],[Subtotal]])</f>
        <v>7244000</v>
      </c>
      <c r="J178" s="17"/>
    </row>
    <row r="179" spans="2:10" x14ac:dyDescent="0.25">
      <c r="B179" s="17"/>
      <c r="C179" s="29"/>
      <c r="G179" s="5"/>
      <c r="H179" s="5"/>
      <c r="I179" s="5">
        <f>IF(Petty_Cash[[#This Row],[Status]]="K",I178+Petty_Cash[[#This Row],[Subtotal]],I178-Petty_Cash[[#This Row],[Subtotal]])</f>
        <v>7244000</v>
      </c>
      <c r="J179" s="17"/>
    </row>
    <row r="180" spans="2:10" x14ac:dyDescent="0.25">
      <c r="B180" s="17"/>
      <c r="C180" s="29"/>
      <c r="G180" s="5"/>
      <c r="H180" s="5"/>
      <c r="I180" s="5">
        <f>IF(Petty_Cash[[#This Row],[Status]]="K",I179+Petty_Cash[[#This Row],[Subtotal]],I179-Petty_Cash[[#This Row],[Subtotal]])</f>
        <v>7244000</v>
      </c>
      <c r="J180" s="17"/>
    </row>
    <row r="181" spans="2:10" x14ac:dyDescent="0.25">
      <c r="B181" s="17"/>
      <c r="C181" s="29"/>
      <c r="G181" s="5"/>
      <c r="H181" s="5"/>
      <c r="I181" s="5">
        <f>IF(Petty_Cash[[#This Row],[Status]]="K",I180+Petty_Cash[[#This Row],[Subtotal]],I180-Petty_Cash[[#This Row],[Subtotal]])</f>
        <v>7244000</v>
      </c>
      <c r="J181" s="17"/>
    </row>
    <row r="182" spans="2:10" x14ac:dyDescent="0.25">
      <c r="B182" s="17"/>
      <c r="C182" s="29"/>
      <c r="G182" s="5"/>
      <c r="H182" s="5"/>
      <c r="I182" s="5">
        <f>IF(Petty_Cash[[#This Row],[Status]]="K",I181+Petty_Cash[[#This Row],[Subtotal]],I181-Petty_Cash[[#This Row],[Subtotal]])</f>
        <v>7244000</v>
      </c>
      <c r="J182" s="17"/>
    </row>
    <row r="183" spans="2:10" x14ac:dyDescent="0.25">
      <c r="B183" s="17"/>
      <c r="C183" s="29"/>
      <c r="G183" s="5"/>
      <c r="H183" s="5"/>
      <c r="I183" s="5">
        <f>IF(Petty_Cash[[#This Row],[Status]]="K",I182+Petty_Cash[[#This Row],[Subtotal]],I182-Petty_Cash[[#This Row],[Subtotal]])</f>
        <v>7244000</v>
      </c>
      <c r="J183" s="17"/>
    </row>
    <row r="184" spans="2:10" x14ac:dyDescent="0.25">
      <c r="B184" s="17"/>
      <c r="C184" s="29"/>
      <c r="G184" s="5"/>
      <c r="H184" s="5"/>
      <c r="I184" s="5">
        <f>IF(Petty_Cash[[#This Row],[Status]]="K",I183+Petty_Cash[[#This Row],[Subtotal]],I183-Petty_Cash[[#This Row],[Subtotal]])</f>
        <v>7244000</v>
      </c>
      <c r="J184" s="17"/>
    </row>
    <row r="185" spans="2:10" x14ac:dyDescent="0.25">
      <c r="B185" s="17"/>
      <c r="C185" s="29"/>
      <c r="G185" s="5"/>
      <c r="H185" s="5"/>
      <c r="I185" s="5">
        <f>IF(Petty_Cash[[#This Row],[Status]]="K",I184+Petty_Cash[[#This Row],[Subtotal]],I184-Petty_Cash[[#This Row],[Subtotal]])</f>
        <v>7244000</v>
      </c>
      <c r="J185" s="17"/>
    </row>
    <row r="186" spans="2:10" x14ac:dyDescent="0.25">
      <c r="B186" s="17"/>
      <c r="C186" s="29"/>
      <c r="G186" s="5"/>
      <c r="H186" s="5"/>
      <c r="I186" s="5">
        <f>IF(Petty_Cash[[#This Row],[Status]]="K",I185+Petty_Cash[[#This Row],[Subtotal]],I185-Petty_Cash[[#This Row],[Subtotal]])</f>
        <v>7244000</v>
      </c>
      <c r="J186" s="17"/>
    </row>
    <row r="187" spans="2:10" x14ac:dyDescent="0.25">
      <c r="B187" s="17"/>
      <c r="C187" s="29"/>
      <c r="G187" s="5"/>
      <c r="H187" s="5"/>
      <c r="I187" s="5">
        <f>IF(Petty_Cash[[#This Row],[Status]]="K",I186+Petty_Cash[[#This Row],[Subtotal]],I186-Petty_Cash[[#This Row],[Subtotal]])</f>
        <v>7244000</v>
      </c>
      <c r="J187" s="17"/>
    </row>
    <row r="188" spans="2:10" x14ac:dyDescent="0.25">
      <c r="B188" s="17"/>
      <c r="C188" s="29"/>
      <c r="G188" s="5"/>
      <c r="H188" s="5"/>
      <c r="I188" s="5">
        <f>IF(Petty_Cash[[#This Row],[Status]]="K",I187+Petty_Cash[[#This Row],[Subtotal]],I187-Petty_Cash[[#This Row],[Subtotal]])</f>
        <v>7244000</v>
      </c>
      <c r="J188" s="17"/>
    </row>
    <row r="189" spans="2:10" x14ac:dyDescent="0.25">
      <c r="B189" s="17"/>
      <c r="C189" s="29"/>
      <c r="G189" s="5"/>
      <c r="H189" s="5"/>
      <c r="I189" s="5">
        <f>IF(Petty_Cash[[#This Row],[Status]]="K",I188+Petty_Cash[[#This Row],[Subtotal]],I188-Petty_Cash[[#This Row],[Subtotal]])</f>
        <v>7244000</v>
      </c>
      <c r="J189" s="17"/>
    </row>
    <row r="190" spans="2:10" x14ac:dyDescent="0.25">
      <c r="B190" s="17"/>
      <c r="C190" s="29"/>
      <c r="G190" s="5"/>
      <c r="H190" s="5"/>
      <c r="I190" s="5">
        <f>IF(Petty_Cash[[#This Row],[Status]]="K",I189+Petty_Cash[[#This Row],[Subtotal]],I189-Petty_Cash[[#This Row],[Subtotal]])</f>
        <v>7244000</v>
      </c>
      <c r="J190" s="17"/>
    </row>
    <row r="191" spans="2:10" x14ac:dyDescent="0.25">
      <c r="B191" s="17"/>
      <c r="C191" s="29"/>
      <c r="G191" s="5"/>
      <c r="H191" s="5"/>
      <c r="I191" s="5">
        <f>IF(Petty_Cash[[#This Row],[Status]]="K",I190+Petty_Cash[[#This Row],[Subtotal]],I190-Petty_Cash[[#This Row],[Subtotal]])</f>
        <v>7244000</v>
      </c>
      <c r="J191" s="17"/>
    </row>
    <row r="192" spans="2:10" x14ac:dyDescent="0.25">
      <c r="B192" s="17"/>
      <c r="C192" s="29"/>
      <c r="G192" s="5"/>
      <c r="H192" s="5"/>
      <c r="I192" s="5">
        <f>IF(Petty_Cash[[#This Row],[Status]]="K",I191+Petty_Cash[[#This Row],[Subtotal]],I191-Petty_Cash[[#This Row],[Subtotal]])</f>
        <v>7244000</v>
      </c>
      <c r="J192" s="17"/>
    </row>
    <row r="193" spans="2:10" x14ac:dyDescent="0.25">
      <c r="B193" s="17"/>
      <c r="C193" s="29"/>
      <c r="G193" s="5"/>
      <c r="H193" s="5"/>
      <c r="I193" s="5">
        <f>IF(Petty_Cash[[#This Row],[Status]]="K",I192+Petty_Cash[[#This Row],[Subtotal]],I192-Petty_Cash[[#This Row],[Subtotal]])</f>
        <v>7244000</v>
      </c>
      <c r="J193" s="17"/>
    </row>
    <row r="194" spans="2:10" x14ac:dyDescent="0.25">
      <c r="B194" s="17"/>
      <c r="C194" s="29"/>
      <c r="G194" s="5"/>
      <c r="H194" s="5"/>
      <c r="I194" s="5">
        <f>IF(Petty_Cash[[#This Row],[Status]]="K",I193+Petty_Cash[[#This Row],[Subtotal]],I193-Petty_Cash[[#This Row],[Subtotal]])</f>
        <v>7244000</v>
      </c>
      <c r="J194" s="17"/>
    </row>
    <row r="195" spans="2:10" x14ac:dyDescent="0.25">
      <c r="B195" s="17"/>
      <c r="C195" s="29"/>
      <c r="G195" s="5"/>
      <c r="H195" s="5"/>
      <c r="I195" s="5">
        <f>IF(Petty_Cash[[#This Row],[Status]]="K",I194+Petty_Cash[[#This Row],[Subtotal]],I194-Petty_Cash[[#This Row],[Subtotal]])</f>
        <v>7244000</v>
      </c>
      <c r="J195" s="17"/>
    </row>
    <row r="196" spans="2:10" x14ac:dyDescent="0.25">
      <c r="B196" s="17"/>
      <c r="C196" s="29"/>
      <c r="G196" s="5"/>
      <c r="H196" s="5"/>
      <c r="I196" s="5">
        <f>IF(Petty_Cash[[#This Row],[Status]]="K",I195+Petty_Cash[[#This Row],[Subtotal]],I195-Petty_Cash[[#This Row],[Subtotal]])</f>
        <v>7244000</v>
      </c>
      <c r="J196" s="17"/>
    </row>
    <row r="197" spans="2:10" x14ac:dyDescent="0.25">
      <c r="B197" s="17"/>
      <c r="C197" s="29"/>
      <c r="G197" s="5"/>
      <c r="H197" s="5"/>
      <c r="I197" s="5">
        <f>IF(Petty_Cash[[#This Row],[Status]]="K",I196+Petty_Cash[[#This Row],[Subtotal]],I196-Petty_Cash[[#This Row],[Subtotal]])</f>
        <v>7244000</v>
      </c>
      <c r="J197" s="17"/>
    </row>
  </sheetData>
  <conditionalFormatting sqref="E14:E197">
    <cfRule type="duplicateValues" dxfId="0" priority="10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95C-BE95-47DC-83E0-62AFCB089F57}">
  <sheetPr codeName="Sheet3">
    <pageSetUpPr fitToPage="1"/>
  </sheetPr>
  <dimension ref="A1:AE186"/>
  <sheetViews>
    <sheetView tabSelected="1" topLeftCell="A48" zoomScaleNormal="100" workbookViewId="0">
      <selection activeCell="I62" sqref="I2:K62"/>
    </sheetView>
  </sheetViews>
  <sheetFormatPr defaultRowHeight="15" x14ac:dyDescent="0.25"/>
  <cols>
    <col min="1" max="1" width="10.28515625" bestFit="1" customWidth="1"/>
    <col min="2" max="2" width="5.140625" bestFit="1" customWidth="1"/>
    <col min="3" max="3" width="11.28515625" bestFit="1" customWidth="1"/>
    <col min="4" max="4" width="11.7109375" bestFit="1" customWidth="1"/>
    <col min="5" max="5" width="59" bestFit="1" customWidth="1"/>
    <col min="6" max="6" width="6.42578125" bestFit="1" customWidth="1"/>
    <col min="7" max="7" width="11.7109375" bestFit="1" customWidth="1"/>
    <col min="8" max="8" width="14.5703125" bestFit="1" customWidth="1"/>
    <col min="9" max="9" width="27.140625" bestFit="1" customWidth="1"/>
    <col min="10" max="10" width="24.42578125" bestFit="1" customWidth="1"/>
    <col min="11" max="11" width="14.28515625" bestFit="1" customWidth="1"/>
    <col min="12" max="13" width="14.5703125" bestFit="1" customWidth="1"/>
    <col min="14" max="14" width="15" bestFit="1" customWidth="1"/>
    <col min="15" max="15" width="14.28515625" bestFit="1" customWidth="1"/>
    <col min="16" max="16" width="25" bestFit="1" customWidth="1"/>
    <col min="17" max="17" width="4.140625" bestFit="1" customWidth="1"/>
    <col min="18" max="18" width="11.28515625" bestFit="1" customWidth="1"/>
    <col min="19" max="19" width="14.5703125" bestFit="1" customWidth="1"/>
    <col min="20" max="21" width="14.28515625" bestFit="1" customWidth="1"/>
    <col min="22" max="22" width="4.140625" bestFit="1" customWidth="1"/>
    <col min="23" max="23" width="10.28515625" bestFit="1" customWidth="1"/>
    <col min="24" max="24" width="14.5703125" bestFit="1" customWidth="1"/>
    <col min="26" max="26" width="18.5703125" bestFit="1" customWidth="1"/>
    <col min="27" max="27" width="4.140625" bestFit="1" customWidth="1"/>
    <col min="28" max="28" width="10.28515625" bestFit="1" customWidth="1"/>
    <col min="29" max="29" width="14.5703125" bestFit="1" customWidth="1"/>
  </cols>
  <sheetData>
    <row r="1" spans="1:16" x14ac:dyDescent="0.25">
      <c r="A1" s="50" t="s">
        <v>10</v>
      </c>
      <c r="B1" s="50" t="s">
        <v>11</v>
      </c>
      <c r="C1" s="51" t="s">
        <v>12</v>
      </c>
      <c r="D1" s="50" t="s">
        <v>13</v>
      </c>
      <c r="E1" s="50" t="s">
        <v>14</v>
      </c>
      <c r="F1" s="50" t="s">
        <v>15</v>
      </c>
      <c r="G1" s="50" t="s">
        <v>16</v>
      </c>
      <c r="H1" s="50" t="s">
        <v>17</v>
      </c>
      <c r="I1" s="50" t="s">
        <v>18</v>
      </c>
      <c r="J1" s="50" t="s">
        <v>19</v>
      </c>
      <c r="K1" s="50" t="s">
        <v>20</v>
      </c>
      <c r="L1" s="50" t="s">
        <v>26</v>
      </c>
      <c r="M1" s="50" t="s">
        <v>43</v>
      </c>
    </row>
    <row r="2" spans="1:16" x14ac:dyDescent="0.25">
      <c r="A2" s="20" t="str">
        <f>Stok_In[[#This Row],[Nama Barang]]&amp;Stok_In[[#This Row],[ID]]</f>
        <v>1</v>
      </c>
      <c r="B2" s="20">
        <v>1</v>
      </c>
      <c r="C2" s="27"/>
      <c r="D2" s="26"/>
      <c r="E2" s="20"/>
      <c r="F2" s="20"/>
      <c r="G2" s="37"/>
      <c r="H2" s="10">
        <f>Stok_In[[#This Row],[Qty]]*Stok_In[[#This Row],[Harga]]</f>
        <v>0</v>
      </c>
      <c r="I2" s="20"/>
      <c r="J2" s="7"/>
      <c r="K2" s="20"/>
      <c r="L2" s="10">
        <f>SUMIF(Rekening[No.Faktur],Stok_In[[#This Row],[No.Faktur]],Rekening[Mutasi])+SUMIF(Petty_Cash[No.Faktur],Stok_In[[#This Row],[No.Faktur]],Petty_Cash[Subtotal])</f>
        <v>0</v>
      </c>
      <c r="M2" s="35">
        <f>_xlfn.IFNA(SUMIF(Stok_In[No.Faktur],Stok_In[[#This Row],[No.Faktur]],Stok_In[Subtotal])-INDEX(Stok_In[Pembayaran],MATCH(Stok_In[[#This Row],[No.Faktur]],Stok_In[No.Faktur],0)),0)</f>
        <v>0</v>
      </c>
    </row>
    <row r="3" spans="1:16" x14ac:dyDescent="0.25">
      <c r="A3" s="20" t="str">
        <f>Stok_In[[#This Row],[Nama Barang]]&amp;Stok_In[[#This Row],[ID]]</f>
        <v>2</v>
      </c>
      <c r="B3" s="20">
        <f>B2+1</f>
        <v>2</v>
      </c>
      <c r="C3" s="27"/>
      <c r="D3" s="26"/>
      <c r="E3" s="7"/>
      <c r="F3" s="20"/>
      <c r="G3" s="10"/>
      <c r="H3" s="10">
        <f>Stok_In[[#This Row],[Qty]]*Stok_In[[#This Row],[Harga]]</f>
        <v>0</v>
      </c>
      <c r="I3" s="20"/>
      <c r="J3" s="7"/>
      <c r="K3" s="20"/>
      <c r="L3" s="10">
        <f>SUMIF(Rekening[No.Faktur],Stok_In[[#This Row],[No.Faktur]],Rekening[Mutasi])+SUMIF(Petty_Cash[No.Faktur],Stok_In[[#This Row],[No.Faktur]],Petty_Cash[Subtotal])</f>
        <v>0</v>
      </c>
      <c r="M3" s="35">
        <f>_xlfn.IFNA(SUMIF(Stok_In[No.Faktur],Stok_In[[#This Row],[No.Faktur]],Stok_In[Subtotal])-INDEX(Stok_In[Pembayaran],MATCH(Stok_In[[#This Row],[No.Faktur]],Stok_In[No.Faktur],0)),0)</f>
        <v>0</v>
      </c>
    </row>
    <row r="4" spans="1:16" x14ac:dyDescent="0.25">
      <c r="A4" s="20" t="str">
        <f>Stok_In[[#This Row],[Nama Barang]]&amp;Stok_In[[#This Row],[ID]]</f>
        <v>3</v>
      </c>
      <c r="B4" s="20">
        <f t="shared" ref="B4:B68" si="0">B3+1</f>
        <v>3</v>
      </c>
      <c r="C4" s="27"/>
      <c r="D4" s="26"/>
      <c r="E4" s="7"/>
      <c r="F4" s="20"/>
      <c r="G4" s="10"/>
      <c r="H4" s="10">
        <f>Stok_In[[#This Row],[Qty]]*Stok_In[[#This Row],[Harga]]</f>
        <v>0</v>
      </c>
      <c r="I4" s="20"/>
      <c r="J4" s="7"/>
      <c r="K4" s="20"/>
      <c r="L4" s="10">
        <f>SUMIF(Rekening[No.Faktur],Stok_In[[#This Row],[No.Faktur]],Rekening[Mutasi])+SUMIF(Petty_Cash[No.Faktur],Stok_In[[#This Row],[No.Faktur]],Petty_Cash[Subtotal])</f>
        <v>0</v>
      </c>
      <c r="M4" s="35">
        <f>_xlfn.IFNA(SUMIF(Stok_In[No.Faktur],Stok_In[[#This Row],[No.Faktur]],Stok_In[Subtotal])-INDEX(Stok_In[Pembayaran],MATCH(Stok_In[[#This Row],[No.Faktur]],Stok_In[No.Faktur],0)),0)</f>
        <v>0</v>
      </c>
      <c r="P4" s="28"/>
    </row>
    <row r="5" spans="1:16" x14ac:dyDescent="0.25">
      <c r="A5" s="20" t="str">
        <f>Stok_In[[#This Row],[Nama Barang]]&amp;Stok_In[[#This Row],[ID]]</f>
        <v>4</v>
      </c>
      <c r="B5" s="20">
        <f t="shared" si="0"/>
        <v>4</v>
      </c>
      <c r="C5" s="27"/>
      <c r="D5" s="26"/>
      <c r="E5" s="7"/>
      <c r="F5" s="20"/>
      <c r="G5" s="10"/>
      <c r="H5" s="10">
        <f>Stok_In[[#This Row],[Qty]]*Stok_In[[#This Row],[Harga]]</f>
        <v>0</v>
      </c>
      <c r="I5" s="20"/>
      <c r="J5" s="7"/>
      <c r="K5" s="20"/>
      <c r="L5" s="10">
        <f>SUMIF(Rekening[No.Faktur],Stok_In[[#This Row],[No.Faktur]],Rekening[Mutasi])+SUMIF(Petty_Cash[No.Faktur],Stok_In[[#This Row],[No.Faktur]],Petty_Cash[Subtotal])</f>
        <v>0</v>
      </c>
      <c r="M5" s="35">
        <f>_xlfn.IFNA(SUMIF(Stok_In[No.Faktur],Stok_In[[#This Row],[No.Faktur]],Stok_In[Subtotal])-INDEX(Stok_In[Pembayaran],MATCH(Stok_In[[#This Row],[No.Faktur]],Stok_In[No.Faktur],0)),0)</f>
        <v>0</v>
      </c>
      <c r="P5" s="28"/>
    </row>
    <row r="6" spans="1:16" x14ac:dyDescent="0.25">
      <c r="A6" s="20" t="str">
        <f>Stok_In[[#This Row],[Nama Barang]]&amp;Stok_In[[#This Row],[ID]]</f>
        <v>5</v>
      </c>
      <c r="B6" s="20">
        <f t="shared" si="0"/>
        <v>5</v>
      </c>
      <c r="C6" s="27"/>
      <c r="D6" s="26"/>
      <c r="E6" s="7"/>
      <c r="F6" s="20"/>
      <c r="G6" s="10"/>
      <c r="H6" s="10">
        <f>Stok_In[[#This Row],[Qty]]*Stok_In[[#This Row],[Harga]]</f>
        <v>0</v>
      </c>
      <c r="I6" s="20"/>
      <c r="J6" s="7"/>
      <c r="K6" s="20"/>
      <c r="L6" s="10">
        <f>SUMIF(Rekening[No.Faktur],Stok_In[[#This Row],[No.Faktur]],Rekening[Mutasi])+SUMIF(Petty_Cash[No.Faktur],Stok_In[[#This Row],[No.Faktur]],Petty_Cash[Subtotal])</f>
        <v>0</v>
      </c>
      <c r="M6" s="35">
        <f>_xlfn.IFNA(SUMIF(Stok_In[No.Faktur],Stok_In[[#This Row],[No.Faktur]],Stok_In[Subtotal])-INDEX(Stok_In[Pembayaran],MATCH(Stok_In[[#This Row],[No.Faktur]],Stok_In[No.Faktur],0)),0)</f>
        <v>0</v>
      </c>
      <c r="P6" s="28"/>
    </row>
    <row r="7" spans="1:16" x14ac:dyDescent="0.25">
      <c r="A7" s="20" t="str">
        <f>Stok_In[[#This Row],[Nama Barang]]&amp;Stok_In[[#This Row],[ID]]</f>
        <v>6</v>
      </c>
      <c r="B7" s="20">
        <f t="shared" si="0"/>
        <v>6</v>
      </c>
      <c r="C7" s="27"/>
      <c r="D7" s="26"/>
      <c r="E7" s="20"/>
      <c r="F7" s="20"/>
      <c r="G7" s="37"/>
      <c r="H7" s="10">
        <f>Stok_In[[#This Row],[Qty]]*Stok_In[[#This Row],[Harga]]</f>
        <v>0</v>
      </c>
      <c r="I7" s="20"/>
      <c r="J7" s="7"/>
      <c r="K7" s="20"/>
      <c r="L7" s="10">
        <f>SUMIF(Rekening[No.Faktur],Stok_In[[#This Row],[No.Faktur]],Rekening[Mutasi])+SUMIF(Petty_Cash[No.Faktur],Stok_In[[#This Row],[No.Faktur]],Petty_Cash[Subtotal])</f>
        <v>0</v>
      </c>
      <c r="M7" s="35">
        <f>_xlfn.IFNA(SUMIF(Stok_In[No.Faktur],Stok_In[[#This Row],[No.Faktur]],Stok_In[Subtotal])-INDEX(Stok_In[Pembayaran],MATCH(Stok_In[[#This Row],[No.Faktur]],Stok_In[No.Faktur],0)),0)</f>
        <v>0</v>
      </c>
      <c r="P7" s="28"/>
    </row>
    <row r="8" spans="1:16" x14ac:dyDescent="0.25">
      <c r="A8" s="20" t="str">
        <f>Stok_In[[#This Row],[Nama Barang]]&amp;Stok_In[[#This Row],[ID]]</f>
        <v>7</v>
      </c>
      <c r="B8" s="20">
        <f t="shared" si="0"/>
        <v>7</v>
      </c>
      <c r="C8" s="27"/>
      <c r="D8" s="26"/>
      <c r="E8" s="20"/>
      <c r="F8" s="20"/>
      <c r="G8" s="37"/>
      <c r="H8" s="10">
        <f>Stok_In[[#This Row],[Qty]]*Stok_In[[#This Row],[Harga]]</f>
        <v>0</v>
      </c>
      <c r="I8" s="20"/>
      <c r="J8" s="7"/>
      <c r="K8" s="20"/>
      <c r="L8" s="10">
        <f>SUMIF(Rekening[No.Faktur],Stok_In[[#This Row],[No.Faktur]],Rekening[Mutasi])+SUMIF(Petty_Cash[No.Faktur],Stok_In[[#This Row],[No.Faktur]],Petty_Cash[Subtotal])</f>
        <v>0</v>
      </c>
      <c r="M8" s="35">
        <f>_xlfn.IFNA(SUMIF(Stok_In[No.Faktur],Stok_In[[#This Row],[No.Faktur]],Stok_In[Subtotal])-INDEX(Stok_In[Pembayaran],MATCH(Stok_In[[#This Row],[No.Faktur]],Stok_In[No.Faktur],0)),0)</f>
        <v>0</v>
      </c>
      <c r="P8" s="28"/>
    </row>
    <row r="9" spans="1:16" x14ac:dyDescent="0.25">
      <c r="A9" s="20" t="str">
        <f>Stok_In[[#This Row],[Nama Barang]]&amp;Stok_In[[#This Row],[ID]]</f>
        <v>8</v>
      </c>
      <c r="B9" s="20">
        <f t="shared" si="0"/>
        <v>8</v>
      </c>
      <c r="C9" s="27"/>
      <c r="D9" s="26"/>
      <c r="E9" s="20"/>
      <c r="F9" s="20"/>
      <c r="G9" s="37"/>
      <c r="H9" s="10">
        <f>Stok_In[[#This Row],[Qty]]*Stok_In[[#This Row],[Harga]]</f>
        <v>0</v>
      </c>
      <c r="I9" s="20"/>
      <c r="J9" s="7"/>
      <c r="K9" s="20"/>
      <c r="L9" s="10">
        <f>SUMIF(Rekening[No.Faktur],Stok_In[[#This Row],[No.Faktur]],Rekening[Mutasi])+SUMIF(Petty_Cash[No.Faktur],Stok_In[[#This Row],[No.Faktur]],Petty_Cash[Subtotal])</f>
        <v>0</v>
      </c>
      <c r="M9" s="35">
        <f>_xlfn.IFNA(SUMIF(Stok_In[No.Faktur],Stok_In[[#This Row],[No.Faktur]],Stok_In[Subtotal])-INDEX(Stok_In[Pembayaran],MATCH(Stok_In[[#This Row],[No.Faktur]],Stok_In[No.Faktur],0)),0)</f>
        <v>0</v>
      </c>
      <c r="P9" s="28"/>
    </row>
    <row r="10" spans="1:16" x14ac:dyDescent="0.25">
      <c r="A10" s="20" t="str">
        <f>Stok_In[[#This Row],[Nama Barang]]&amp;Stok_In[[#This Row],[ID]]</f>
        <v>9</v>
      </c>
      <c r="B10" s="20">
        <f t="shared" si="0"/>
        <v>9</v>
      </c>
      <c r="C10" s="27"/>
      <c r="D10" s="26"/>
      <c r="E10" s="20"/>
      <c r="F10" s="20"/>
      <c r="G10" s="10"/>
      <c r="H10" s="10">
        <f>Stok_In[[#This Row],[Qty]]*Stok_In[[#This Row],[Harga]]</f>
        <v>0</v>
      </c>
      <c r="I10" s="20"/>
      <c r="J10" s="7"/>
      <c r="K10" s="20"/>
      <c r="L10" s="10">
        <f>SUMIF(Rekening[No.Faktur],Stok_In[[#This Row],[No.Faktur]],Rekening[Mutasi])+SUMIF(Petty_Cash[No.Faktur],Stok_In[[#This Row],[No.Faktur]],Petty_Cash[Subtotal])</f>
        <v>0</v>
      </c>
      <c r="M10" s="35">
        <f>_xlfn.IFNA(SUMIF(Stok_In[No.Faktur],Stok_In[[#This Row],[No.Faktur]],Stok_In[Subtotal])-INDEX(Stok_In[Pembayaran],MATCH(Stok_In[[#This Row],[No.Faktur]],Stok_In[No.Faktur],0)),0)</f>
        <v>0</v>
      </c>
      <c r="P10" s="28"/>
    </row>
    <row r="11" spans="1:16" x14ac:dyDescent="0.25">
      <c r="A11" s="20" t="str">
        <f>Stok_In[[#This Row],[Nama Barang]]&amp;Stok_In[[#This Row],[ID]]</f>
        <v>10</v>
      </c>
      <c r="B11" s="20">
        <f t="shared" si="0"/>
        <v>10</v>
      </c>
      <c r="C11" s="27"/>
      <c r="D11" s="26"/>
      <c r="E11" s="20"/>
      <c r="F11" s="20"/>
      <c r="G11" s="37"/>
      <c r="H11" s="10">
        <f>Stok_In[[#This Row],[Qty]]*Stok_In[[#This Row],[Harga]]</f>
        <v>0</v>
      </c>
      <c r="I11" s="20"/>
      <c r="J11" s="7"/>
      <c r="K11" s="20"/>
      <c r="L11" s="10">
        <f>SUMIF(Rekening[No.Faktur],Stok_In[[#This Row],[No.Faktur]],Rekening[Mutasi])+SUMIF(Petty_Cash[No.Faktur],Stok_In[[#This Row],[No.Faktur]],Petty_Cash[Subtotal])</f>
        <v>0</v>
      </c>
      <c r="M11" s="35">
        <f>_xlfn.IFNA(SUMIF(Stok_In[No.Faktur],Stok_In[[#This Row],[No.Faktur]],Stok_In[Subtotal])-INDEX(Stok_In[Pembayaran],MATCH(Stok_In[[#This Row],[No.Faktur]],Stok_In[No.Faktur],0)),0)</f>
        <v>0</v>
      </c>
      <c r="N11" s="5"/>
      <c r="P11" s="28"/>
    </row>
    <row r="12" spans="1:16" x14ac:dyDescent="0.25">
      <c r="A12" s="20" t="str">
        <f>Stok_In[[#This Row],[Nama Barang]]&amp;Stok_In[[#This Row],[ID]]</f>
        <v>11</v>
      </c>
      <c r="B12" s="20">
        <f t="shared" si="0"/>
        <v>11</v>
      </c>
      <c r="C12" s="27"/>
      <c r="D12" s="26"/>
      <c r="E12" s="20"/>
      <c r="F12" s="20"/>
      <c r="G12" s="37"/>
      <c r="H12" s="10">
        <f>Stok_In[[#This Row],[Qty]]*Stok_In[[#This Row],[Harga]]</f>
        <v>0</v>
      </c>
      <c r="I12" s="20"/>
      <c r="J12" s="7"/>
      <c r="K12" s="20"/>
      <c r="L12" s="10">
        <f>SUMIF(Rekening[No.Faktur],Stok_In[[#This Row],[No.Faktur]],Rekening[Mutasi])+SUMIF(Petty_Cash[No.Faktur],Stok_In[[#This Row],[No.Faktur]],Petty_Cash[Subtotal])</f>
        <v>0</v>
      </c>
      <c r="M12" s="35">
        <f>_xlfn.IFNA(SUMIF(Stok_In[No.Faktur],Stok_In[[#This Row],[No.Faktur]],Stok_In[Subtotal])-INDEX(Stok_In[Pembayaran],MATCH(Stok_In[[#This Row],[No.Faktur]],Stok_In[No.Faktur],0)),0)</f>
        <v>0</v>
      </c>
      <c r="P12" s="28"/>
    </row>
    <row r="13" spans="1:16" x14ac:dyDescent="0.25">
      <c r="A13" s="20" t="str">
        <f>Stok_In[[#This Row],[Nama Barang]]&amp;Stok_In[[#This Row],[ID]]</f>
        <v>12</v>
      </c>
      <c r="B13" s="20">
        <f t="shared" si="0"/>
        <v>12</v>
      </c>
      <c r="C13" s="27"/>
      <c r="D13" s="26"/>
      <c r="E13" s="20"/>
      <c r="F13" s="20"/>
      <c r="G13" s="37"/>
      <c r="H13" s="10">
        <f>Stok_In[[#This Row],[Qty]]*Stok_In[[#This Row],[Harga]]</f>
        <v>0</v>
      </c>
      <c r="I13" s="20"/>
      <c r="J13" s="7"/>
      <c r="K13" s="20"/>
      <c r="L13" s="10">
        <f>SUMIF(Rekening[No.Faktur],Stok_In[[#This Row],[No.Faktur]],Rekening[Mutasi])+SUMIF(Petty_Cash[No.Faktur],Stok_In[[#This Row],[No.Faktur]],Petty_Cash[Subtotal])</f>
        <v>0</v>
      </c>
      <c r="M13" s="35">
        <f>_xlfn.IFNA(SUMIF(Stok_In[No.Faktur],Stok_In[[#This Row],[No.Faktur]],Stok_In[Subtotal])-INDEX(Stok_In[Pembayaran],MATCH(Stok_In[[#This Row],[No.Faktur]],Stok_In[No.Faktur],0)),0)</f>
        <v>0</v>
      </c>
      <c r="P13" s="28"/>
    </row>
    <row r="14" spans="1:16" x14ac:dyDescent="0.25">
      <c r="A14" s="20" t="str">
        <f>Stok_In[[#This Row],[Nama Barang]]&amp;Stok_In[[#This Row],[ID]]</f>
        <v>13</v>
      </c>
      <c r="B14" s="20">
        <f t="shared" si="0"/>
        <v>13</v>
      </c>
      <c r="C14" s="27"/>
      <c r="D14" s="26"/>
      <c r="E14" s="7"/>
      <c r="F14" s="20"/>
      <c r="G14" s="37"/>
      <c r="H14" s="10">
        <f>Stok_In[[#This Row],[Qty]]*Stok_In[[#This Row],[Harga]]</f>
        <v>0</v>
      </c>
      <c r="I14" s="20"/>
      <c r="J14" s="7"/>
      <c r="K14" s="20"/>
      <c r="L14" s="10">
        <f>SUMIF(Rekening[No.Faktur],Stok_In[[#This Row],[No.Faktur]],Rekening[Mutasi])+SUMIF(Petty_Cash[No.Faktur],Stok_In[[#This Row],[No.Faktur]],Petty_Cash[Subtotal])</f>
        <v>0</v>
      </c>
      <c r="M14" s="35">
        <f>_xlfn.IFNA(SUMIF(Stok_In[No.Faktur],Stok_In[[#This Row],[No.Faktur]],Stok_In[Subtotal])-INDEX(Stok_In[Pembayaran],MATCH(Stok_In[[#This Row],[No.Faktur]],Stok_In[No.Faktur],0)),0)</f>
        <v>0</v>
      </c>
      <c r="P14" s="28"/>
    </row>
    <row r="15" spans="1:16" x14ac:dyDescent="0.25">
      <c r="A15" s="20" t="str">
        <f>Stok_In[[#This Row],[Nama Barang]]&amp;Stok_In[[#This Row],[ID]]</f>
        <v>14</v>
      </c>
      <c r="B15" s="20">
        <f t="shared" si="0"/>
        <v>14</v>
      </c>
      <c r="C15" s="27"/>
      <c r="D15" s="26"/>
      <c r="E15" s="7"/>
      <c r="F15" s="20"/>
      <c r="G15" s="10"/>
      <c r="H15" s="10">
        <f>Stok_In[[#This Row],[Qty]]*Stok_In[[#This Row],[Harga]]</f>
        <v>0</v>
      </c>
      <c r="I15" s="20"/>
      <c r="J15" s="7"/>
      <c r="K15" s="20"/>
      <c r="L15" s="10">
        <f>SUMIF(Rekening[No.Faktur],Stok_In[[#This Row],[No.Faktur]],Rekening[Mutasi])+SUMIF(Petty_Cash[No.Faktur],Stok_In[[#This Row],[No.Faktur]],Petty_Cash[Subtotal])</f>
        <v>0</v>
      </c>
      <c r="M15" s="35">
        <f>_xlfn.IFNA(SUMIF(Stok_In[No.Faktur],Stok_In[[#This Row],[No.Faktur]],Stok_In[Subtotal])-INDEX(Stok_In[Pembayaran],MATCH(Stok_In[[#This Row],[No.Faktur]],Stok_In[No.Faktur],0)),0)</f>
        <v>0</v>
      </c>
      <c r="O15" s="5"/>
      <c r="P15" s="5"/>
    </row>
    <row r="16" spans="1:16" x14ac:dyDescent="0.25">
      <c r="A16" s="20" t="str">
        <f>Stok_In[[#This Row],[Nama Barang]]&amp;Stok_In[[#This Row],[ID]]</f>
        <v>15</v>
      </c>
      <c r="B16" s="20">
        <f t="shared" si="0"/>
        <v>15</v>
      </c>
      <c r="C16" s="27"/>
      <c r="D16" s="26"/>
      <c r="E16" s="7"/>
      <c r="F16" s="20"/>
      <c r="G16" s="10"/>
      <c r="H16" s="10">
        <f>Stok_In[[#This Row],[Qty]]*Stok_In[[#This Row],[Harga]]</f>
        <v>0</v>
      </c>
      <c r="I16" s="20"/>
      <c r="J16" s="7"/>
      <c r="K16" s="20"/>
      <c r="L16" s="10">
        <f>SUMIF(Rekening[No.Faktur],Stok_In[[#This Row],[No.Faktur]],Rekening[Mutasi])+SUMIF(Petty_Cash[No.Faktur],Stok_In[[#This Row],[No.Faktur]],Petty_Cash[Subtotal])</f>
        <v>0</v>
      </c>
      <c r="M16" s="35">
        <f>_xlfn.IFNA(SUMIF(Stok_In[No.Faktur],Stok_In[[#This Row],[No.Faktur]],Stok_In[Subtotal])-INDEX(Stok_In[Pembayaran],MATCH(Stok_In[[#This Row],[No.Faktur]],Stok_In[No.Faktur],0)),0)</f>
        <v>0</v>
      </c>
      <c r="P16" s="5"/>
    </row>
    <row r="17" spans="1:16" x14ac:dyDescent="0.25">
      <c r="A17" s="20" t="str">
        <f>Stok_In[[#This Row],[Nama Barang]]&amp;Stok_In[[#This Row],[ID]]</f>
        <v>16</v>
      </c>
      <c r="B17" s="20">
        <f t="shared" si="0"/>
        <v>16</v>
      </c>
      <c r="C17" s="27"/>
      <c r="D17" s="26"/>
      <c r="E17" s="7"/>
      <c r="F17" s="20"/>
      <c r="G17" s="10"/>
      <c r="H17" s="10">
        <f>Stok_In[[#This Row],[Qty]]*Stok_In[[#This Row],[Harga]]</f>
        <v>0</v>
      </c>
      <c r="I17" s="20"/>
      <c r="J17" s="7"/>
      <c r="K17" s="20"/>
      <c r="L17" s="10">
        <f>SUMIF(Rekening[No.Faktur],Stok_In[[#This Row],[No.Faktur]],Rekening[Mutasi])+SUMIF(Petty_Cash[No.Faktur],Stok_In[[#This Row],[No.Faktur]],Petty_Cash[Subtotal])</f>
        <v>0</v>
      </c>
      <c r="M17" s="35">
        <f>_xlfn.IFNA(SUMIF(Stok_In[No.Faktur],Stok_In[[#This Row],[No.Faktur]],Stok_In[Subtotal])-INDEX(Stok_In[Pembayaran],MATCH(Stok_In[[#This Row],[No.Faktur]],Stok_In[No.Faktur],0)),0)</f>
        <v>0</v>
      </c>
    </row>
    <row r="18" spans="1:16" x14ac:dyDescent="0.25">
      <c r="A18" s="20" t="str">
        <f>Stok_In[[#This Row],[Nama Barang]]&amp;Stok_In[[#This Row],[ID]]</f>
        <v>17</v>
      </c>
      <c r="B18" s="20">
        <f t="shared" si="0"/>
        <v>17</v>
      </c>
      <c r="C18" s="27"/>
      <c r="D18" s="26"/>
      <c r="E18" s="7"/>
      <c r="F18" s="20"/>
      <c r="G18" s="10"/>
      <c r="H18" s="10">
        <f>Stok_In[[#This Row],[Qty]]*Stok_In[[#This Row],[Harga]]</f>
        <v>0</v>
      </c>
      <c r="I18" s="20"/>
      <c r="J18" s="7"/>
      <c r="K18" s="20"/>
      <c r="L18" s="10">
        <f>SUMIF(Rekening[No.Faktur],Stok_In[[#This Row],[No.Faktur]],Rekening[Mutasi])+SUMIF(Petty_Cash[No.Faktur],Stok_In[[#This Row],[No.Faktur]],Petty_Cash[Subtotal])</f>
        <v>0</v>
      </c>
      <c r="M18" s="35">
        <f>_xlfn.IFNA(SUMIF(Stok_In[No.Faktur],Stok_In[[#This Row],[No.Faktur]],Stok_In[Subtotal])-INDEX(Stok_In[Pembayaran],MATCH(Stok_In[[#This Row],[No.Faktur]],Stok_In[No.Faktur],0)),0)</f>
        <v>0</v>
      </c>
    </row>
    <row r="19" spans="1:16" x14ac:dyDescent="0.25">
      <c r="A19" s="20" t="str">
        <f>Stok_In[[#This Row],[Nama Barang]]&amp;Stok_In[[#This Row],[ID]]</f>
        <v>18</v>
      </c>
      <c r="B19" s="20">
        <f t="shared" si="0"/>
        <v>18</v>
      </c>
      <c r="C19" s="27"/>
      <c r="D19" s="26"/>
      <c r="E19" s="7"/>
      <c r="F19" s="20"/>
      <c r="G19" s="10"/>
      <c r="H19" s="10">
        <f>Stok_In[[#This Row],[Qty]]*Stok_In[[#This Row],[Harga]]</f>
        <v>0</v>
      </c>
      <c r="I19" s="20"/>
      <c r="J19" s="7"/>
      <c r="K19" s="20"/>
      <c r="L19" s="10">
        <f>SUMIF(Rekening[No.Faktur],Stok_In[[#This Row],[No.Faktur]],Rekening[Mutasi])+SUMIF(Petty_Cash[No.Faktur],Stok_In[[#This Row],[No.Faktur]],Petty_Cash[Subtotal])</f>
        <v>0</v>
      </c>
      <c r="M19" s="35">
        <f>_xlfn.IFNA(SUMIF(Stok_In[No.Faktur],Stok_In[[#This Row],[No.Faktur]],Stok_In[Subtotal])-INDEX(Stok_In[Pembayaran],MATCH(Stok_In[[#This Row],[No.Faktur]],Stok_In[No.Faktur],0)),0)</f>
        <v>0</v>
      </c>
      <c r="O19" s="5"/>
      <c r="P19" s="5"/>
    </row>
    <row r="20" spans="1:16" x14ac:dyDescent="0.25">
      <c r="A20" s="20" t="str">
        <f>Stok_In[[#This Row],[Nama Barang]]&amp;Stok_In[[#This Row],[ID]]</f>
        <v>19</v>
      </c>
      <c r="B20" s="20">
        <f t="shared" si="0"/>
        <v>19</v>
      </c>
      <c r="C20" s="27"/>
      <c r="D20" s="26"/>
      <c r="E20" s="7"/>
      <c r="F20" s="20"/>
      <c r="G20" s="10"/>
      <c r="H20" s="10">
        <f>Stok_In[[#This Row],[Qty]]*Stok_In[[#This Row],[Harga]]</f>
        <v>0</v>
      </c>
      <c r="I20" s="20"/>
      <c r="J20" s="7"/>
      <c r="K20" s="20"/>
      <c r="L20" s="10">
        <f>SUMIF(Rekening[No.Faktur],Stok_In[[#This Row],[No.Faktur]],Rekening[Mutasi])+SUMIF(Petty_Cash[No.Faktur],Stok_In[[#This Row],[No.Faktur]],Petty_Cash[Subtotal])</f>
        <v>0</v>
      </c>
      <c r="M20" s="35">
        <f>_xlfn.IFNA(SUMIF(Stok_In[No.Faktur],Stok_In[[#This Row],[No.Faktur]],Stok_In[Subtotal])-INDEX(Stok_In[Pembayaran],MATCH(Stok_In[[#This Row],[No.Faktur]],Stok_In[No.Faktur],0)),0)</f>
        <v>0</v>
      </c>
      <c r="O20" s="5"/>
      <c r="P20" s="5"/>
    </row>
    <row r="21" spans="1:16" x14ac:dyDescent="0.25">
      <c r="A21" s="20" t="str">
        <f>Stok_In[[#This Row],[Nama Barang]]&amp;Stok_In[[#This Row],[ID]]</f>
        <v>20</v>
      </c>
      <c r="B21" s="20">
        <f t="shared" si="0"/>
        <v>20</v>
      </c>
      <c r="C21" s="27"/>
      <c r="D21" s="26"/>
      <c r="E21" s="7"/>
      <c r="F21" s="20"/>
      <c r="G21" s="10"/>
      <c r="H21" s="10">
        <f>Stok_In[[#This Row],[Qty]]*Stok_In[[#This Row],[Harga]]</f>
        <v>0</v>
      </c>
      <c r="I21" s="20"/>
      <c r="J21" s="7"/>
      <c r="K21" s="20"/>
      <c r="L21" s="10">
        <f>SUMIF(Rekening[No.Faktur],Stok_In[[#This Row],[No.Faktur]],Rekening[Mutasi])+SUMIF(Petty_Cash[No.Faktur],Stok_In[[#This Row],[No.Faktur]],Petty_Cash[Subtotal])</f>
        <v>0</v>
      </c>
      <c r="M21" s="35">
        <f>_xlfn.IFNA(SUMIF(Stok_In[No.Faktur],Stok_In[[#This Row],[No.Faktur]],Stok_In[Subtotal])-INDEX(Stok_In[Pembayaran],MATCH(Stok_In[[#This Row],[No.Faktur]],Stok_In[No.Faktur],0)),0)</f>
        <v>0</v>
      </c>
      <c r="O21" s="5"/>
      <c r="P21" s="5"/>
    </row>
    <row r="22" spans="1:16" x14ac:dyDescent="0.25">
      <c r="A22" s="20" t="str">
        <f>Stok_In[[#This Row],[Nama Barang]]&amp;Stok_In[[#This Row],[ID]]</f>
        <v>21</v>
      </c>
      <c r="B22" s="20">
        <f t="shared" si="0"/>
        <v>21</v>
      </c>
      <c r="C22" s="27"/>
      <c r="D22" s="26"/>
      <c r="E22" s="7"/>
      <c r="F22" s="20"/>
      <c r="G22" s="10"/>
      <c r="H22" s="10">
        <f>Stok_In[[#This Row],[Qty]]*Stok_In[[#This Row],[Harga]]</f>
        <v>0</v>
      </c>
      <c r="I22" s="20"/>
      <c r="J22" s="7"/>
      <c r="K22" s="20"/>
      <c r="L22" s="10">
        <f>SUMIF(Rekening[No.Faktur],Stok_In[[#This Row],[No.Faktur]],Rekening[Mutasi])+SUMIF(Petty_Cash[No.Faktur],Stok_In[[#This Row],[No.Faktur]],Petty_Cash[Subtotal])</f>
        <v>0</v>
      </c>
      <c r="M22" s="35">
        <f>_xlfn.IFNA(SUMIF(Stok_In[No.Faktur],Stok_In[[#This Row],[No.Faktur]],Stok_In[Subtotal])-INDEX(Stok_In[Pembayaran],MATCH(Stok_In[[#This Row],[No.Faktur]],Stok_In[No.Faktur],0)),0)</f>
        <v>0</v>
      </c>
      <c r="P22" s="5"/>
    </row>
    <row r="23" spans="1:16" x14ac:dyDescent="0.25">
      <c r="A23" s="18" t="str">
        <f>Stok_In[[#This Row],[Nama Barang]]&amp;Stok_In[[#This Row],[ID]]</f>
        <v>22</v>
      </c>
      <c r="B23" s="20">
        <f t="shared" si="0"/>
        <v>22</v>
      </c>
      <c r="C23" s="27"/>
      <c r="D23" s="26"/>
      <c r="E23" s="7"/>
      <c r="F23" s="20"/>
      <c r="G23" s="10"/>
      <c r="H23" s="10">
        <f>Stok_In[[#This Row],[Qty]]*Stok_In[[#This Row],[Harga]]</f>
        <v>0</v>
      </c>
      <c r="I23" s="20"/>
      <c r="J23" s="7"/>
      <c r="K23" s="20"/>
      <c r="L23" s="10">
        <f>SUMIF(Rekening[No.Faktur],Stok_In[[#This Row],[No.Faktur]],Rekening[Mutasi])+SUMIF(Petty_Cash[No.Faktur],Stok_In[[#This Row],[No.Faktur]],Petty_Cash[Subtotal])</f>
        <v>0</v>
      </c>
      <c r="M23" s="36">
        <f>_xlfn.IFNA(SUMIF(Stok_In[No.Faktur],Stok_In[[#This Row],[No.Faktur]],Stok_In[Subtotal])-INDEX(Stok_In[Pembayaran],MATCH(Stok_In[[#This Row],[No.Faktur]],Stok_In[No.Faktur],0)),0)</f>
        <v>0</v>
      </c>
    </row>
    <row r="24" spans="1:16" x14ac:dyDescent="0.25">
      <c r="A24" s="18" t="str">
        <f>Stok_In[[#This Row],[Nama Barang]]&amp;Stok_In[[#This Row],[ID]]</f>
        <v>23</v>
      </c>
      <c r="B24" s="20">
        <f t="shared" si="0"/>
        <v>23</v>
      </c>
      <c r="C24" s="27"/>
      <c r="D24" s="26"/>
      <c r="E24" s="7"/>
      <c r="F24" s="20"/>
      <c r="G24" s="10"/>
      <c r="H24" s="10">
        <f>Stok_In[[#This Row],[Qty]]*Stok_In[[#This Row],[Harga]]</f>
        <v>0</v>
      </c>
      <c r="I24" s="20"/>
      <c r="J24" s="7"/>
      <c r="K24" s="20"/>
      <c r="L24" s="10">
        <f>SUMIF(Rekening[No.Faktur],Stok_In[[#This Row],[No.Faktur]],Rekening[Mutasi])+SUMIF(Petty_Cash[No.Faktur],Stok_In[[#This Row],[No.Faktur]],Petty_Cash[Subtotal])</f>
        <v>0</v>
      </c>
      <c r="M24" s="36">
        <f>_xlfn.IFNA(SUMIF(Stok_In[No.Faktur],Stok_In[[#This Row],[No.Faktur]],Stok_In[Subtotal])-INDEX(Stok_In[Pembayaran],MATCH(Stok_In[[#This Row],[No.Faktur]],Stok_In[No.Faktur],0)),0)</f>
        <v>0</v>
      </c>
    </row>
    <row r="25" spans="1:16" x14ac:dyDescent="0.25">
      <c r="A25" s="18" t="str">
        <f>Stok_In[[#This Row],[Nama Barang]]&amp;Stok_In[[#This Row],[ID]]</f>
        <v>24</v>
      </c>
      <c r="B25" s="20">
        <f t="shared" si="0"/>
        <v>24</v>
      </c>
      <c r="C25" s="27"/>
      <c r="D25" s="6"/>
      <c r="E25" s="7"/>
      <c r="F25" s="20"/>
      <c r="G25" s="10"/>
      <c r="H25" s="10">
        <f>Stok_In[[#This Row],[Qty]]*Stok_In[[#This Row],[Harga]]</f>
        <v>0</v>
      </c>
      <c r="I25" s="20"/>
      <c r="J25" s="7"/>
      <c r="K25" s="7"/>
      <c r="L25" s="10">
        <f>SUMIF(Rekening[No.Faktur],Stok_In[[#This Row],[No.Faktur]],Rekening[Mutasi])+SUMIF(Petty_Cash[No.Faktur],Stok_In[[#This Row],[No.Faktur]],Petty_Cash[Subtotal])</f>
        <v>0</v>
      </c>
      <c r="M25" s="36">
        <f>_xlfn.IFNA(SUMIF(Stok_In[No.Faktur],Stok_In[[#This Row],[No.Faktur]],Stok_In[Subtotal])-INDEX(Stok_In[Pembayaran],MATCH(Stok_In[[#This Row],[No.Faktur]],Stok_In[No.Faktur],0)),0)</f>
        <v>0</v>
      </c>
    </row>
    <row r="26" spans="1:16" x14ac:dyDescent="0.25">
      <c r="A26" s="18" t="str">
        <f>Stok_In[[#This Row],[Nama Barang]]&amp;Stok_In[[#This Row],[ID]]</f>
        <v>25</v>
      </c>
      <c r="B26" s="20">
        <f t="shared" si="0"/>
        <v>25</v>
      </c>
      <c r="C26" s="27"/>
      <c r="D26" s="6"/>
      <c r="E26" s="7"/>
      <c r="F26" s="7"/>
      <c r="G26" s="10"/>
      <c r="H26" s="10">
        <f>Stok_In[[#This Row],[Qty]]*Stok_In[[#This Row],[Harga]]</f>
        <v>0</v>
      </c>
      <c r="I26" s="20"/>
      <c r="J26" s="7"/>
      <c r="K26" s="7"/>
      <c r="L26" s="10">
        <f>SUMIF(Rekening[No.Faktur],Stok_In[[#This Row],[No.Faktur]],Rekening[Mutasi])+SUMIF(Petty_Cash[No.Faktur],Stok_In[[#This Row],[No.Faktur]],Petty_Cash[Subtotal])</f>
        <v>0</v>
      </c>
      <c r="M26" s="36">
        <f>_xlfn.IFNA(SUMIF(Stok_In[No.Faktur],Stok_In[[#This Row],[No.Faktur]],Stok_In[Subtotal])-INDEX(Stok_In[Pembayaran],MATCH(Stok_In[[#This Row],[No.Faktur]],Stok_In[No.Faktur],0)),0)</f>
        <v>0</v>
      </c>
    </row>
    <row r="27" spans="1:16" x14ac:dyDescent="0.25">
      <c r="A27" s="18" t="str">
        <f>Stok_In[[#This Row],[Nama Barang]]&amp;Stok_In[[#This Row],[ID]]</f>
        <v>26</v>
      </c>
      <c r="B27" s="20">
        <f t="shared" si="0"/>
        <v>26</v>
      </c>
      <c r="C27" s="27"/>
      <c r="D27" s="6"/>
      <c r="E27" s="7"/>
      <c r="F27" s="7"/>
      <c r="G27" s="10"/>
      <c r="H27" s="10">
        <f>Stok_In[[#This Row],[Qty]]*Stok_In[[#This Row],[Harga]]</f>
        <v>0</v>
      </c>
      <c r="I27" s="20"/>
      <c r="J27" s="7"/>
      <c r="K27" s="7"/>
      <c r="L27" s="10">
        <f>SUMIF(Rekening[No.Faktur],Stok_In[[#This Row],[No.Faktur]],Rekening[Mutasi])+SUMIF(Petty_Cash[No.Faktur],Stok_In[[#This Row],[No.Faktur]],Petty_Cash[Subtotal])</f>
        <v>0</v>
      </c>
      <c r="M27" s="36">
        <f>_xlfn.IFNA(SUMIF(Stok_In[No.Faktur],Stok_In[[#This Row],[No.Faktur]],Stok_In[Subtotal])-INDEX(Stok_In[Pembayaran],MATCH(Stok_In[[#This Row],[No.Faktur]],Stok_In[No.Faktur],0)),0)</f>
        <v>0</v>
      </c>
    </row>
    <row r="28" spans="1:16" x14ac:dyDescent="0.25">
      <c r="A28" s="18" t="str">
        <f>Stok_In[[#This Row],[Nama Barang]]&amp;Stok_In[[#This Row],[ID]]</f>
        <v>27</v>
      </c>
      <c r="B28" s="20">
        <f t="shared" si="0"/>
        <v>27</v>
      </c>
      <c r="C28" s="27"/>
      <c r="D28" s="6"/>
      <c r="E28" s="7"/>
      <c r="F28" s="7"/>
      <c r="G28" s="10"/>
      <c r="H28" s="10">
        <f>Stok_In[[#This Row],[Qty]]*Stok_In[[#This Row],[Harga]]</f>
        <v>0</v>
      </c>
      <c r="I28" s="20"/>
      <c r="J28" s="7"/>
      <c r="K28" s="7"/>
      <c r="L28" s="10">
        <f>SUMIF(Rekening[No.Faktur],Stok_In[[#This Row],[No.Faktur]],Rekening[Mutasi])+SUMIF(Petty_Cash[No.Faktur],Stok_In[[#This Row],[No.Faktur]],Petty_Cash[Subtotal])</f>
        <v>0</v>
      </c>
      <c r="M28" s="36">
        <f>_xlfn.IFNA(SUMIF(Stok_In[No.Faktur],Stok_In[[#This Row],[No.Faktur]],Stok_In[Subtotal])-INDEX(Stok_In[Pembayaran],MATCH(Stok_In[[#This Row],[No.Faktur]],Stok_In[No.Faktur],0)),0)</f>
        <v>0</v>
      </c>
    </row>
    <row r="29" spans="1:16" x14ac:dyDescent="0.25">
      <c r="A29" s="18" t="str">
        <f>Stok_In[[#This Row],[Nama Barang]]&amp;Stok_In[[#This Row],[ID]]</f>
        <v>28</v>
      </c>
      <c r="B29" s="20">
        <f t="shared" si="0"/>
        <v>28</v>
      </c>
      <c r="C29" s="27"/>
      <c r="D29" s="6"/>
      <c r="E29" s="7"/>
      <c r="F29" s="7"/>
      <c r="G29" s="10"/>
      <c r="H29" s="10">
        <f>Stok_In[[#This Row],[Qty]]*Stok_In[[#This Row],[Harga]]</f>
        <v>0</v>
      </c>
      <c r="I29" s="20"/>
      <c r="J29" s="7"/>
      <c r="K29" s="7"/>
      <c r="L29" s="10">
        <f>SUMIF(Rekening[No.Faktur],Stok_In[[#This Row],[No.Faktur]],Rekening[Mutasi])+SUMIF(Petty_Cash[No.Faktur],Stok_In[[#This Row],[No.Faktur]],Petty_Cash[Subtotal])</f>
        <v>0</v>
      </c>
      <c r="M29" s="36">
        <f>_xlfn.IFNA(SUMIF(Stok_In[No.Faktur],Stok_In[[#This Row],[No.Faktur]],Stok_In[Subtotal])-INDEX(Stok_In[Pembayaran],MATCH(Stok_In[[#This Row],[No.Faktur]],Stok_In[No.Faktur],0)),0)</f>
        <v>0</v>
      </c>
    </row>
    <row r="30" spans="1:16" x14ac:dyDescent="0.25">
      <c r="A30" s="18" t="str">
        <f>Stok_In[[#This Row],[Nama Barang]]&amp;Stok_In[[#This Row],[ID]]</f>
        <v>29</v>
      </c>
      <c r="B30" s="20">
        <f t="shared" si="0"/>
        <v>29</v>
      </c>
      <c r="C30" s="27"/>
      <c r="D30" s="6"/>
      <c r="E30" s="7"/>
      <c r="F30" s="7"/>
      <c r="G30" s="10"/>
      <c r="H30" s="10">
        <f>Stok_In[[#This Row],[Qty]]*Stok_In[[#This Row],[Harga]]</f>
        <v>0</v>
      </c>
      <c r="I30" s="20"/>
      <c r="J30" s="7"/>
      <c r="K30" s="7"/>
      <c r="L30" s="10">
        <f>SUMIF(Rekening[No.Faktur],Stok_In[[#This Row],[No.Faktur]],Rekening[Mutasi])+SUMIF(Petty_Cash[No.Faktur],Stok_In[[#This Row],[No.Faktur]],Petty_Cash[Subtotal])</f>
        <v>0</v>
      </c>
      <c r="M30" s="36">
        <f>_xlfn.IFNA(SUMIF(Stok_In[No.Faktur],Stok_In[[#This Row],[No.Faktur]],Stok_In[Subtotal])-INDEX(Stok_In[Pembayaran],MATCH(Stok_In[[#This Row],[No.Faktur]],Stok_In[No.Faktur],0)),0)</f>
        <v>0</v>
      </c>
    </row>
    <row r="31" spans="1:16" x14ac:dyDescent="0.25">
      <c r="A31" s="18" t="str">
        <f>Stok_In[[#This Row],[Nama Barang]]&amp;Stok_In[[#This Row],[ID]]</f>
        <v>30</v>
      </c>
      <c r="B31" s="20">
        <f t="shared" si="0"/>
        <v>30</v>
      </c>
      <c r="C31" s="27"/>
      <c r="D31" s="6"/>
      <c r="E31" s="7"/>
      <c r="F31" s="7"/>
      <c r="G31" s="10"/>
      <c r="H31" s="10">
        <f>Stok_In[[#This Row],[Qty]]*Stok_In[[#This Row],[Harga]]</f>
        <v>0</v>
      </c>
      <c r="I31" s="20"/>
      <c r="J31" s="7"/>
      <c r="K31" s="7"/>
      <c r="L31" s="10">
        <f>SUMIF(Rekening[No.Faktur],Stok_In[[#This Row],[No.Faktur]],Rekening[Mutasi])+SUMIF(Petty_Cash[No.Faktur],Stok_In[[#This Row],[No.Faktur]],Petty_Cash[Subtotal])</f>
        <v>0</v>
      </c>
      <c r="M31" s="36">
        <f>_xlfn.IFNA(SUMIF(Stok_In[No.Faktur],Stok_In[[#This Row],[No.Faktur]],Stok_In[Subtotal])-INDEX(Stok_In[Pembayaran],MATCH(Stok_In[[#This Row],[No.Faktur]],Stok_In[No.Faktur],0)),0)</f>
        <v>0</v>
      </c>
    </row>
    <row r="32" spans="1:16" x14ac:dyDescent="0.25">
      <c r="A32" s="18" t="str">
        <f>Stok_In[[#This Row],[Nama Barang]]&amp;Stok_In[[#This Row],[ID]]</f>
        <v>31</v>
      </c>
      <c r="B32" s="20">
        <f t="shared" si="0"/>
        <v>31</v>
      </c>
      <c r="C32" s="27"/>
      <c r="D32" s="6"/>
      <c r="E32" s="7"/>
      <c r="F32" s="7"/>
      <c r="G32" s="10"/>
      <c r="H32" s="10">
        <f>Stok_In[[#This Row],[Qty]]*Stok_In[[#This Row],[Harga]]</f>
        <v>0</v>
      </c>
      <c r="I32" s="20"/>
      <c r="J32" s="7"/>
      <c r="K32" s="7"/>
      <c r="L32" s="10">
        <f>SUMIF(Rekening[No.Faktur],Stok_In[[#This Row],[No.Faktur]],Rekening[Mutasi])+SUMIF(Petty_Cash[No.Faktur],Stok_In[[#This Row],[No.Faktur]],Petty_Cash[Subtotal])</f>
        <v>0</v>
      </c>
      <c r="M32" s="36">
        <f>_xlfn.IFNA(SUMIF(Stok_In[No.Faktur],Stok_In[[#This Row],[No.Faktur]],Stok_In[Subtotal])-INDEX(Stok_In[Pembayaran],MATCH(Stok_In[[#This Row],[No.Faktur]],Stok_In[No.Faktur],0)),0)</f>
        <v>0</v>
      </c>
    </row>
    <row r="33" spans="1:31" x14ac:dyDescent="0.25">
      <c r="A33" s="18" t="str">
        <f>Stok_In[[#This Row],[Nama Barang]]&amp;Stok_In[[#This Row],[ID]]</f>
        <v>32</v>
      </c>
      <c r="B33" s="20">
        <f t="shared" si="0"/>
        <v>32</v>
      </c>
      <c r="C33" s="27"/>
      <c r="D33" s="6"/>
      <c r="E33" s="7"/>
      <c r="F33" s="7"/>
      <c r="G33" s="10"/>
      <c r="H33" s="10">
        <f>Stok_In[[#This Row],[Qty]]*Stok_In[[#This Row],[Harga]]</f>
        <v>0</v>
      </c>
      <c r="I33" s="20"/>
      <c r="J33" s="7"/>
      <c r="K33" s="7"/>
      <c r="L33" s="10">
        <f>SUMIF(Rekening[No.Faktur],Stok_In[[#This Row],[No.Faktur]],Rekening[Mutasi])+SUMIF(Petty_Cash[No.Faktur],Stok_In[[#This Row],[No.Faktur]],Petty_Cash[Subtotal])</f>
        <v>0</v>
      </c>
      <c r="M33" s="36">
        <f>_xlfn.IFNA(SUMIF(Stok_In[No.Faktur],Stok_In[[#This Row],[No.Faktur]],Stok_In[Subtotal])-INDEX(Stok_In[Pembayaran],MATCH(Stok_In[[#This Row],[No.Faktur]],Stok_In[No.Faktur],0)),0)</f>
        <v>0</v>
      </c>
    </row>
    <row r="34" spans="1:31" x14ac:dyDescent="0.25">
      <c r="A34" s="18" t="str">
        <f>Stok_In[[#This Row],[Nama Barang]]&amp;Stok_In[[#This Row],[ID]]</f>
        <v>33</v>
      </c>
      <c r="B34" s="20">
        <f t="shared" si="0"/>
        <v>33</v>
      </c>
      <c r="C34" s="27"/>
      <c r="D34" s="6"/>
      <c r="E34" s="7"/>
      <c r="F34" s="7"/>
      <c r="G34" s="10"/>
      <c r="H34" s="10">
        <f>Stok_In[[#This Row],[Qty]]*Stok_In[[#This Row],[Harga]]</f>
        <v>0</v>
      </c>
      <c r="I34" s="20"/>
      <c r="J34" s="7"/>
      <c r="K34" s="7"/>
      <c r="L34" s="10">
        <f>SUMIF(Rekening[No.Faktur],Stok_In[[#This Row],[No.Faktur]],Rekening[Mutasi])+SUMIF(Petty_Cash[No.Faktur],Stok_In[[#This Row],[No.Faktur]],Petty_Cash[Subtotal])</f>
        <v>0</v>
      </c>
      <c r="M34" s="36">
        <f>_xlfn.IFNA(SUMIF(Stok_In[No.Faktur],Stok_In[[#This Row],[No.Faktur]],Stok_In[Subtotal])-INDEX(Stok_In[Pembayaran],MATCH(Stok_In[[#This Row],[No.Faktur]],Stok_In[No.Faktur],0)),0)</f>
        <v>0</v>
      </c>
    </row>
    <row r="35" spans="1:31" x14ac:dyDescent="0.25">
      <c r="A35" s="18" t="str">
        <f>Stok_In[[#This Row],[Nama Barang]]&amp;Stok_In[[#This Row],[ID]]</f>
        <v>34</v>
      </c>
      <c r="B35" s="20">
        <f t="shared" si="0"/>
        <v>34</v>
      </c>
      <c r="C35" s="27"/>
      <c r="D35" s="6"/>
      <c r="E35" s="7"/>
      <c r="F35" s="7"/>
      <c r="G35" s="10"/>
      <c r="H35" s="10">
        <f>Stok_In[[#This Row],[Qty]]*Stok_In[[#This Row],[Harga]]</f>
        <v>0</v>
      </c>
      <c r="I35" s="20"/>
      <c r="J35" s="7"/>
      <c r="K35" s="7"/>
      <c r="L35" s="10">
        <f>SUMIF(Rekening[No.Faktur],Stok_In[[#This Row],[No.Faktur]],Rekening[Mutasi])+SUMIF(Petty_Cash[No.Faktur],Stok_In[[#This Row],[No.Faktur]],Petty_Cash[Subtotal])</f>
        <v>0</v>
      </c>
      <c r="M35" s="36">
        <f>_xlfn.IFNA(SUMIF(Stok_In[No.Faktur],Stok_In[[#This Row],[No.Faktur]],Stok_In[Subtotal])-INDEX(Stok_In[Pembayaran],MATCH(Stok_In[[#This Row],[No.Faktur]],Stok_In[No.Faktur],0)),0)</f>
        <v>0</v>
      </c>
    </row>
    <row r="36" spans="1:31" x14ac:dyDescent="0.25">
      <c r="A36" s="18" t="str">
        <f>Stok_In[[#This Row],[Nama Barang]]&amp;Stok_In[[#This Row],[ID]]</f>
        <v>35</v>
      </c>
      <c r="B36" s="20">
        <f t="shared" si="0"/>
        <v>35</v>
      </c>
      <c r="C36" s="27"/>
      <c r="D36" s="6"/>
      <c r="E36" s="7"/>
      <c r="F36" s="7"/>
      <c r="G36" s="10"/>
      <c r="H36" s="10">
        <f>Stok_In[[#This Row],[Qty]]*Stok_In[[#This Row],[Harga]]</f>
        <v>0</v>
      </c>
      <c r="I36" s="20"/>
      <c r="J36" s="7"/>
      <c r="K36" s="7"/>
      <c r="L36" s="10">
        <f>SUMIF(Rekening[No.Faktur],Stok_In[[#This Row],[No.Faktur]],Rekening[Mutasi])+SUMIF(Petty_Cash[No.Faktur],Stok_In[[#This Row],[No.Faktur]],Petty_Cash[Subtotal])</f>
        <v>0</v>
      </c>
      <c r="M36" s="35">
        <f>_xlfn.IFNA(SUMIF(Stok_In[No.Faktur],Stok_In[[#This Row],[No.Faktur]],Stok_In[Subtotal])-INDEX(Stok_In[Pembayaran],MATCH(Stok_In[[#This Row],[No.Faktur]],Stok_In[No.Faktur],0)),0)</f>
        <v>0</v>
      </c>
      <c r="S36" s="5"/>
      <c r="T36" s="5"/>
      <c r="X36" s="5"/>
      <c r="Y36" s="5"/>
      <c r="AC36" s="5"/>
      <c r="AD36" s="5"/>
    </row>
    <row r="37" spans="1:31" x14ac:dyDescent="0.25">
      <c r="A37" s="18" t="str">
        <f>Stok_In[[#This Row],[Nama Barang]]&amp;Stok_In[[#This Row],[ID]]</f>
        <v>36</v>
      </c>
      <c r="B37" s="20">
        <f t="shared" si="0"/>
        <v>36</v>
      </c>
      <c r="C37" s="27"/>
      <c r="D37" s="6"/>
      <c r="E37" s="7"/>
      <c r="F37" s="7"/>
      <c r="G37" s="10"/>
      <c r="H37" s="10">
        <f>Stok_In[[#This Row],[Qty]]*Stok_In[[#This Row],[Harga]]</f>
        <v>0</v>
      </c>
      <c r="I37" s="20"/>
      <c r="J37" s="7"/>
      <c r="K37" s="7"/>
      <c r="L37" s="10">
        <f>SUMIF(Rekening[No.Faktur],Stok_In[[#This Row],[No.Faktur]],Rekening[Mutasi])+SUMIF(Petty_Cash[No.Faktur],Stok_In[[#This Row],[No.Faktur]],Petty_Cash[Subtotal])</f>
        <v>0</v>
      </c>
      <c r="M37" s="35">
        <f>_xlfn.IFNA(SUMIF(Stok_In[No.Faktur],Stok_In[[#This Row],[No.Faktur]],Stok_In[Subtotal])-INDEX(Stok_In[Pembayaran],MATCH(Stok_In[[#This Row],[No.Faktur]],Stok_In[No.Faktur],0)),0)</f>
        <v>0</v>
      </c>
      <c r="S37" s="5"/>
      <c r="T37" s="5"/>
      <c r="X37" s="5"/>
      <c r="Y37" s="5"/>
      <c r="AC37" s="5"/>
      <c r="AD37" s="5"/>
    </row>
    <row r="38" spans="1:31" x14ac:dyDescent="0.25">
      <c r="A38" s="18" t="str">
        <f>Stok_In[[#This Row],[Nama Barang]]&amp;Stok_In[[#This Row],[ID]]</f>
        <v>37</v>
      </c>
      <c r="B38" s="20">
        <f t="shared" si="0"/>
        <v>37</v>
      </c>
      <c r="C38" s="27"/>
      <c r="D38" s="6"/>
      <c r="E38" s="7"/>
      <c r="F38" s="7"/>
      <c r="G38" s="10"/>
      <c r="H38" s="10">
        <f>Stok_In[[#This Row],[Qty]]*Stok_In[[#This Row],[Harga]]</f>
        <v>0</v>
      </c>
      <c r="I38" s="20"/>
      <c r="J38" s="7"/>
      <c r="K38" s="7"/>
      <c r="L38" s="10">
        <f>SUMIF(Rekening[No.Faktur],Stok_In[[#This Row],[No.Faktur]],Rekening[Mutasi])+SUMIF(Petty_Cash[No.Faktur],Stok_In[[#This Row],[No.Faktur]],Petty_Cash[Subtotal])</f>
        <v>0</v>
      </c>
      <c r="M38" s="35">
        <f>_xlfn.IFNA(SUMIF(Stok_In[No.Faktur],Stok_In[[#This Row],[No.Faktur]],Stok_In[Subtotal])-INDEX(Stok_In[Pembayaran],MATCH(Stok_In[[#This Row],[No.Faktur]],Stok_In[No.Faktur],0)),0)</f>
        <v>0</v>
      </c>
      <c r="Q38" s="17"/>
      <c r="S38" s="5"/>
      <c r="T38" s="5"/>
      <c r="V38" s="17"/>
      <c r="X38" s="5"/>
      <c r="Y38" s="5"/>
      <c r="AC38" s="5"/>
      <c r="AD38" s="5"/>
    </row>
    <row r="39" spans="1:31" x14ac:dyDescent="0.25">
      <c r="A39" s="18" t="str">
        <f>Stok_In[[#This Row],[Nama Barang]]&amp;Stok_In[[#This Row],[ID]]</f>
        <v>38</v>
      </c>
      <c r="B39" s="20">
        <f t="shared" si="0"/>
        <v>38</v>
      </c>
      <c r="C39" s="27"/>
      <c r="D39" s="6"/>
      <c r="E39" s="7"/>
      <c r="F39" s="7"/>
      <c r="G39" s="10"/>
      <c r="H39" s="10">
        <f>Stok_In[[#This Row],[Qty]]*Stok_In[[#This Row],[Harga]]</f>
        <v>0</v>
      </c>
      <c r="I39" s="20"/>
      <c r="J39" s="7"/>
      <c r="K39" s="7"/>
      <c r="L39" s="10">
        <f>SUMIF(Rekening[No.Faktur],Stok_In[[#This Row],[No.Faktur]],Rekening[Mutasi])+SUMIF(Petty_Cash[No.Faktur],Stok_In[[#This Row],[No.Faktur]],Petty_Cash[Subtotal])</f>
        <v>0</v>
      </c>
      <c r="M39" s="35">
        <f>_xlfn.IFNA(SUMIF(Stok_In[No.Faktur],Stok_In[[#This Row],[No.Faktur]],Stok_In[Subtotal])-INDEX(Stok_In[Pembayaran],MATCH(Stok_In[[#This Row],[No.Faktur]],Stok_In[No.Faktur],0)),0)</f>
        <v>0</v>
      </c>
      <c r="R39" s="17"/>
      <c r="T39" s="5"/>
      <c r="U39" s="5"/>
      <c r="Y39" s="5"/>
      <c r="Z39" s="5"/>
      <c r="AE39" s="5"/>
    </row>
    <row r="40" spans="1:31" x14ac:dyDescent="0.25">
      <c r="A40" s="18" t="str">
        <f>Stok_In[[#This Row],[Nama Barang]]&amp;Stok_In[[#This Row],[ID]]</f>
        <v>39</v>
      </c>
      <c r="B40" s="20">
        <f t="shared" si="0"/>
        <v>39</v>
      </c>
      <c r="C40" s="27"/>
      <c r="D40" s="6"/>
      <c r="E40" s="7"/>
      <c r="F40" s="7"/>
      <c r="G40" s="10"/>
      <c r="H40" s="10">
        <f>Stok_In[[#This Row],[Qty]]*Stok_In[[#This Row],[Harga]]</f>
        <v>0</v>
      </c>
      <c r="I40" s="20"/>
      <c r="J40" s="7"/>
      <c r="K40" s="7"/>
      <c r="L40" s="10">
        <f>SUMIF(Rekening[No.Faktur],Stok_In[[#This Row],[No.Faktur]],Rekening[Mutasi])+SUMIF(Petty_Cash[No.Faktur],Stok_In[[#This Row],[No.Faktur]],Petty_Cash[Subtotal])</f>
        <v>0</v>
      </c>
      <c r="M40" s="35">
        <f>_xlfn.IFNA(SUMIF(Stok_In[No.Faktur],Stok_In[[#This Row],[No.Faktur]],Stok_In[Subtotal])-INDEX(Stok_In[Pembayaran],MATCH(Stok_In[[#This Row],[No.Faktur]],Stok_In[No.Faktur],0)),0)</f>
        <v>0</v>
      </c>
      <c r="N40" s="5"/>
      <c r="O40" s="5"/>
      <c r="T40" s="5"/>
      <c r="U40" s="5"/>
      <c r="Y40" s="5"/>
      <c r="Z40" s="5"/>
      <c r="AD40" s="5"/>
    </row>
    <row r="41" spans="1:31" x14ac:dyDescent="0.25">
      <c r="A41" s="18" t="str">
        <f>Stok_In[[#This Row],[Nama Barang]]&amp;Stok_In[[#This Row],[ID]]</f>
        <v>40</v>
      </c>
      <c r="B41" s="20">
        <f t="shared" si="0"/>
        <v>40</v>
      </c>
      <c r="C41" s="27"/>
      <c r="D41" s="6"/>
      <c r="E41" s="7"/>
      <c r="F41" s="7"/>
      <c r="G41" s="10"/>
      <c r="H41" s="10">
        <f>Stok_In[[#This Row],[Qty]]*Stok_In[[#This Row],[Harga]]</f>
        <v>0</v>
      </c>
      <c r="I41" s="20"/>
      <c r="J41" s="7"/>
      <c r="K41" s="7"/>
      <c r="L41" s="10">
        <f>SUMIF(Rekening[No.Faktur],Stok_In[[#This Row],[No.Faktur]],Rekening[Mutasi])+SUMIF(Petty_Cash[No.Faktur],Stok_In[[#This Row],[No.Faktur]],Petty_Cash[Subtotal])</f>
        <v>0</v>
      </c>
      <c r="M41" s="35">
        <f>_xlfn.IFNA(SUMIF(Stok_In[No.Faktur],Stok_In[[#This Row],[No.Faktur]],Stok_In[Subtotal])-INDEX(Stok_In[Pembayaran],MATCH(Stok_In[[#This Row],[No.Faktur]],Stok_In[No.Faktur],0)),0)</f>
        <v>0</v>
      </c>
      <c r="N41" s="5"/>
      <c r="O41" s="5"/>
      <c r="T41" s="5"/>
      <c r="U41" s="5"/>
      <c r="Y41" s="5"/>
      <c r="Z41" s="5"/>
      <c r="AD41" s="5"/>
      <c r="AE41" s="5"/>
    </row>
    <row r="42" spans="1:31" x14ac:dyDescent="0.25">
      <c r="A42" s="18" t="str">
        <f>Stok_In[[#This Row],[Nama Barang]]&amp;Stok_In[[#This Row],[ID]]</f>
        <v>41</v>
      </c>
      <c r="B42" s="20">
        <f t="shared" si="0"/>
        <v>41</v>
      </c>
      <c r="C42" s="27"/>
      <c r="D42" s="6"/>
      <c r="E42" s="7"/>
      <c r="F42" s="7"/>
      <c r="G42" s="10"/>
      <c r="H42" s="10">
        <f>Stok_In[[#This Row],[Qty]]*Stok_In[[#This Row],[Harga]]</f>
        <v>0</v>
      </c>
      <c r="I42" s="20"/>
      <c r="J42" s="7"/>
      <c r="K42" s="7"/>
      <c r="L42" s="10">
        <f>SUMIF(Rekening[No.Faktur],Stok_In[[#This Row],[No.Faktur]],Rekening[Mutasi])+SUMIF(Petty_Cash[No.Faktur],Stok_In[[#This Row],[No.Faktur]],Petty_Cash[Subtotal])</f>
        <v>0</v>
      </c>
      <c r="M42" s="35">
        <f>_xlfn.IFNA(SUMIF(Stok_In[No.Faktur],Stok_In[[#This Row],[No.Faktur]],Stok_In[Subtotal])-INDEX(Stok_In[Pembayaran],MATCH(Stok_In[[#This Row],[No.Faktur]],Stok_In[No.Faktur],0)),0)</f>
        <v>0</v>
      </c>
      <c r="N42" s="5"/>
      <c r="O42" s="5"/>
      <c r="T42" s="5"/>
      <c r="U42" s="5"/>
      <c r="Y42" s="5"/>
      <c r="Z42" s="5"/>
      <c r="AD42" s="5"/>
      <c r="AE42" s="5"/>
    </row>
    <row r="43" spans="1:31" x14ac:dyDescent="0.25">
      <c r="A43" s="18" t="str">
        <f>Stok_In[[#This Row],[Nama Barang]]&amp;Stok_In[[#This Row],[ID]]</f>
        <v>42</v>
      </c>
      <c r="B43" s="20">
        <f t="shared" si="0"/>
        <v>42</v>
      </c>
      <c r="C43" s="27"/>
      <c r="D43" s="6"/>
      <c r="E43" s="7"/>
      <c r="F43" s="7"/>
      <c r="G43" s="10"/>
      <c r="H43" s="10">
        <f>Stok_In[[#This Row],[Qty]]*Stok_In[[#This Row],[Harga]]</f>
        <v>0</v>
      </c>
      <c r="I43" s="20"/>
      <c r="J43" s="7"/>
      <c r="K43" s="7"/>
      <c r="L43" s="10">
        <f>SUMIF(Rekening[No.Faktur],Stok_In[[#This Row],[No.Faktur]],Rekening[Mutasi])+SUMIF(Petty_Cash[No.Faktur],Stok_In[[#This Row],[No.Faktur]],Petty_Cash[Subtotal])</f>
        <v>0</v>
      </c>
      <c r="M43" s="35">
        <f>_xlfn.IFNA(SUMIF(Stok_In[No.Faktur],Stok_In[[#This Row],[No.Faktur]],Stok_In[Subtotal])-INDEX(Stok_In[Pembayaran],MATCH(Stok_In[[#This Row],[No.Faktur]],Stok_In[No.Faktur],0)),0)</f>
        <v>0</v>
      </c>
      <c r="N43" s="5"/>
      <c r="O43" s="5"/>
      <c r="T43" s="5"/>
      <c r="U43" s="5"/>
      <c r="Y43" s="5"/>
      <c r="Z43" s="5"/>
      <c r="AD43" s="5"/>
      <c r="AE43" s="5"/>
    </row>
    <row r="44" spans="1:31" x14ac:dyDescent="0.25">
      <c r="A44" s="18" t="str">
        <f>Stok_In[[#This Row],[Nama Barang]]&amp;Stok_In[[#This Row],[ID]]</f>
        <v>43</v>
      </c>
      <c r="B44" s="20">
        <f t="shared" si="0"/>
        <v>43</v>
      </c>
      <c r="C44" s="27"/>
      <c r="D44" s="6"/>
      <c r="E44" s="7"/>
      <c r="F44" s="7"/>
      <c r="G44" s="10"/>
      <c r="H44" s="10">
        <f>Stok_In[[#This Row],[Qty]]*Stok_In[[#This Row],[Harga]]</f>
        <v>0</v>
      </c>
      <c r="I44" s="20"/>
      <c r="J44" s="7"/>
      <c r="K44" s="7"/>
      <c r="L44" s="10">
        <f>SUMIF(Rekening[No.Faktur],Stok_In[[#This Row],[No.Faktur]],Rekening[Mutasi])+SUMIF(Petty_Cash[No.Faktur],Stok_In[[#This Row],[No.Faktur]],Petty_Cash[Subtotal])</f>
        <v>0</v>
      </c>
      <c r="M44" s="35">
        <f>_xlfn.IFNA(SUMIF(Stok_In[No.Faktur],Stok_In[[#This Row],[No.Faktur]],Stok_In[Subtotal])-INDEX(Stok_In[Pembayaran],MATCH(Stok_In[[#This Row],[No.Faktur]],Stok_In[No.Faktur],0)),0)</f>
        <v>0</v>
      </c>
      <c r="N44" s="5"/>
      <c r="O44" s="5"/>
      <c r="T44" s="5"/>
      <c r="U44" s="5"/>
      <c r="Y44" s="5"/>
      <c r="Z44" s="5"/>
    </row>
    <row r="45" spans="1:31" x14ac:dyDescent="0.25">
      <c r="A45" s="18" t="str">
        <f>Stok_In[[#This Row],[Nama Barang]]&amp;Stok_In[[#This Row],[ID]]</f>
        <v>44</v>
      </c>
      <c r="B45" s="20">
        <f t="shared" si="0"/>
        <v>44</v>
      </c>
      <c r="C45" s="27"/>
      <c r="D45" s="6"/>
      <c r="E45" s="7"/>
      <c r="F45" s="7"/>
      <c r="G45" s="10"/>
      <c r="H45" s="10">
        <f>Stok_In[[#This Row],[Qty]]*Stok_In[[#This Row],[Harga]]</f>
        <v>0</v>
      </c>
      <c r="I45" s="20"/>
      <c r="J45" s="7"/>
      <c r="K45" s="7"/>
      <c r="L45" s="10">
        <f>SUMIF(Rekening[No.Faktur],Stok_In[[#This Row],[No.Faktur]],Rekening[Mutasi])+SUMIF(Petty_Cash[No.Faktur],Stok_In[[#This Row],[No.Faktur]],Petty_Cash[Subtotal])</f>
        <v>0</v>
      </c>
      <c r="M45" s="35">
        <f>_xlfn.IFNA(SUMIF(Stok_In[No.Faktur],Stok_In[[#This Row],[No.Faktur]],Stok_In[Subtotal])-INDEX(Stok_In[Pembayaran],MATCH(Stok_In[[#This Row],[No.Faktur]],Stok_In[No.Faktur],0)),0)</f>
        <v>0</v>
      </c>
      <c r="N45" s="5"/>
      <c r="O45" s="5"/>
      <c r="T45" s="5"/>
      <c r="U45" s="5"/>
    </row>
    <row r="46" spans="1:31" x14ac:dyDescent="0.25">
      <c r="A46" s="18" t="str">
        <f>Stok_In[[#This Row],[Nama Barang]]&amp;Stok_In[[#This Row],[ID]]</f>
        <v>45</v>
      </c>
      <c r="B46" s="20">
        <f t="shared" si="0"/>
        <v>45</v>
      </c>
      <c r="C46" s="27"/>
      <c r="D46" s="6"/>
      <c r="E46" s="7"/>
      <c r="F46" s="7"/>
      <c r="G46" s="10"/>
      <c r="H46" s="10">
        <f>Stok_In[[#This Row],[Qty]]*Stok_In[[#This Row],[Harga]]</f>
        <v>0</v>
      </c>
      <c r="I46" s="20"/>
      <c r="J46" s="7"/>
      <c r="K46" s="7"/>
      <c r="L46" s="10">
        <f>SUMIF(Rekening[No.Faktur],Stok_In[[#This Row],[No.Faktur]],Rekening[Mutasi])+SUMIF(Petty_Cash[No.Faktur],Stok_In[[#This Row],[No.Faktur]],Petty_Cash[Subtotal])</f>
        <v>0</v>
      </c>
      <c r="M46" s="35">
        <f>_xlfn.IFNA(SUMIF(Stok_In[No.Faktur],Stok_In[[#This Row],[No.Faktur]],Stok_In[Subtotal])-INDEX(Stok_In[Pembayaran],MATCH(Stok_In[[#This Row],[No.Faktur]],Stok_In[No.Faktur],0)),0)</f>
        <v>0</v>
      </c>
      <c r="N46" s="5"/>
      <c r="O46" s="5"/>
      <c r="T46" s="5"/>
      <c r="U46" s="5"/>
      <c r="Y46" s="5"/>
      <c r="Z46" s="5"/>
    </row>
    <row r="47" spans="1:31" x14ac:dyDescent="0.25">
      <c r="A47" s="18" t="str">
        <f>Stok_In[[#This Row],[Nama Barang]]&amp;Stok_In[[#This Row],[ID]]</f>
        <v>46</v>
      </c>
      <c r="B47" s="20">
        <f t="shared" si="0"/>
        <v>46</v>
      </c>
      <c r="C47" s="27"/>
      <c r="D47" s="6"/>
      <c r="E47" s="7"/>
      <c r="F47" s="7"/>
      <c r="G47" s="10"/>
      <c r="H47" s="10">
        <f>Stok_In[[#This Row],[Qty]]*Stok_In[[#This Row],[Harga]]</f>
        <v>0</v>
      </c>
      <c r="I47" s="20"/>
      <c r="J47" s="7"/>
      <c r="K47" s="7"/>
      <c r="L47" s="10">
        <f>SUMIF(Rekening[No.Faktur],Stok_In[[#This Row],[No.Faktur]],Rekening[Mutasi])+SUMIF(Petty_Cash[No.Faktur],Stok_In[[#This Row],[No.Faktur]],Petty_Cash[Subtotal])</f>
        <v>0</v>
      </c>
      <c r="M47" s="35">
        <f>_xlfn.IFNA(SUMIF(Stok_In[No.Faktur],Stok_In[[#This Row],[No.Faktur]],Stok_In[Subtotal])-INDEX(Stok_In[Pembayaran],MATCH(Stok_In[[#This Row],[No.Faktur]],Stok_In[No.Faktur],0)),0)</f>
        <v>0</v>
      </c>
      <c r="N47" s="5"/>
      <c r="O47" s="5"/>
      <c r="T47" s="5"/>
      <c r="U47" s="5"/>
      <c r="Y47" s="5"/>
      <c r="Z47" s="5"/>
      <c r="AD47" s="5"/>
      <c r="AE47" s="5"/>
    </row>
    <row r="48" spans="1:31" x14ac:dyDescent="0.25">
      <c r="A48" s="18" t="str">
        <f>Stok_In[[#This Row],[Nama Barang]]&amp;Stok_In[[#This Row],[ID]]</f>
        <v>47</v>
      </c>
      <c r="B48" s="20">
        <f t="shared" si="0"/>
        <v>47</v>
      </c>
      <c r="C48" s="27"/>
      <c r="D48" s="6"/>
      <c r="E48" s="7"/>
      <c r="F48" s="7"/>
      <c r="G48" s="10"/>
      <c r="H48" s="10">
        <f>Stok_In[[#This Row],[Qty]]*Stok_In[[#This Row],[Harga]]</f>
        <v>0</v>
      </c>
      <c r="I48" s="20"/>
      <c r="J48" s="7"/>
      <c r="K48" s="7"/>
      <c r="L48" s="10">
        <f>SUMIF(Rekening[No.Faktur],Stok_In[[#This Row],[No.Faktur]],Rekening[Mutasi])+SUMIF(Petty_Cash[No.Faktur],Stok_In[[#This Row],[No.Faktur]],Petty_Cash[Subtotal])</f>
        <v>0</v>
      </c>
      <c r="M48" s="35">
        <f>_xlfn.IFNA(SUMIF(Stok_In[No.Faktur],Stok_In[[#This Row],[No.Faktur]],Stok_In[Subtotal])-INDEX(Stok_In[Pembayaran],MATCH(Stok_In[[#This Row],[No.Faktur]],Stok_In[No.Faktur],0)),0)</f>
        <v>0</v>
      </c>
      <c r="N48" s="5"/>
      <c r="O48" s="5"/>
      <c r="T48" s="5"/>
      <c r="U48" s="5"/>
      <c r="Y48" s="5"/>
      <c r="Z48" s="5"/>
      <c r="AD48" s="5"/>
      <c r="AE48" s="5"/>
    </row>
    <row r="49" spans="1:31" x14ac:dyDescent="0.25">
      <c r="A49" s="18" t="str">
        <f>Stok_In[[#This Row],[Nama Barang]]&amp;Stok_In[[#This Row],[ID]]</f>
        <v>48</v>
      </c>
      <c r="B49" s="20">
        <f t="shared" si="0"/>
        <v>48</v>
      </c>
      <c r="C49" s="27"/>
      <c r="D49" s="6"/>
      <c r="E49" s="7"/>
      <c r="F49" s="7"/>
      <c r="G49" s="10"/>
      <c r="H49" s="10">
        <f>Stok_In[[#This Row],[Qty]]*Stok_In[[#This Row],[Harga]]</f>
        <v>0</v>
      </c>
      <c r="I49" s="20"/>
      <c r="J49" s="7"/>
      <c r="K49" s="7"/>
      <c r="L49" s="10">
        <f>SUMIF(Rekening[No.Faktur],Stok_In[[#This Row],[No.Faktur]],Rekening[Mutasi])+SUMIF(Petty_Cash[No.Faktur],Stok_In[[#This Row],[No.Faktur]],Petty_Cash[Subtotal])</f>
        <v>0</v>
      </c>
      <c r="M49" s="35">
        <f>_xlfn.IFNA(SUMIF(Stok_In[No.Faktur],Stok_In[[#This Row],[No.Faktur]],Stok_In[Subtotal])-INDEX(Stok_In[Pembayaran],MATCH(Stok_In[[#This Row],[No.Faktur]],Stok_In[No.Faktur],0)),0)</f>
        <v>0</v>
      </c>
      <c r="N49" s="5"/>
      <c r="O49" s="5"/>
      <c r="T49" s="5"/>
      <c r="U49" s="5"/>
      <c r="Y49" s="5"/>
      <c r="Z49" s="5"/>
      <c r="AD49" s="5"/>
      <c r="AE49" s="5"/>
    </row>
    <row r="50" spans="1:31" x14ac:dyDescent="0.25">
      <c r="A50" s="18" t="str">
        <f>Stok_In[[#This Row],[Nama Barang]]&amp;Stok_In[[#This Row],[ID]]</f>
        <v>49</v>
      </c>
      <c r="B50" s="20">
        <f t="shared" si="0"/>
        <v>49</v>
      </c>
      <c r="C50" s="27"/>
      <c r="D50" s="6"/>
      <c r="E50" s="7"/>
      <c r="F50" s="7"/>
      <c r="G50" s="10"/>
      <c r="H50" s="10">
        <f>Stok_In[[#This Row],[Qty]]*Stok_In[[#This Row],[Harga]]</f>
        <v>0</v>
      </c>
      <c r="I50" s="20"/>
      <c r="J50" s="7"/>
      <c r="K50" s="7"/>
      <c r="L50" s="10">
        <f>SUMIF(Rekening[No.Faktur],Stok_In[[#This Row],[No.Faktur]],Rekening[Mutasi])+SUMIF(Petty_Cash[No.Faktur],Stok_In[[#This Row],[No.Faktur]],Petty_Cash[Subtotal])</f>
        <v>0</v>
      </c>
      <c r="M50" s="35">
        <f>_xlfn.IFNA(SUMIF(Stok_In[No.Faktur],Stok_In[[#This Row],[No.Faktur]],Stok_In[Subtotal])-INDEX(Stok_In[Pembayaran],MATCH(Stok_In[[#This Row],[No.Faktur]],Stok_In[No.Faktur],0)),0)</f>
        <v>0</v>
      </c>
      <c r="N50" s="5"/>
      <c r="O50" s="5"/>
      <c r="T50" s="5"/>
      <c r="U50" s="5"/>
      <c r="Z50" s="5"/>
    </row>
    <row r="51" spans="1:31" x14ac:dyDescent="0.25">
      <c r="A51" s="18" t="str">
        <f>Stok_In[[#This Row],[Nama Barang]]&amp;Stok_In[[#This Row],[ID]]</f>
        <v>50</v>
      </c>
      <c r="B51" s="20">
        <f>B50+1</f>
        <v>50</v>
      </c>
      <c r="C51" s="27"/>
      <c r="D51" s="6"/>
      <c r="E51" s="7"/>
      <c r="F51" s="7"/>
      <c r="G51" s="10"/>
      <c r="H51" s="10">
        <f>Stok_In[[#This Row],[Qty]]*Stok_In[[#This Row],[Harga]]</f>
        <v>0</v>
      </c>
      <c r="I51" s="20"/>
      <c r="J51" s="7"/>
      <c r="K51" s="7"/>
      <c r="L51" s="10">
        <f>SUMIF(Rekening[No.Faktur],Stok_In[[#This Row],[No.Faktur]],Rekening[Mutasi])+SUMIF(Petty_Cash[No.Faktur],Stok_In[[#This Row],[No.Faktur]],Petty_Cash[Subtotal])</f>
        <v>0</v>
      </c>
      <c r="M51" s="35">
        <f>_xlfn.IFNA(SUMIF(Stok_In[No.Faktur],Stok_In[[#This Row],[No.Faktur]],Stok_In[Subtotal])-INDEX(Stok_In[Pembayaran],MATCH(Stok_In[[#This Row],[No.Faktur]],Stok_In[No.Faktur],0)),0)</f>
        <v>0</v>
      </c>
      <c r="N51" s="5"/>
      <c r="O51" s="5"/>
      <c r="T51" s="5"/>
    </row>
    <row r="52" spans="1:31" x14ac:dyDescent="0.25">
      <c r="A52" s="18" t="str">
        <f>Stok_In[[#This Row],[Nama Barang]]&amp;Stok_In[[#This Row],[ID]]</f>
        <v>51</v>
      </c>
      <c r="B52" s="20">
        <f t="shared" si="0"/>
        <v>51</v>
      </c>
      <c r="C52" s="27"/>
      <c r="D52" s="6"/>
      <c r="E52" s="7"/>
      <c r="F52" s="7"/>
      <c r="G52" s="10"/>
      <c r="H52" s="10">
        <f>Stok_In[[#This Row],[Qty]]*Stok_In[[#This Row],[Harga]]</f>
        <v>0</v>
      </c>
      <c r="I52" s="20"/>
      <c r="J52" s="7"/>
      <c r="K52" s="7"/>
      <c r="L52" s="10">
        <f>SUMIF(Rekening[No.Faktur],Stok_In[[#This Row],[No.Faktur]],Rekening[Mutasi])+SUMIF(Petty_Cash[No.Faktur],Stok_In[[#This Row],[No.Faktur]],Petty_Cash[Subtotal])</f>
        <v>0</v>
      </c>
      <c r="M52" s="35">
        <f>_xlfn.IFNA(SUMIF(Stok_In[No.Faktur],Stok_In[[#This Row],[No.Faktur]],Stok_In[Subtotal])-INDEX(Stok_In[Pembayaran],MATCH(Stok_In[[#This Row],[No.Faktur]],Stok_In[No.Faktur],0)),0)</f>
        <v>0</v>
      </c>
      <c r="N52" s="5"/>
      <c r="O52" s="5"/>
      <c r="T52" s="5"/>
    </row>
    <row r="53" spans="1:31" x14ac:dyDescent="0.25">
      <c r="A53" s="18" t="str">
        <f>Stok_In[[#This Row],[Nama Barang]]&amp;Stok_In[[#This Row],[ID]]</f>
        <v>52</v>
      </c>
      <c r="B53" s="20">
        <f>B52+1</f>
        <v>52</v>
      </c>
      <c r="C53" s="27"/>
      <c r="D53" s="6"/>
      <c r="E53" s="7"/>
      <c r="F53" s="7"/>
      <c r="G53" s="10"/>
      <c r="H53" s="10">
        <f>Stok_In[[#This Row],[Qty]]*Stok_In[[#This Row],[Harga]]</f>
        <v>0</v>
      </c>
      <c r="I53" s="20"/>
      <c r="J53" s="7"/>
      <c r="K53" s="7"/>
      <c r="L53" s="10">
        <f>SUMIF(Rekening[No.Faktur],Stok_In[[#This Row],[No.Faktur]],Rekening[Mutasi])+SUMIF(Petty_Cash[No.Faktur],Stok_In[[#This Row],[No.Faktur]],Petty_Cash[Subtotal])</f>
        <v>0</v>
      </c>
      <c r="M53" s="35">
        <f>_xlfn.IFNA(SUMIF(Stok_In[No.Faktur],Stok_In[[#This Row],[No.Faktur]],Stok_In[Subtotal])-INDEX(Stok_In[Pembayaran],MATCH(Stok_In[[#This Row],[No.Faktur]],Stok_In[No.Faktur],0)),0)</f>
        <v>0</v>
      </c>
      <c r="N53" s="5"/>
      <c r="O53" s="5"/>
      <c r="T53" s="5"/>
    </row>
    <row r="54" spans="1:31" x14ac:dyDescent="0.25">
      <c r="A54" s="18" t="str">
        <f>Stok_In[[#This Row],[Nama Barang]]&amp;Stok_In[[#This Row],[ID]]</f>
        <v>53</v>
      </c>
      <c r="B54" s="20">
        <f t="shared" si="0"/>
        <v>53</v>
      </c>
      <c r="C54" s="27"/>
      <c r="D54" s="6"/>
      <c r="E54" s="7"/>
      <c r="F54" s="7"/>
      <c r="G54" s="10"/>
      <c r="H54" s="10">
        <f>Stok_In[[#This Row],[Qty]]*Stok_In[[#This Row],[Harga]]</f>
        <v>0</v>
      </c>
      <c r="I54" s="20"/>
      <c r="J54" s="7"/>
      <c r="K54" s="7"/>
      <c r="L54" s="10">
        <f>SUMIF(Rekening[No.Faktur],Stok_In[[#This Row],[No.Faktur]],Rekening[Mutasi])+SUMIF(Petty_Cash[No.Faktur],Stok_In[[#This Row],[No.Faktur]],Petty_Cash[Subtotal])</f>
        <v>0</v>
      </c>
      <c r="M54" s="35">
        <f>_xlfn.IFNA(SUMIF(Stok_In[No.Faktur],Stok_In[[#This Row],[No.Faktur]],Stok_In[Subtotal])-INDEX(Stok_In[Pembayaran],MATCH(Stok_In[[#This Row],[No.Faktur]],Stok_In[No.Faktur],0)),0)</f>
        <v>0</v>
      </c>
      <c r="N54" s="5"/>
      <c r="O54" s="5"/>
      <c r="T54" s="5"/>
    </row>
    <row r="55" spans="1:31" x14ac:dyDescent="0.25">
      <c r="A55" s="18" t="str">
        <f>Stok_In[[#This Row],[Nama Barang]]&amp;Stok_In[[#This Row],[ID]]</f>
        <v>54</v>
      </c>
      <c r="B55" s="20">
        <f t="shared" si="0"/>
        <v>54</v>
      </c>
      <c r="C55" s="27"/>
      <c r="D55" s="6"/>
      <c r="E55" s="7"/>
      <c r="F55" s="7"/>
      <c r="G55" s="10"/>
      <c r="H55" s="10">
        <f>Stok_In[[#This Row],[Qty]]*Stok_In[[#This Row],[Harga]]</f>
        <v>0</v>
      </c>
      <c r="I55" s="20"/>
      <c r="J55" s="7"/>
      <c r="K55" s="7"/>
      <c r="L55" s="10">
        <f>SUMIF(Rekening[No.Faktur],Stok_In[[#This Row],[No.Faktur]],Rekening[Mutasi])+SUMIF(Petty_Cash[No.Faktur],Stok_In[[#This Row],[No.Faktur]],Petty_Cash[Subtotal])</f>
        <v>0</v>
      </c>
      <c r="M55" s="35">
        <f>_xlfn.IFNA(SUMIF(Stok_In[No.Faktur],Stok_In[[#This Row],[No.Faktur]],Stok_In[Subtotal])-INDEX(Stok_In[Pembayaran],MATCH(Stok_In[[#This Row],[No.Faktur]],Stok_In[No.Faktur],0)),0)</f>
        <v>0</v>
      </c>
      <c r="N55" s="5"/>
      <c r="O55" s="5"/>
    </row>
    <row r="56" spans="1:31" x14ac:dyDescent="0.25">
      <c r="A56" s="18" t="str">
        <f>Stok_In[[#This Row],[Nama Barang]]&amp;Stok_In[[#This Row],[ID]]</f>
        <v>55</v>
      </c>
      <c r="B56" s="20">
        <f t="shared" si="0"/>
        <v>55</v>
      </c>
      <c r="C56" s="27"/>
      <c r="D56" s="6"/>
      <c r="E56" s="7"/>
      <c r="F56" s="7"/>
      <c r="G56" s="10"/>
      <c r="H56" s="10">
        <f>Stok_In[[#This Row],[Qty]]*Stok_In[[#This Row],[Harga]]</f>
        <v>0</v>
      </c>
      <c r="I56" s="20"/>
      <c r="J56" s="7"/>
      <c r="K56" s="7"/>
      <c r="L56" s="10">
        <f>SUMIF(Rekening[No.Faktur],Stok_In[[#This Row],[No.Faktur]],Rekening[Mutasi])+SUMIF(Petty_Cash[No.Faktur],Stok_In[[#This Row],[No.Faktur]],Petty_Cash[Subtotal])</f>
        <v>0</v>
      </c>
      <c r="M56" s="35">
        <f>_xlfn.IFNA(SUMIF(Stok_In[No.Faktur],Stok_In[[#This Row],[No.Faktur]],Stok_In[Subtotal])-INDEX(Stok_In[Pembayaran],MATCH(Stok_In[[#This Row],[No.Faktur]],Stok_In[No.Faktur],0)),0)</f>
        <v>0</v>
      </c>
      <c r="N56" s="5"/>
      <c r="O56" s="5"/>
    </row>
    <row r="57" spans="1:31" x14ac:dyDescent="0.25">
      <c r="A57" s="18" t="str">
        <f>Stok_In[[#This Row],[Nama Barang]]&amp;Stok_In[[#This Row],[ID]]</f>
        <v>56</v>
      </c>
      <c r="B57" s="20">
        <f t="shared" si="0"/>
        <v>56</v>
      </c>
      <c r="C57" s="27"/>
      <c r="D57" s="6"/>
      <c r="E57" s="20"/>
      <c r="F57" s="7"/>
      <c r="G57" s="10"/>
      <c r="H57" s="10">
        <f>Stok_In[[#This Row],[Qty]]*Stok_In[[#This Row],[Harga]]</f>
        <v>0</v>
      </c>
      <c r="I57" s="20"/>
      <c r="J57" s="7"/>
      <c r="K57" s="7"/>
      <c r="L57" s="10">
        <f>SUMIF(Rekening[No.Faktur],Stok_In[[#This Row],[No.Faktur]],Rekening[Mutasi])+SUMIF(Petty_Cash[No.Faktur],Stok_In[[#This Row],[No.Faktur]],Petty_Cash[Subtotal])</f>
        <v>0</v>
      </c>
      <c r="M57" s="35">
        <f>_xlfn.IFNA(SUMIF(Stok_In[No.Faktur],Stok_In[[#This Row],[No.Faktur]],Stok_In[Subtotal])-INDEX(Stok_In[Pembayaran],MATCH(Stok_In[[#This Row],[No.Faktur]],Stok_In[No.Faktur],0)),0)</f>
        <v>0</v>
      </c>
    </row>
    <row r="58" spans="1:31" x14ac:dyDescent="0.25">
      <c r="A58" s="18" t="str">
        <f>Stok_In[[#This Row],[Nama Barang]]&amp;Stok_In[[#This Row],[ID]]</f>
        <v>57</v>
      </c>
      <c r="B58" s="20">
        <f t="shared" si="0"/>
        <v>57</v>
      </c>
      <c r="C58" s="27"/>
      <c r="D58" s="6"/>
      <c r="E58" s="7"/>
      <c r="F58" s="7"/>
      <c r="G58" s="10"/>
      <c r="H58" s="10">
        <f>Stok_In[[#This Row],[Qty]]*Stok_In[[#This Row],[Harga]]</f>
        <v>0</v>
      </c>
      <c r="I58" s="20"/>
      <c r="J58" s="7"/>
      <c r="K58" s="7"/>
      <c r="L58" s="10">
        <f>SUMIF(Rekening[No.Faktur],Stok_In[[#This Row],[No.Faktur]],Rekening[Mutasi])+SUMIF(Petty_Cash[No.Faktur],Stok_In[[#This Row],[No.Faktur]],Petty_Cash[Subtotal])</f>
        <v>0</v>
      </c>
      <c r="M58" s="35">
        <f>_xlfn.IFNA(SUMIF(Stok_In[No.Faktur],Stok_In[[#This Row],[No.Faktur]],Stok_In[Subtotal])-INDEX(Stok_In[Pembayaran],MATCH(Stok_In[[#This Row],[No.Faktur]],Stok_In[No.Faktur],0)),0)</f>
        <v>0</v>
      </c>
      <c r="N58" s="5"/>
      <c r="O58" s="5"/>
    </row>
    <row r="59" spans="1:31" x14ac:dyDescent="0.25">
      <c r="A59" s="18" t="str">
        <f>Stok_In[[#This Row],[Nama Barang]]&amp;Stok_In[[#This Row],[ID]]</f>
        <v>58</v>
      </c>
      <c r="B59" s="20">
        <f t="shared" si="0"/>
        <v>58</v>
      </c>
      <c r="C59" s="27"/>
      <c r="D59" s="6"/>
      <c r="E59" s="7"/>
      <c r="F59" s="7"/>
      <c r="G59" s="10"/>
      <c r="H59" s="10">
        <f>Stok_In[[#This Row],[Qty]]*Stok_In[[#This Row],[Harga]]</f>
        <v>0</v>
      </c>
      <c r="I59" s="20"/>
      <c r="J59" s="7"/>
      <c r="K59" s="7"/>
      <c r="L59" s="10">
        <f>SUMIF(Rekening[No.Faktur],Stok_In[[#This Row],[No.Faktur]],Rekening[Mutasi])+SUMIF(Petty_Cash[No.Faktur],Stok_In[[#This Row],[No.Faktur]],Petty_Cash[Subtotal])</f>
        <v>0</v>
      </c>
      <c r="M59" s="35">
        <f>_xlfn.IFNA(SUMIF(Stok_In[No.Faktur],Stok_In[[#This Row],[No.Faktur]],Stok_In[Subtotal])-INDEX(Stok_In[Pembayaran],MATCH(Stok_In[[#This Row],[No.Faktur]],Stok_In[No.Faktur],0)),0)</f>
        <v>0</v>
      </c>
      <c r="N59" s="5"/>
      <c r="O59" s="5"/>
    </row>
    <row r="60" spans="1:31" x14ac:dyDescent="0.25">
      <c r="A60" s="18" t="str">
        <f>Stok_In[[#This Row],[Nama Barang]]&amp;Stok_In[[#This Row],[ID]]</f>
        <v>59</v>
      </c>
      <c r="B60" s="20">
        <f t="shared" si="0"/>
        <v>59</v>
      </c>
      <c r="C60" s="27"/>
      <c r="D60" s="6"/>
      <c r="E60" s="7"/>
      <c r="F60" s="7"/>
      <c r="G60" s="10"/>
      <c r="H60" s="10">
        <f>Stok_In[[#This Row],[Qty]]*Stok_In[[#This Row],[Harga]]</f>
        <v>0</v>
      </c>
      <c r="I60" s="20"/>
      <c r="J60" s="7"/>
      <c r="K60" s="7"/>
      <c r="L60" s="10">
        <f>SUMIF(Rekening[No.Faktur],Stok_In[[#This Row],[No.Faktur]],Rekening[Mutasi])+SUMIF(Petty_Cash[No.Faktur],Stok_In[[#This Row],[No.Faktur]],Petty_Cash[Subtotal])</f>
        <v>0</v>
      </c>
      <c r="M60" s="35">
        <f>_xlfn.IFNA(SUMIF(Stok_In[No.Faktur],Stok_In[[#This Row],[No.Faktur]],Stok_In[Subtotal])-INDEX(Stok_In[Pembayaran],MATCH(Stok_In[[#This Row],[No.Faktur]],Stok_In[No.Faktur],0)),0)</f>
        <v>0</v>
      </c>
      <c r="N60" s="5"/>
      <c r="O60" s="5"/>
    </row>
    <row r="61" spans="1:31" x14ac:dyDescent="0.25">
      <c r="A61" s="18" t="str">
        <f>Stok_In[[#This Row],[Nama Barang]]&amp;Stok_In[[#This Row],[ID]]</f>
        <v>60</v>
      </c>
      <c r="B61" s="20">
        <f t="shared" si="0"/>
        <v>60</v>
      </c>
      <c r="C61" s="27"/>
      <c r="D61" s="6"/>
      <c r="E61" s="7"/>
      <c r="F61" s="7"/>
      <c r="G61" s="10"/>
      <c r="H61" s="10">
        <f>Stok_In[[#This Row],[Qty]]*Stok_In[[#This Row],[Harga]]</f>
        <v>0</v>
      </c>
      <c r="I61" s="20"/>
      <c r="J61" s="7"/>
      <c r="K61" s="7"/>
      <c r="L61" s="10">
        <f>SUMIF(Rekening[No.Faktur],Stok_In[[#This Row],[No.Faktur]],Rekening[Mutasi])+SUMIF(Petty_Cash[No.Faktur],Stok_In[[#This Row],[No.Faktur]],Petty_Cash[Subtotal])</f>
        <v>0</v>
      </c>
      <c r="M61" s="35">
        <f>_xlfn.IFNA(SUMIF(Stok_In[No.Faktur],Stok_In[[#This Row],[No.Faktur]],Stok_In[Subtotal])-INDEX(Stok_In[Pembayaran],MATCH(Stok_In[[#This Row],[No.Faktur]],Stok_In[No.Faktur],0)),0)</f>
        <v>0</v>
      </c>
      <c r="N61" s="5"/>
      <c r="O61" s="5"/>
    </row>
    <row r="62" spans="1:31" x14ac:dyDescent="0.25">
      <c r="A62" s="18" t="str">
        <f>Stok_In[[#This Row],[Nama Barang]]&amp;Stok_In[[#This Row],[ID]]</f>
        <v>61</v>
      </c>
      <c r="B62" s="20">
        <f t="shared" si="0"/>
        <v>61</v>
      </c>
      <c r="C62" s="27"/>
      <c r="D62" s="6"/>
      <c r="E62" s="7"/>
      <c r="F62" s="7"/>
      <c r="G62" s="10"/>
      <c r="H62" s="10">
        <f>Stok_In[[#This Row],[Qty]]*Stok_In[[#This Row],[Harga]]</f>
        <v>0</v>
      </c>
      <c r="I62" s="20"/>
      <c r="J62" s="7"/>
      <c r="K62" s="7"/>
      <c r="L62" s="10">
        <f>SUMIF(Rekening[No.Faktur],Stok_In[[#This Row],[No.Faktur]],Rekening[Mutasi])+SUMIF(Petty_Cash[No.Faktur],Stok_In[[#This Row],[No.Faktur]],Petty_Cash[Subtotal])</f>
        <v>0</v>
      </c>
      <c r="M62" s="35">
        <f>_xlfn.IFNA(SUMIF(Stok_In[No.Faktur],Stok_In[[#This Row],[No.Faktur]],Stok_In[Subtotal])-INDEX(Stok_In[Pembayaran],MATCH(Stok_In[[#This Row],[No.Faktur]],Stok_In[No.Faktur],0)),0)</f>
        <v>0</v>
      </c>
      <c r="N62" s="5"/>
      <c r="O62" s="5"/>
    </row>
    <row r="63" spans="1:31" x14ac:dyDescent="0.25">
      <c r="A63" s="18" t="str">
        <f>Stok_In[[#This Row],[Nama Barang]]&amp;Stok_In[[#This Row],[ID]]</f>
        <v>62</v>
      </c>
      <c r="B63" s="20">
        <f t="shared" si="0"/>
        <v>62</v>
      </c>
      <c r="C63" s="27"/>
      <c r="D63" s="6"/>
      <c r="E63" s="7"/>
      <c r="F63" s="7"/>
      <c r="G63" s="10"/>
      <c r="H63" s="10">
        <f>Stok_In[[#This Row],[Qty]]*Stok_In[[#This Row],[Harga]]</f>
        <v>0</v>
      </c>
      <c r="I63" s="20"/>
      <c r="J63" s="7"/>
      <c r="K63" s="7"/>
      <c r="L63" s="10">
        <f>SUMIF(Rekening[No.Faktur],Stok_In[[#This Row],[No.Faktur]],Rekening[Mutasi])+SUMIF(Petty_Cash[No.Faktur],Stok_In[[#This Row],[No.Faktur]],Petty_Cash[Subtotal])</f>
        <v>0</v>
      </c>
      <c r="M63" s="35">
        <f>_xlfn.IFNA(SUMIF(Stok_In[No.Faktur],Stok_In[[#This Row],[No.Faktur]],Stok_In[Subtotal])-INDEX(Stok_In[Pembayaran],MATCH(Stok_In[[#This Row],[No.Faktur]],Stok_In[No.Faktur],0)),0)</f>
        <v>0</v>
      </c>
      <c r="O63" s="5"/>
    </row>
    <row r="64" spans="1:31" x14ac:dyDescent="0.25">
      <c r="A64" s="18" t="str">
        <f>Stok_In[[#This Row],[Nama Barang]]&amp;Stok_In[[#This Row],[ID]]</f>
        <v>63</v>
      </c>
      <c r="B64" s="20">
        <f t="shared" si="0"/>
        <v>63</v>
      </c>
      <c r="C64" s="27"/>
      <c r="D64" s="6"/>
      <c r="E64" s="7"/>
      <c r="F64" s="7"/>
      <c r="G64" s="10"/>
      <c r="H64" s="10">
        <f>Stok_In[[#This Row],[Qty]]*Stok_In[[#This Row],[Harga]]</f>
        <v>0</v>
      </c>
      <c r="I64" s="20"/>
      <c r="J64" s="7"/>
      <c r="K64" s="7"/>
      <c r="L64" s="10">
        <f>SUMIF(Rekening[No.Faktur],Stok_In[[#This Row],[No.Faktur]],Rekening[Mutasi])+SUMIF(Petty_Cash[No.Faktur],Stok_In[[#This Row],[No.Faktur]],Petty_Cash[Subtotal])</f>
        <v>0</v>
      </c>
      <c r="M64" s="35">
        <f>_xlfn.IFNA(SUMIF(Stok_In[No.Faktur],Stok_In[[#This Row],[No.Faktur]],Stok_In[Subtotal])-INDEX(Stok_In[Pembayaran],MATCH(Stok_In[[#This Row],[No.Faktur]],Stok_In[No.Faktur],0)),0)</f>
        <v>0</v>
      </c>
    </row>
    <row r="65" spans="1:13" x14ac:dyDescent="0.25">
      <c r="A65" s="18" t="str">
        <f>Stok_In[[#This Row],[Nama Barang]]&amp;Stok_In[[#This Row],[ID]]</f>
        <v>64</v>
      </c>
      <c r="B65" s="20">
        <f t="shared" si="0"/>
        <v>64</v>
      </c>
      <c r="C65" s="27"/>
      <c r="D65" s="6"/>
      <c r="E65" s="7"/>
      <c r="F65" s="7"/>
      <c r="G65" s="10"/>
      <c r="H65" s="10">
        <f>Stok_In[[#This Row],[Qty]]*Stok_In[[#This Row],[Harga]]</f>
        <v>0</v>
      </c>
      <c r="I65" s="20"/>
      <c r="J65" s="7"/>
      <c r="K65" s="7"/>
      <c r="L65" s="10">
        <f>SUMIF(Rekening[No.Faktur],Stok_In[[#This Row],[No.Faktur]],Rekening[Mutasi])+SUMIF(Petty_Cash[No.Faktur],Stok_In[[#This Row],[No.Faktur]],Petty_Cash[Subtotal])</f>
        <v>0</v>
      </c>
      <c r="M65" s="35">
        <f>_xlfn.IFNA(SUMIF(Stok_In[No.Faktur],Stok_In[[#This Row],[No.Faktur]],Stok_In[Subtotal])-INDEX(Stok_In[Pembayaran],MATCH(Stok_In[[#This Row],[No.Faktur]],Stok_In[No.Faktur],0)),0)</f>
        <v>0</v>
      </c>
    </row>
    <row r="66" spans="1:13" x14ac:dyDescent="0.25">
      <c r="A66" s="18" t="str">
        <f>Stok_In[[#This Row],[Nama Barang]]&amp;Stok_In[[#This Row],[ID]]</f>
        <v>65</v>
      </c>
      <c r="B66" s="20">
        <f t="shared" si="0"/>
        <v>65</v>
      </c>
      <c r="C66" s="27"/>
      <c r="D66" s="6"/>
      <c r="E66" s="20"/>
      <c r="F66" s="7"/>
      <c r="G66" s="10"/>
      <c r="H66" s="10">
        <f>Stok_In[[#This Row],[Qty]]*Stok_In[[#This Row],[Harga]]</f>
        <v>0</v>
      </c>
      <c r="I66" s="20"/>
      <c r="J66" s="7"/>
      <c r="K66" s="7"/>
      <c r="L66" s="10">
        <f>SUMIF(Rekening[No.Faktur],Stok_In[[#This Row],[No.Faktur]],Rekening[Mutasi])+SUMIF(Petty_Cash[No.Faktur],Stok_In[[#This Row],[No.Faktur]],Petty_Cash[Subtotal])</f>
        <v>0</v>
      </c>
      <c r="M66" s="35">
        <f>_xlfn.IFNA(SUMIF(Stok_In[No.Faktur],Stok_In[[#This Row],[No.Faktur]],Stok_In[Subtotal])-INDEX(Stok_In[Pembayaran],MATCH(Stok_In[[#This Row],[No.Faktur]],Stok_In[No.Faktur],0)),0)</f>
        <v>0</v>
      </c>
    </row>
    <row r="67" spans="1:13" x14ac:dyDescent="0.25">
      <c r="A67" s="18" t="str">
        <f>Stok_In[[#This Row],[Nama Barang]]&amp;Stok_In[[#This Row],[ID]]</f>
        <v>66</v>
      </c>
      <c r="B67" s="20">
        <f t="shared" si="0"/>
        <v>66</v>
      </c>
      <c r="C67" s="27"/>
      <c r="D67" s="6"/>
      <c r="E67" s="7"/>
      <c r="F67" s="7"/>
      <c r="G67" s="10"/>
      <c r="H67" s="10">
        <f>Stok_In[[#This Row],[Qty]]*Stok_In[[#This Row],[Harga]]</f>
        <v>0</v>
      </c>
      <c r="I67" s="20"/>
      <c r="J67" s="7"/>
      <c r="K67" s="7"/>
      <c r="L67" s="10">
        <f>SUMIF(Rekening[No.Faktur],Stok_In[[#This Row],[No.Faktur]],Rekening[Mutasi])+SUMIF(Petty_Cash[No.Faktur],Stok_In[[#This Row],[No.Faktur]],Petty_Cash[Subtotal])</f>
        <v>0</v>
      </c>
      <c r="M67" s="35">
        <f>_xlfn.IFNA(SUMIF(Stok_In[No.Faktur],Stok_In[[#This Row],[No.Faktur]],Stok_In[Subtotal])-INDEX(Stok_In[Pembayaran],MATCH(Stok_In[[#This Row],[No.Faktur]],Stok_In[No.Faktur],0)),0)</f>
        <v>0</v>
      </c>
    </row>
    <row r="68" spans="1:13" x14ac:dyDescent="0.25">
      <c r="A68" s="18" t="str">
        <f>Stok_In[[#This Row],[Nama Barang]]&amp;Stok_In[[#This Row],[ID]]</f>
        <v>67</v>
      </c>
      <c r="B68" s="20">
        <f t="shared" si="0"/>
        <v>67</v>
      </c>
      <c r="C68" s="27"/>
      <c r="D68" s="6"/>
      <c r="E68" s="7"/>
      <c r="F68" s="7"/>
      <c r="G68" s="10"/>
      <c r="H68" s="10">
        <f>Stok_In[[#This Row],[Qty]]*Stok_In[[#This Row],[Harga]]</f>
        <v>0</v>
      </c>
      <c r="I68" s="20"/>
      <c r="J68" s="7"/>
      <c r="K68" s="7"/>
      <c r="L68" s="10">
        <f>SUMIF(Rekening[No.Faktur],Stok_In[[#This Row],[No.Faktur]],Rekening[Mutasi])+SUMIF(Petty_Cash[No.Faktur],Stok_In[[#This Row],[No.Faktur]],Petty_Cash[Subtotal])</f>
        <v>0</v>
      </c>
      <c r="M68" s="35">
        <f>_xlfn.IFNA(SUMIF(Stok_In[No.Faktur],Stok_In[[#This Row],[No.Faktur]],Stok_In[Subtotal])-INDEX(Stok_In[Pembayaran],MATCH(Stok_In[[#This Row],[No.Faktur]],Stok_In[No.Faktur],0)),0)</f>
        <v>0</v>
      </c>
    </row>
    <row r="69" spans="1:13" x14ac:dyDescent="0.25">
      <c r="A69" s="18" t="str">
        <f>Stok_In[[#This Row],[Nama Barang]]&amp;Stok_In[[#This Row],[ID]]</f>
        <v>68</v>
      </c>
      <c r="B69" s="20">
        <f t="shared" ref="B69:B79" si="1">B68+1</f>
        <v>68</v>
      </c>
      <c r="C69" s="27"/>
      <c r="D69" s="6"/>
      <c r="E69" s="7"/>
      <c r="F69" s="7"/>
      <c r="G69" s="10"/>
      <c r="H69" s="10">
        <f>Stok_In[[#This Row],[Qty]]*Stok_In[[#This Row],[Harga]]</f>
        <v>0</v>
      </c>
      <c r="I69" s="20"/>
      <c r="J69" s="7"/>
      <c r="K69" s="7"/>
      <c r="L69" s="10">
        <f>SUMIF(Rekening[No.Faktur],Stok_In[[#This Row],[No.Faktur]],Rekening[Mutasi])+SUMIF(Petty_Cash[No.Faktur],Stok_In[[#This Row],[No.Faktur]],Petty_Cash[Subtotal])</f>
        <v>0</v>
      </c>
      <c r="M69" s="35">
        <f>_xlfn.IFNA(SUMIF(Stok_In[No.Faktur],Stok_In[[#This Row],[No.Faktur]],Stok_In[Subtotal])-INDEX(Stok_In[Pembayaran],MATCH(Stok_In[[#This Row],[No.Faktur]],Stok_In[No.Faktur],0)),0)</f>
        <v>0</v>
      </c>
    </row>
    <row r="70" spans="1:13" x14ac:dyDescent="0.25">
      <c r="A70" s="18" t="str">
        <f>Stok_In[[#This Row],[Nama Barang]]&amp;Stok_In[[#This Row],[ID]]</f>
        <v>69</v>
      </c>
      <c r="B70" s="20">
        <f t="shared" si="1"/>
        <v>69</v>
      </c>
      <c r="C70" s="27"/>
      <c r="D70" s="6"/>
      <c r="E70" s="7"/>
      <c r="F70" s="7"/>
      <c r="G70" s="10"/>
      <c r="H70" s="10">
        <f>Stok_In[[#This Row],[Qty]]*Stok_In[[#This Row],[Harga]]</f>
        <v>0</v>
      </c>
      <c r="I70" s="20"/>
      <c r="J70" s="7"/>
      <c r="K70" s="7"/>
      <c r="L70" s="10">
        <f>SUMIF(Rekening[No.Faktur],Stok_In[[#This Row],[No.Faktur]],Rekening[Mutasi])+SUMIF(Petty_Cash[No.Faktur],Stok_In[[#This Row],[No.Faktur]],Petty_Cash[Subtotal])</f>
        <v>0</v>
      </c>
      <c r="M70" s="35">
        <f>_xlfn.IFNA(SUMIF(Stok_In[No.Faktur],Stok_In[[#This Row],[No.Faktur]],Stok_In[Subtotal])-INDEX(Stok_In[Pembayaran],MATCH(Stok_In[[#This Row],[No.Faktur]],Stok_In[No.Faktur],0)),0)</f>
        <v>0</v>
      </c>
    </row>
    <row r="71" spans="1:13" x14ac:dyDescent="0.25">
      <c r="A71" s="18" t="str">
        <f>Stok_In[[#This Row],[Nama Barang]]&amp;Stok_In[[#This Row],[ID]]</f>
        <v>70</v>
      </c>
      <c r="B71" s="20">
        <f t="shared" si="1"/>
        <v>70</v>
      </c>
      <c r="C71" s="27"/>
      <c r="D71" s="6"/>
      <c r="E71" s="7"/>
      <c r="F71" s="7"/>
      <c r="G71" s="10"/>
      <c r="H71" s="10">
        <f>Stok_In[[#This Row],[Qty]]*Stok_In[[#This Row],[Harga]]</f>
        <v>0</v>
      </c>
      <c r="I71" s="20"/>
      <c r="J71" s="7"/>
      <c r="K71" s="7"/>
      <c r="L71" s="10">
        <f>SUMIF(Rekening[No.Faktur],Stok_In[[#This Row],[No.Faktur]],Rekening[Mutasi])+SUMIF(Petty_Cash[No.Faktur],Stok_In[[#This Row],[No.Faktur]],Petty_Cash[Subtotal])</f>
        <v>0</v>
      </c>
      <c r="M71" s="35">
        <f>_xlfn.IFNA(SUMIF(Stok_In[No.Faktur],Stok_In[[#This Row],[No.Faktur]],Stok_In[Subtotal])-INDEX(Stok_In[Pembayaran],MATCH(Stok_In[[#This Row],[No.Faktur]],Stok_In[No.Faktur],0)),0)</f>
        <v>0</v>
      </c>
    </row>
    <row r="72" spans="1:13" x14ac:dyDescent="0.25">
      <c r="A72" s="18" t="str">
        <f>Stok_In[[#This Row],[Nama Barang]]&amp;Stok_In[[#This Row],[ID]]</f>
        <v>71</v>
      </c>
      <c r="B72" s="20">
        <f t="shared" si="1"/>
        <v>71</v>
      </c>
      <c r="C72" s="27"/>
      <c r="D72" s="6"/>
      <c r="E72" s="7"/>
      <c r="F72" s="7"/>
      <c r="G72" s="10"/>
      <c r="H72" s="10">
        <f>Stok_In[[#This Row],[Qty]]*Stok_In[[#This Row],[Harga]]</f>
        <v>0</v>
      </c>
      <c r="I72" s="20"/>
      <c r="J72" s="7"/>
      <c r="K72" s="7"/>
      <c r="L72" s="10">
        <f>SUMIF(Rekening[No.Faktur],Stok_In[[#This Row],[No.Faktur]],Rekening[Mutasi])+SUMIF(Petty_Cash[No.Faktur],Stok_In[[#This Row],[No.Faktur]],Petty_Cash[Subtotal])</f>
        <v>0</v>
      </c>
      <c r="M72" s="35">
        <f>_xlfn.IFNA(SUMIF(Stok_In[No.Faktur],Stok_In[[#This Row],[No.Faktur]],Stok_In[Subtotal])-INDEX(Stok_In[Pembayaran],MATCH(Stok_In[[#This Row],[No.Faktur]],Stok_In[No.Faktur],0)),0)</f>
        <v>0</v>
      </c>
    </row>
    <row r="73" spans="1:13" x14ac:dyDescent="0.25">
      <c r="A73" s="18" t="str">
        <f>Stok_In[[#This Row],[Nama Barang]]&amp;Stok_In[[#This Row],[ID]]</f>
        <v>72</v>
      </c>
      <c r="B73" s="20">
        <f t="shared" si="1"/>
        <v>72</v>
      </c>
      <c r="C73" s="27"/>
      <c r="D73" s="6"/>
      <c r="E73" s="7"/>
      <c r="F73" s="7"/>
      <c r="G73" s="10"/>
      <c r="H73" s="10">
        <f>Stok_In[[#This Row],[Qty]]*Stok_In[[#This Row],[Harga]]</f>
        <v>0</v>
      </c>
      <c r="I73" s="20"/>
      <c r="J73" s="7"/>
      <c r="K73" s="7"/>
      <c r="L73" s="10">
        <f>SUMIF(Rekening[No.Faktur],Stok_In[[#This Row],[No.Faktur]],Rekening[Mutasi])+SUMIF(Petty_Cash[No.Faktur],Stok_In[[#This Row],[No.Faktur]],Petty_Cash[Subtotal])</f>
        <v>0</v>
      </c>
      <c r="M73" s="35">
        <f>_xlfn.IFNA(SUMIF(Stok_In[No.Faktur],Stok_In[[#This Row],[No.Faktur]],Stok_In[Subtotal])-INDEX(Stok_In[Pembayaran],MATCH(Stok_In[[#This Row],[No.Faktur]],Stok_In[No.Faktur],0)),0)</f>
        <v>0</v>
      </c>
    </row>
    <row r="74" spans="1:13" x14ac:dyDescent="0.25">
      <c r="A74" s="18" t="str">
        <f>Stok_In[[#This Row],[Nama Barang]]&amp;Stok_In[[#This Row],[ID]]</f>
        <v>73</v>
      </c>
      <c r="B74" s="20">
        <f t="shared" si="1"/>
        <v>73</v>
      </c>
      <c r="C74" s="19"/>
      <c r="D74" s="6"/>
      <c r="E74" s="7"/>
      <c r="F74" s="7"/>
      <c r="G74" s="10"/>
      <c r="H74" s="10">
        <f>Stok_In[[#This Row],[Qty]]*Stok_In[[#This Row],[Harga]]</f>
        <v>0</v>
      </c>
      <c r="I74" s="20"/>
      <c r="J74" s="7"/>
      <c r="K74" s="7"/>
      <c r="L74" s="10">
        <f>SUMIF(Rekening[No.Faktur],Stok_In[[#This Row],[No.Faktur]],Rekening[Mutasi])+SUMIF(Petty_Cash[No.Faktur],Stok_In[[#This Row],[No.Faktur]],Petty_Cash[Subtotal])</f>
        <v>0</v>
      </c>
      <c r="M74" s="35">
        <f>_xlfn.IFNA(SUMIF(Stok_In[No.Faktur],Stok_In[[#This Row],[No.Faktur]],Stok_In[Subtotal])-INDEX(Stok_In[Pembayaran],MATCH(Stok_In[[#This Row],[No.Faktur]],Stok_In[No.Faktur],0)),0)</f>
        <v>0</v>
      </c>
    </row>
    <row r="75" spans="1:13" x14ac:dyDescent="0.25">
      <c r="A75" s="18" t="str">
        <f>Stok_In[[#This Row],[Nama Barang]]&amp;Stok_In[[#This Row],[ID]]</f>
        <v>74</v>
      </c>
      <c r="B75" s="20">
        <f t="shared" si="1"/>
        <v>74</v>
      </c>
      <c r="C75" s="19"/>
      <c r="D75" s="6"/>
      <c r="E75" s="7"/>
      <c r="F75" s="7"/>
      <c r="G75" s="10"/>
      <c r="H75" s="10">
        <f>Stok_In[[#This Row],[Qty]]*Stok_In[[#This Row],[Harga]]</f>
        <v>0</v>
      </c>
      <c r="I75" s="20"/>
      <c r="J75" s="7"/>
      <c r="K75" s="7"/>
      <c r="L75" s="10">
        <f>SUMIF(Rekening[No.Faktur],Stok_In[[#This Row],[No.Faktur]],Rekening[Mutasi])+SUMIF(Petty_Cash[No.Faktur],Stok_In[[#This Row],[No.Faktur]],Petty_Cash[Subtotal])</f>
        <v>0</v>
      </c>
      <c r="M75" s="35">
        <f>_xlfn.IFNA(SUMIF(Stok_In[No.Faktur],Stok_In[[#This Row],[No.Faktur]],Stok_In[Subtotal])-INDEX(Stok_In[Pembayaran],MATCH(Stok_In[[#This Row],[No.Faktur]],Stok_In[No.Faktur],0)),0)</f>
        <v>0</v>
      </c>
    </row>
    <row r="76" spans="1:13" x14ac:dyDescent="0.25">
      <c r="A76" s="18" t="str">
        <f>Stok_In[[#This Row],[Nama Barang]]&amp;Stok_In[[#This Row],[ID]]</f>
        <v>75</v>
      </c>
      <c r="B76" s="20">
        <f t="shared" si="1"/>
        <v>75</v>
      </c>
      <c r="C76" s="19"/>
      <c r="D76" s="6"/>
      <c r="E76" s="7"/>
      <c r="F76" s="7"/>
      <c r="G76" s="10"/>
      <c r="H76" s="10">
        <f>Stok_In[[#This Row],[Qty]]*Stok_In[[#This Row],[Harga]]</f>
        <v>0</v>
      </c>
      <c r="I76" s="20"/>
      <c r="J76" s="7"/>
      <c r="K76" s="7"/>
      <c r="L76" s="10">
        <f>SUMIF(Rekening[No.Faktur],Stok_In[[#This Row],[No.Faktur]],Rekening[Mutasi])+SUMIF(Petty_Cash[No.Faktur],Stok_In[[#This Row],[No.Faktur]],Petty_Cash[Subtotal])</f>
        <v>0</v>
      </c>
      <c r="M76" s="35">
        <f>_xlfn.IFNA(SUMIF(Stok_In[No.Faktur],Stok_In[[#This Row],[No.Faktur]],Stok_In[Subtotal])-INDEX(Stok_In[Pembayaran],MATCH(Stok_In[[#This Row],[No.Faktur]],Stok_In[No.Faktur],0)),0)</f>
        <v>0</v>
      </c>
    </row>
    <row r="77" spans="1:13" x14ac:dyDescent="0.25">
      <c r="A77" s="18" t="str">
        <f>Stok_In[[#This Row],[Nama Barang]]&amp;Stok_In[[#This Row],[ID]]</f>
        <v>76</v>
      </c>
      <c r="B77" s="20">
        <f t="shared" si="1"/>
        <v>76</v>
      </c>
      <c r="C77" s="19"/>
      <c r="D77" s="6"/>
      <c r="E77" s="7"/>
      <c r="F77" s="7"/>
      <c r="G77" s="10"/>
      <c r="H77" s="10">
        <f>Stok_In[[#This Row],[Qty]]*Stok_In[[#This Row],[Harga]]</f>
        <v>0</v>
      </c>
      <c r="I77" s="20"/>
      <c r="J77" s="7"/>
      <c r="K77" s="7"/>
      <c r="L77" s="10">
        <f>SUMIF(Rekening[No.Faktur],Stok_In[[#This Row],[No.Faktur]],Rekening[Mutasi])+SUMIF(Petty_Cash[No.Faktur],Stok_In[[#This Row],[No.Faktur]],Petty_Cash[Subtotal])</f>
        <v>0</v>
      </c>
      <c r="M77" s="35">
        <f>_xlfn.IFNA(SUMIF(Stok_In[No.Faktur],Stok_In[[#This Row],[No.Faktur]],Stok_In[Subtotal])-INDEX(Stok_In[Pembayaran],MATCH(Stok_In[[#This Row],[No.Faktur]],Stok_In[No.Faktur],0)),0)</f>
        <v>0</v>
      </c>
    </row>
    <row r="78" spans="1:13" x14ac:dyDescent="0.25">
      <c r="A78" s="18" t="str">
        <f>Stok_In[[#This Row],[Nama Barang]]&amp;Stok_In[[#This Row],[ID]]</f>
        <v>77</v>
      </c>
      <c r="B78" s="20">
        <f t="shared" si="1"/>
        <v>77</v>
      </c>
      <c r="C78" s="19"/>
      <c r="D78" s="6"/>
      <c r="E78" s="7"/>
      <c r="F78" s="7"/>
      <c r="G78" s="10"/>
      <c r="H78" s="10">
        <f>Stok_In[[#This Row],[Qty]]*Stok_In[[#This Row],[Harga]]</f>
        <v>0</v>
      </c>
      <c r="I78" s="20"/>
      <c r="J78" s="7"/>
      <c r="K78" s="7"/>
      <c r="L78" s="10">
        <f>SUMIF(Rekening[No.Faktur],Stok_In[[#This Row],[No.Faktur]],Rekening[Mutasi])+SUMIF(Petty_Cash[No.Faktur],Stok_In[[#This Row],[No.Faktur]],Petty_Cash[Subtotal])</f>
        <v>0</v>
      </c>
      <c r="M78" s="35">
        <f>_xlfn.IFNA(SUMIF(Stok_In[No.Faktur],Stok_In[[#This Row],[No.Faktur]],Stok_In[Subtotal])-INDEX(Stok_In[Pembayaran],MATCH(Stok_In[[#This Row],[No.Faktur]],Stok_In[No.Faktur],0)),0)</f>
        <v>0</v>
      </c>
    </row>
    <row r="79" spans="1:13" x14ac:dyDescent="0.25">
      <c r="A79" s="18" t="str">
        <f>Stok_In[[#This Row],[Nama Barang]]&amp;Stok_In[[#This Row],[ID]]</f>
        <v>78</v>
      </c>
      <c r="B79" s="20">
        <f t="shared" si="1"/>
        <v>78</v>
      </c>
      <c r="C79" s="19"/>
      <c r="D79" s="6"/>
      <c r="E79" s="7"/>
      <c r="F79" s="7"/>
      <c r="G79" s="10"/>
      <c r="H79" s="10">
        <f>Stok_In[[#This Row],[Qty]]*Stok_In[[#This Row],[Harga]]</f>
        <v>0</v>
      </c>
      <c r="I79" s="20"/>
      <c r="J79" s="7"/>
      <c r="K79" s="7"/>
      <c r="L79" s="10">
        <f>SUMIF(Rekening[No.Faktur],Stok_In[[#This Row],[No.Faktur]],Rekening[Mutasi])+SUMIF(Petty_Cash[No.Faktur],Stok_In[[#This Row],[No.Faktur]],Petty_Cash[Subtotal])</f>
        <v>0</v>
      </c>
      <c r="M79" s="35">
        <f>_xlfn.IFNA(SUMIF(Stok_In[No.Faktur],Stok_In[[#This Row],[No.Faktur]],Stok_In[Subtotal])-INDEX(Stok_In[Pembayaran],MATCH(Stok_In[[#This Row],[No.Faktur]],Stok_In[No.Faktur],0)),0)</f>
        <v>0</v>
      </c>
    </row>
    <row r="80" spans="1:13" x14ac:dyDescent="0.25">
      <c r="A80" s="47"/>
      <c r="B80" s="39"/>
      <c r="C80" s="40"/>
      <c r="D80" s="41"/>
      <c r="E80" s="17"/>
      <c r="F80" s="17"/>
      <c r="G80" s="38"/>
      <c r="H80" s="38"/>
      <c r="I80" s="17"/>
      <c r="J80" s="17"/>
      <c r="K80" s="38"/>
      <c r="L80" s="42"/>
    </row>
    <row r="81" spans="1:12" x14ac:dyDescent="0.25">
      <c r="A81" s="47"/>
      <c r="B81" s="39"/>
      <c r="C81" s="40"/>
      <c r="D81" s="41"/>
      <c r="E81" s="17"/>
      <c r="F81" s="17"/>
      <c r="G81" s="38"/>
      <c r="H81" s="38"/>
      <c r="I81" s="17"/>
      <c r="J81" s="17"/>
      <c r="K81" s="38"/>
      <c r="L81" s="42"/>
    </row>
    <row r="82" spans="1:12" x14ac:dyDescent="0.25">
      <c r="A82" s="47"/>
      <c r="B82" s="39"/>
      <c r="C82" s="40"/>
      <c r="D82" s="41"/>
      <c r="E82" s="17"/>
      <c r="F82" s="17"/>
      <c r="G82" s="38"/>
      <c r="H82" s="38"/>
      <c r="I82" s="17"/>
      <c r="J82" s="17"/>
      <c r="K82" s="38"/>
      <c r="L82" s="42"/>
    </row>
    <row r="83" spans="1:12" x14ac:dyDescent="0.25">
      <c r="A83" s="47"/>
      <c r="B83" s="39"/>
      <c r="C83" s="40"/>
      <c r="D83" s="41"/>
      <c r="E83" s="17"/>
      <c r="F83" s="17"/>
      <c r="G83" s="38"/>
      <c r="H83" s="38"/>
      <c r="I83" s="17"/>
      <c r="J83" s="17"/>
      <c r="K83" s="38"/>
      <c r="L83" s="42"/>
    </row>
    <row r="84" spans="1:12" x14ac:dyDescent="0.25">
      <c r="A84" s="47"/>
      <c r="B84" s="39"/>
      <c r="C84" s="40"/>
      <c r="D84" s="41"/>
      <c r="E84" s="17"/>
      <c r="F84" s="17"/>
      <c r="G84" s="38"/>
      <c r="H84" s="38"/>
      <c r="I84" s="17"/>
      <c r="J84" s="17"/>
      <c r="K84" s="38"/>
      <c r="L84" s="42"/>
    </row>
    <row r="85" spans="1:12" x14ac:dyDescent="0.25">
      <c r="A85" s="47"/>
      <c r="B85" s="39"/>
      <c r="C85" s="40"/>
      <c r="D85" s="41"/>
      <c r="E85" s="17"/>
      <c r="F85" s="17"/>
      <c r="G85" s="38"/>
      <c r="H85" s="38"/>
      <c r="I85" s="17"/>
      <c r="J85" s="17"/>
      <c r="K85" s="38"/>
      <c r="L85" s="42"/>
    </row>
    <row r="86" spans="1:12" x14ac:dyDescent="0.25">
      <c r="A86" s="47"/>
      <c r="B86" s="39"/>
      <c r="C86" s="40"/>
      <c r="D86" s="41"/>
      <c r="E86" s="17"/>
      <c r="F86" s="17"/>
      <c r="G86" s="38"/>
      <c r="H86" s="38"/>
      <c r="I86" s="17"/>
      <c r="J86" s="17"/>
      <c r="K86" s="38"/>
      <c r="L86" s="42"/>
    </row>
    <row r="87" spans="1:12" x14ac:dyDescent="0.25">
      <c r="A87" s="47"/>
      <c r="B87" s="39"/>
      <c r="C87" s="40"/>
      <c r="D87" s="41"/>
      <c r="E87" s="17"/>
      <c r="F87" s="17"/>
      <c r="G87" s="38"/>
      <c r="H87" s="38"/>
      <c r="I87" s="17"/>
      <c r="J87" s="17"/>
      <c r="K87" s="38"/>
      <c r="L87" s="42"/>
    </row>
    <row r="88" spans="1:12" x14ac:dyDescent="0.25">
      <c r="A88" s="47"/>
      <c r="B88" s="39"/>
      <c r="C88" s="40"/>
      <c r="D88" s="41"/>
      <c r="E88" s="17"/>
      <c r="F88" s="17"/>
      <c r="G88" s="38"/>
      <c r="H88" s="38"/>
      <c r="I88" s="17"/>
      <c r="J88" s="17"/>
      <c r="K88" s="38"/>
      <c r="L88" s="42"/>
    </row>
    <row r="89" spans="1:12" x14ac:dyDescent="0.25">
      <c r="A89" s="47"/>
      <c r="B89" s="39"/>
      <c r="C89" s="40"/>
      <c r="D89" s="41"/>
      <c r="E89" s="17"/>
      <c r="F89" s="17"/>
      <c r="G89" s="38"/>
      <c r="H89" s="38"/>
      <c r="I89" s="17"/>
      <c r="J89" s="17"/>
      <c r="K89" s="38"/>
      <c r="L89" s="42"/>
    </row>
    <row r="90" spans="1:12" x14ac:dyDescent="0.25">
      <c r="A90" s="47"/>
      <c r="B90" s="39"/>
      <c r="C90" s="40"/>
      <c r="D90" s="41"/>
      <c r="E90" s="17"/>
      <c r="F90" s="17"/>
      <c r="G90" s="38"/>
      <c r="H90" s="38"/>
      <c r="I90" s="17"/>
      <c r="J90" s="17"/>
      <c r="K90" s="38"/>
      <c r="L90" s="42"/>
    </row>
    <row r="91" spans="1:12" x14ac:dyDescent="0.25">
      <c r="A91" s="47"/>
      <c r="B91" s="39"/>
      <c r="C91" s="40"/>
      <c r="D91" s="41"/>
      <c r="E91" s="17"/>
      <c r="F91" s="17"/>
      <c r="G91" s="38"/>
      <c r="H91" s="38"/>
      <c r="I91" s="17"/>
      <c r="J91" s="17"/>
      <c r="K91" s="38"/>
      <c r="L91" s="42"/>
    </row>
    <row r="92" spans="1:12" x14ac:dyDescent="0.25">
      <c r="A92" s="47"/>
      <c r="B92" s="39"/>
      <c r="C92" s="40"/>
      <c r="D92" s="41"/>
      <c r="E92" s="17"/>
      <c r="F92" s="17"/>
      <c r="G92" s="38"/>
      <c r="H92" s="38"/>
      <c r="I92" s="17"/>
      <c r="J92" s="17"/>
      <c r="K92" s="38"/>
      <c r="L92" s="42"/>
    </row>
    <row r="93" spans="1:12" x14ac:dyDescent="0.25">
      <c r="A93" s="47"/>
      <c r="B93" s="39"/>
      <c r="C93" s="40"/>
      <c r="D93" s="41"/>
      <c r="E93" s="17"/>
      <c r="F93" s="17"/>
      <c r="G93" s="38"/>
      <c r="H93" s="38"/>
      <c r="I93" s="17"/>
      <c r="J93" s="17"/>
      <c r="K93" s="38"/>
      <c r="L93" s="42"/>
    </row>
    <row r="94" spans="1:12" x14ac:dyDescent="0.25">
      <c r="A94" s="47"/>
      <c r="B94" s="39"/>
      <c r="C94" s="40"/>
      <c r="D94" s="41"/>
      <c r="E94" s="17"/>
      <c r="F94" s="17"/>
      <c r="G94" s="38"/>
      <c r="H94" s="38"/>
      <c r="I94" s="17"/>
      <c r="J94" s="17"/>
      <c r="K94" s="38"/>
      <c r="L94" s="42"/>
    </row>
    <row r="95" spans="1:12" x14ac:dyDescent="0.25">
      <c r="A95" s="47"/>
      <c r="B95" s="39"/>
      <c r="C95" s="40"/>
      <c r="D95" s="41"/>
      <c r="E95" s="17"/>
      <c r="F95" s="17"/>
      <c r="G95" s="38"/>
      <c r="H95" s="38"/>
      <c r="I95" s="17"/>
      <c r="J95" s="17"/>
      <c r="K95" s="38"/>
      <c r="L95" s="42"/>
    </row>
    <row r="96" spans="1:12" x14ac:dyDescent="0.25">
      <c r="A96" s="47"/>
      <c r="B96" s="39"/>
      <c r="C96" s="40"/>
      <c r="D96" s="41"/>
      <c r="E96" s="41"/>
      <c r="F96" s="17"/>
      <c r="G96" s="38"/>
      <c r="H96" s="38"/>
      <c r="I96" s="17"/>
      <c r="J96" s="17"/>
      <c r="K96" s="38"/>
      <c r="L96" s="42"/>
    </row>
    <row r="97" spans="1:12" x14ac:dyDescent="0.25">
      <c r="A97" s="47"/>
      <c r="B97" s="39"/>
      <c r="C97" s="40"/>
      <c r="D97" s="41"/>
      <c r="E97" s="41"/>
      <c r="F97" s="17"/>
      <c r="G97" s="38"/>
      <c r="H97" s="38"/>
      <c r="I97" s="17"/>
      <c r="J97" s="41"/>
      <c r="K97" s="38"/>
      <c r="L97" s="42"/>
    </row>
    <row r="98" spans="1:12" x14ac:dyDescent="0.25">
      <c r="A98" s="47"/>
      <c r="B98" s="39"/>
      <c r="C98" s="40"/>
      <c r="D98" s="41"/>
      <c r="E98" s="17"/>
      <c r="F98" s="17"/>
      <c r="G98" s="38"/>
      <c r="H98" s="38"/>
      <c r="I98" s="17"/>
      <c r="J98" s="17"/>
      <c r="K98" s="38"/>
      <c r="L98" s="42"/>
    </row>
    <row r="99" spans="1:12" x14ac:dyDescent="0.25">
      <c r="A99" s="47"/>
      <c r="B99" s="39"/>
      <c r="C99" s="40"/>
      <c r="D99" s="41"/>
      <c r="E99" s="17"/>
      <c r="F99" s="17"/>
      <c r="G99" s="38"/>
      <c r="H99" s="38"/>
      <c r="I99" s="17"/>
      <c r="J99" s="17"/>
      <c r="K99" s="38"/>
      <c r="L99" s="42"/>
    </row>
    <row r="100" spans="1:12" x14ac:dyDescent="0.25">
      <c r="A100" s="47"/>
      <c r="B100" s="39"/>
      <c r="C100" s="40"/>
      <c r="D100" s="41"/>
      <c r="E100" s="17"/>
      <c r="F100" s="17"/>
      <c r="G100" s="38"/>
      <c r="H100" s="38"/>
      <c r="I100" s="17"/>
      <c r="J100" s="17"/>
      <c r="K100" s="38"/>
      <c r="L100" s="42"/>
    </row>
    <row r="101" spans="1:12" x14ac:dyDescent="0.25">
      <c r="A101" s="47"/>
      <c r="B101" s="39"/>
      <c r="C101" s="40"/>
      <c r="D101" s="41"/>
      <c r="E101" s="17"/>
      <c r="F101" s="17"/>
      <c r="G101" s="38"/>
      <c r="H101" s="38"/>
      <c r="I101" s="17"/>
      <c r="J101" s="17"/>
      <c r="K101" s="38"/>
      <c r="L101" s="42"/>
    </row>
    <row r="102" spans="1:12" x14ac:dyDescent="0.25">
      <c r="A102" s="47"/>
      <c r="B102" s="39"/>
      <c r="C102" s="40"/>
      <c r="D102" s="41"/>
      <c r="E102" s="17"/>
      <c r="F102" s="17"/>
      <c r="G102" s="38"/>
      <c r="H102" s="38"/>
      <c r="I102" s="17"/>
      <c r="J102" s="17"/>
      <c r="K102" s="38"/>
      <c r="L102" s="42"/>
    </row>
    <row r="103" spans="1:12" x14ac:dyDescent="0.25">
      <c r="A103" s="47"/>
      <c r="B103" s="39"/>
      <c r="C103" s="40"/>
      <c r="D103" s="41"/>
      <c r="E103" s="17"/>
      <c r="F103" s="17"/>
      <c r="G103" s="38"/>
      <c r="H103" s="38"/>
      <c r="I103" s="17"/>
      <c r="J103" s="17"/>
      <c r="K103" s="38"/>
      <c r="L103" s="42"/>
    </row>
    <row r="104" spans="1:12" x14ac:dyDescent="0.25">
      <c r="A104" s="47"/>
      <c r="B104" s="39"/>
      <c r="C104" s="40"/>
      <c r="D104" s="43"/>
      <c r="E104" s="17"/>
      <c r="F104" s="17"/>
      <c r="G104" s="38"/>
      <c r="H104" s="38"/>
      <c r="I104" s="17"/>
      <c r="J104" s="17"/>
      <c r="K104" s="38"/>
      <c r="L104" s="42"/>
    </row>
    <row r="105" spans="1:12" x14ac:dyDescent="0.25">
      <c r="A105" s="47"/>
      <c r="B105" s="39"/>
      <c r="C105" s="40"/>
      <c r="D105" s="43"/>
      <c r="E105" s="17"/>
      <c r="F105" s="17"/>
      <c r="G105" s="38"/>
      <c r="H105" s="38"/>
      <c r="I105" s="17"/>
      <c r="J105" s="17"/>
      <c r="K105" s="38"/>
      <c r="L105" s="42"/>
    </row>
    <row r="106" spans="1:12" x14ac:dyDescent="0.25">
      <c r="A106" s="47"/>
      <c r="B106" s="39"/>
      <c r="C106" s="40"/>
      <c r="D106" s="43"/>
      <c r="E106" s="17"/>
      <c r="F106" s="17"/>
      <c r="G106" s="38"/>
      <c r="H106" s="38"/>
      <c r="I106" s="17"/>
      <c r="J106" s="17"/>
      <c r="K106" s="38"/>
      <c r="L106" s="42"/>
    </row>
    <row r="107" spans="1:12" x14ac:dyDescent="0.25">
      <c r="A107" s="47"/>
      <c r="B107" s="39"/>
      <c r="C107" s="40"/>
      <c r="D107" s="43"/>
      <c r="E107" s="17"/>
      <c r="F107" s="17"/>
      <c r="G107" s="38"/>
      <c r="H107" s="38"/>
      <c r="I107" s="17"/>
      <c r="J107" s="17"/>
      <c r="K107" s="38"/>
      <c r="L107" s="42"/>
    </row>
    <row r="108" spans="1:12" x14ac:dyDescent="0.25">
      <c r="A108" s="47"/>
      <c r="B108" s="39"/>
      <c r="C108" s="40"/>
      <c r="D108" s="43"/>
      <c r="E108" s="17"/>
      <c r="F108" s="17"/>
      <c r="G108" s="38"/>
      <c r="H108" s="38"/>
      <c r="I108" s="17"/>
      <c r="J108" s="17"/>
      <c r="K108" s="38"/>
      <c r="L108" s="42"/>
    </row>
    <row r="109" spans="1:12" x14ac:dyDescent="0.25">
      <c r="A109" s="47"/>
      <c r="B109" s="39"/>
      <c r="C109" s="40"/>
      <c r="D109" s="43"/>
      <c r="E109" s="17"/>
      <c r="F109" s="17"/>
      <c r="G109" s="38"/>
      <c r="H109" s="38"/>
      <c r="I109" s="17"/>
      <c r="J109" s="17"/>
      <c r="K109" s="38"/>
      <c r="L109" s="42"/>
    </row>
    <row r="110" spans="1:12" x14ac:dyDescent="0.25">
      <c r="A110" s="47"/>
      <c r="B110" s="39"/>
      <c r="C110" s="40"/>
      <c r="D110" s="43"/>
      <c r="E110" s="17"/>
      <c r="F110" s="17"/>
      <c r="G110" s="38"/>
      <c r="H110" s="38"/>
      <c r="I110" s="17"/>
      <c r="J110" s="17"/>
      <c r="K110" s="38"/>
      <c r="L110" s="42"/>
    </row>
    <row r="111" spans="1:12" x14ac:dyDescent="0.25">
      <c r="A111" s="47"/>
      <c r="B111" s="39"/>
      <c r="C111" s="40"/>
      <c r="D111" s="43"/>
      <c r="E111" s="17"/>
      <c r="F111" s="17"/>
      <c r="G111" s="38"/>
      <c r="H111" s="38"/>
      <c r="I111" s="17"/>
      <c r="J111" s="17"/>
      <c r="K111" s="38"/>
      <c r="L111" s="42"/>
    </row>
    <row r="112" spans="1:12" x14ac:dyDescent="0.25">
      <c r="A112" s="47"/>
      <c r="B112" s="39"/>
      <c r="C112" s="40"/>
      <c r="D112" s="43"/>
      <c r="E112" s="17"/>
      <c r="F112" s="17"/>
      <c r="G112" s="38"/>
      <c r="H112" s="38"/>
      <c r="I112" s="17"/>
      <c r="J112" s="17"/>
      <c r="K112" s="38"/>
      <c r="L112" s="42"/>
    </row>
    <row r="113" spans="1:12" x14ac:dyDescent="0.25">
      <c r="A113" s="47"/>
      <c r="B113" s="39"/>
      <c r="C113" s="40"/>
      <c r="D113" s="43"/>
      <c r="E113" s="17"/>
      <c r="F113" s="17"/>
      <c r="G113" s="38"/>
      <c r="H113" s="38"/>
      <c r="I113" s="17"/>
      <c r="J113" s="17"/>
      <c r="K113" s="38"/>
      <c r="L113" s="42"/>
    </row>
    <row r="114" spans="1:12" x14ac:dyDescent="0.25">
      <c r="A114" s="47"/>
      <c r="B114" s="39"/>
      <c r="C114" s="40"/>
      <c r="D114" s="44"/>
      <c r="E114" s="17"/>
      <c r="F114" s="17"/>
      <c r="G114" s="38"/>
      <c r="H114" s="38"/>
      <c r="I114" s="17"/>
      <c r="J114" s="17"/>
      <c r="K114" s="38"/>
      <c r="L114" s="42"/>
    </row>
    <row r="115" spans="1:12" x14ac:dyDescent="0.25">
      <c r="A115" s="47"/>
      <c r="B115" s="39"/>
      <c r="C115" s="40"/>
      <c r="D115" s="44"/>
      <c r="E115" s="17"/>
      <c r="F115" s="17"/>
      <c r="G115" s="38"/>
      <c r="H115" s="38"/>
      <c r="I115" s="17"/>
      <c r="J115" s="17"/>
      <c r="K115" s="38"/>
      <c r="L115" s="42"/>
    </row>
    <row r="116" spans="1:12" x14ac:dyDescent="0.25">
      <c r="A116" s="47"/>
      <c r="B116" s="39"/>
      <c r="C116" s="40"/>
      <c r="D116" s="44"/>
      <c r="E116" s="17"/>
      <c r="F116" s="17"/>
      <c r="G116" s="38"/>
      <c r="H116" s="38"/>
      <c r="I116" s="17"/>
      <c r="J116" s="17"/>
      <c r="K116" s="38"/>
      <c r="L116" s="42"/>
    </row>
    <row r="117" spans="1:12" x14ac:dyDescent="0.25">
      <c r="A117" s="47"/>
      <c r="B117" s="39"/>
      <c r="C117" s="40"/>
      <c r="D117" s="44"/>
      <c r="E117" s="17"/>
      <c r="F117" s="17"/>
      <c r="G117" s="38"/>
      <c r="H117" s="38"/>
      <c r="I117" s="17"/>
      <c r="J117" s="17"/>
      <c r="K117" s="38"/>
      <c r="L117" s="42"/>
    </row>
    <row r="118" spans="1:12" x14ac:dyDescent="0.25">
      <c r="A118" s="47"/>
      <c r="B118" s="39"/>
      <c r="C118" s="40"/>
      <c r="D118" s="44"/>
      <c r="E118" s="17"/>
      <c r="F118" s="17"/>
      <c r="G118" s="38"/>
      <c r="H118" s="38"/>
      <c r="I118" s="17"/>
      <c r="J118" s="17"/>
      <c r="K118" s="38"/>
      <c r="L118" s="42"/>
    </row>
    <row r="119" spans="1:12" x14ac:dyDescent="0.25">
      <c r="A119" s="47"/>
      <c r="B119" s="39"/>
      <c r="C119" s="40"/>
      <c r="D119" s="44"/>
      <c r="E119" s="17"/>
      <c r="F119" s="17"/>
      <c r="G119" s="38"/>
      <c r="H119" s="38"/>
      <c r="I119" s="17"/>
      <c r="J119" s="17"/>
      <c r="K119" s="38"/>
      <c r="L119" s="42"/>
    </row>
    <row r="120" spans="1:12" x14ac:dyDescent="0.25">
      <c r="A120" s="47"/>
      <c r="B120" s="39"/>
      <c r="C120" s="40"/>
      <c r="D120" s="44"/>
      <c r="E120" s="17"/>
      <c r="F120" s="17"/>
      <c r="G120" s="38"/>
      <c r="H120" s="38"/>
      <c r="I120" s="17"/>
      <c r="J120" s="17"/>
      <c r="K120" s="38"/>
      <c r="L120" s="42"/>
    </row>
    <row r="121" spans="1:12" x14ac:dyDescent="0.25">
      <c r="A121" s="47"/>
      <c r="B121" s="39"/>
      <c r="C121" s="40"/>
      <c r="D121" s="44"/>
      <c r="E121" s="17"/>
      <c r="F121" s="17"/>
      <c r="G121" s="38"/>
      <c r="H121" s="38"/>
      <c r="I121" s="17"/>
      <c r="J121" s="17"/>
      <c r="K121" s="38"/>
      <c r="L121" s="42"/>
    </row>
    <row r="122" spans="1:12" x14ac:dyDescent="0.25">
      <c r="A122" s="47"/>
      <c r="B122" s="39"/>
      <c r="C122" s="40"/>
      <c r="D122" s="44"/>
      <c r="E122" s="17"/>
      <c r="F122" s="17"/>
      <c r="G122" s="38"/>
      <c r="H122" s="38"/>
      <c r="I122" s="17"/>
      <c r="J122" s="17"/>
      <c r="K122" s="38"/>
      <c r="L122" s="42"/>
    </row>
    <row r="123" spans="1:12" x14ac:dyDescent="0.25">
      <c r="A123" s="47"/>
      <c r="B123" s="39"/>
      <c r="C123" s="40"/>
      <c r="D123" s="44"/>
      <c r="E123" s="17"/>
      <c r="F123" s="17"/>
      <c r="G123" s="38"/>
      <c r="H123" s="38"/>
      <c r="I123" s="17"/>
      <c r="J123" s="17"/>
      <c r="K123" s="38"/>
      <c r="L123" s="42"/>
    </row>
    <row r="124" spans="1:12" x14ac:dyDescent="0.25">
      <c r="A124" s="47"/>
      <c r="B124" s="39"/>
      <c r="C124" s="40"/>
      <c r="D124" s="44"/>
      <c r="E124" s="17"/>
      <c r="F124" s="17"/>
      <c r="G124" s="38"/>
      <c r="H124" s="38"/>
      <c r="I124" s="17"/>
      <c r="J124" s="17"/>
      <c r="K124" s="38"/>
      <c r="L124" s="42"/>
    </row>
    <row r="125" spans="1:12" x14ac:dyDescent="0.25">
      <c r="A125" s="47"/>
      <c r="B125" s="39"/>
      <c r="C125" s="40"/>
      <c r="D125" s="44"/>
      <c r="E125" s="17"/>
      <c r="F125" s="17"/>
      <c r="G125" s="38"/>
      <c r="H125" s="38"/>
      <c r="I125" s="17"/>
      <c r="J125" s="17"/>
      <c r="K125" s="38"/>
      <c r="L125" s="42"/>
    </row>
    <row r="126" spans="1:12" x14ac:dyDescent="0.25">
      <c r="A126" s="47"/>
      <c r="B126" s="39"/>
      <c r="C126" s="40"/>
      <c r="D126" s="44"/>
      <c r="E126" s="17"/>
      <c r="F126" s="17"/>
      <c r="G126" s="38"/>
      <c r="H126" s="38"/>
      <c r="I126" s="17"/>
      <c r="J126" s="17"/>
      <c r="K126" s="38"/>
      <c r="L126" s="42"/>
    </row>
    <row r="127" spans="1:12" x14ac:dyDescent="0.25">
      <c r="A127" s="47"/>
      <c r="B127" s="39"/>
      <c r="C127" s="40"/>
      <c r="D127" s="44"/>
      <c r="E127" s="17"/>
      <c r="F127" s="17"/>
      <c r="G127" s="38"/>
      <c r="H127" s="38"/>
      <c r="I127" s="17"/>
      <c r="J127" s="17"/>
      <c r="K127" s="38"/>
      <c r="L127" s="42"/>
    </row>
    <row r="128" spans="1:12" x14ac:dyDescent="0.25">
      <c r="A128" s="47"/>
      <c r="B128" s="39"/>
      <c r="C128" s="40"/>
      <c r="D128" s="44"/>
      <c r="E128" s="17"/>
      <c r="F128" s="17"/>
      <c r="G128" s="38"/>
      <c r="H128" s="38"/>
      <c r="I128" s="17"/>
      <c r="J128" s="17"/>
      <c r="K128" s="38"/>
      <c r="L128" s="42"/>
    </row>
    <row r="129" spans="1:12" x14ac:dyDescent="0.25">
      <c r="A129" s="47"/>
      <c r="B129" s="39"/>
      <c r="C129" s="40"/>
      <c r="D129" s="44"/>
      <c r="E129" s="17"/>
      <c r="F129" s="17"/>
      <c r="G129" s="38"/>
      <c r="H129" s="38"/>
      <c r="I129" s="17"/>
      <c r="J129" s="17"/>
      <c r="K129" s="38"/>
      <c r="L129" s="42"/>
    </row>
    <row r="130" spans="1:12" x14ac:dyDescent="0.25">
      <c r="A130" s="47"/>
      <c r="B130" s="39"/>
      <c r="C130" s="40"/>
      <c r="D130" s="44"/>
      <c r="E130" s="17"/>
      <c r="F130" s="17"/>
      <c r="G130" s="38"/>
      <c r="H130" s="38"/>
      <c r="I130" s="17"/>
      <c r="J130" s="17"/>
      <c r="K130" s="38"/>
      <c r="L130" s="42"/>
    </row>
    <row r="131" spans="1:12" x14ac:dyDescent="0.25">
      <c r="A131" s="47"/>
      <c r="B131" s="39"/>
      <c r="C131" s="40"/>
      <c r="D131" s="44"/>
      <c r="E131" s="17"/>
      <c r="F131" s="17"/>
      <c r="G131" s="38"/>
      <c r="H131" s="38"/>
      <c r="I131" s="17"/>
      <c r="J131" s="17"/>
      <c r="K131" s="38"/>
      <c r="L131" s="42"/>
    </row>
    <row r="132" spans="1:12" x14ac:dyDescent="0.25">
      <c r="A132" s="47"/>
      <c r="B132" s="39"/>
      <c r="C132" s="40"/>
      <c r="D132" s="44"/>
      <c r="E132" s="17"/>
      <c r="F132" s="17"/>
      <c r="G132" s="38"/>
      <c r="H132" s="38"/>
      <c r="I132" s="17"/>
      <c r="J132" s="17"/>
      <c r="K132" s="38"/>
      <c r="L132" s="42"/>
    </row>
    <row r="133" spans="1:12" x14ac:dyDescent="0.25">
      <c r="A133" s="47"/>
      <c r="B133" s="39"/>
      <c r="C133" s="40"/>
      <c r="D133" s="44"/>
      <c r="E133" s="17"/>
      <c r="F133" s="17"/>
      <c r="G133" s="38"/>
      <c r="H133" s="38"/>
      <c r="I133" s="17"/>
      <c r="J133" s="17"/>
      <c r="K133" s="38"/>
      <c r="L133" s="42"/>
    </row>
    <row r="134" spans="1:12" x14ac:dyDescent="0.25">
      <c r="A134" s="47"/>
      <c r="B134" s="39"/>
      <c r="C134" s="40"/>
      <c r="D134" s="44"/>
      <c r="E134" s="17"/>
      <c r="F134" s="17"/>
      <c r="G134" s="38"/>
      <c r="H134" s="38"/>
      <c r="I134" s="17"/>
      <c r="J134" s="17"/>
      <c r="K134" s="38"/>
      <c r="L134" s="42"/>
    </row>
    <row r="135" spans="1:12" x14ac:dyDescent="0.25">
      <c r="A135" s="47"/>
      <c r="B135" s="39"/>
      <c r="C135" s="40"/>
      <c r="D135" s="44"/>
      <c r="E135" s="17"/>
      <c r="F135" s="17"/>
      <c r="G135" s="38"/>
      <c r="H135" s="38"/>
      <c r="I135" s="17"/>
      <c r="J135" s="17"/>
      <c r="K135" s="38"/>
      <c r="L135" s="42"/>
    </row>
    <row r="136" spans="1:12" x14ac:dyDescent="0.25">
      <c r="A136" s="47"/>
      <c r="B136" s="39"/>
      <c r="C136" s="40"/>
      <c r="D136" s="44"/>
      <c r="E136" s="17"/>
      <c r="F136" s="17"/>
      <c r="G136" s="38"/>
      <c r="H136" s="38"/>
      <c r="I136" s="17"/>
      <c r="J136" s="17"/>
      <c r="K136" s="38"/>
      <c r="L136" s="42"/>
    </row>
    <row r="137" spans="1:12" x14ac:dyDescent="0.25">
      <c r="A137" s="47"/>
      <c r="B137" s="39"/>
      <c r="C137" s="40"/>
      <c r="D137" s="44"/>
      <c r="E137" s="17"/>
      <c r="F137" s="17"/>
      <c r="G137" s="38"/>
      <c r="H137" s="38"/>
      <c r="I137" s="17"/>
      <c r="J137" s="17"/>
      <c r="K137" s="38"/>
      <c r="L137" s="42"/>
    </row>
    <row r="138" spans="1:12" x14ac:dyDescent="0.25">
      <c r="A138" s="47"/>
      <c r="B138" s="39"/>
      <c r="C138" s="40"/>
      <c r="D138" s="44"/>
      <c r="E138" s="17"/>
      <c r="F138" s="17"/>
      <c r="G138" s="38"/>
      <c r="H138" s="38"/>
      <c r="I138" s="17"/>
      <c r="J138" s="17"/>
      <c r="K138" s="38"/>
      <c r="L138" s="42"/>
    </row>
    <row r="139" spans="1:12" x14ac:dyDescent="0.25">
      <c r="A139" s="47"/>
      <c r="B139" s="39"/>
      <c r="C139" s="40"/>
      <c r="D139" s="44"/>
      <c r="E139" s="17"/>
      <c r="F139" s="17"/>
      <c r="G139" s="38"/>
      <c r="H139" s="38"/>
      <c r="I139" s="17"/>
      <c r="J139" s="17"/>
      <c r="K139" s="38"/>
      <c r="L139" s="42"/>
    </row>
    <row r="140" spans="1:12" x14ac:dyDescent="0.25">
      <c r="A140" s="47"/>
      <c r="B140" s="39"/>
      <c r="C140" s="40"/>
      <c r="D140" s="44"/>
      <c r="E140" s="17"/>
      <c r="F140" s="17"/>
      <c r="G140" s="38"/>
      <c r="H140" s="38"/>
      <c r="I140" s="17"/>
      <c r="J140" s="17"/>
      <c r="K140" s="38"/>
      <c r="L140" s="42"/>
    </row>
    <row r="141" spans="1:12" x14ac:dyDescent="0.25">
      <c r="A141" s="47"/>
      <c r="B141" s="39"/>
      <c r="C141" s="40"/>
      <c r="D141" s="44"/>
      <c r="E141" s="17"/>
      <c r="F141" s="17"/>
      <c r="G141" s="38"/>
      <c r="H141" s="38"/>
      <c r="I141" s="17"/>
      <c r="J141" s="17"/>
      <c r="K141" s="38"/>
      <c r="L141" s="42"/>
    </row>
    <row r="142" spans="1:12" x14ac:dyDescent="0.25">
      <c r="A142" s="47"/>
      <c r="B142" s="39"/>
      <c r="C142" s="40"/>
      <c r="D142" s="44"/>
      <c r="E142" s="17"/>
      <c r="F142" s="17"/>
      <c r="G142" s="38"/>
      <c r="H142" s="38"/>
      <c r="I142" s="17"/>
      <c r="J142" s="17"/>
      <c r="K142" s="38"/>
      <c r="L142" s="42"/>
    </row>
    <row r="143" spans="1:12" x14ac:dyDescent="0.25">
      <c r="A143" s="47"/>
      <c r="B143" s="39"/>
      <c r="C143" s="40"/>
      <c r="D143" s="44"/>
      <c r="E143" s="17"/>
      <c r="F143" s="17"/>
      <c r="G143" s="38"/>
      <c r="H143" s="38"/>
      <c r="I143" s="17"/>
      <c r="J143" s="17"/>
      <c r="K143" s="38"/>
      <c r="L143" s="42"/>
    </row>
    <row r="144" spans="1:12" x14ac:dyDescent="0.25">
      <c r="A144" s="47"/>
      <c r="B144" s="39"/>
      <c r="C144" s="40"/>
      <c r="D144" s="44"/>
      <c r="E144" s="17"/>
      <c r="F144" s="17"/>
      <c r="G144" s="38"/>
      <c r="H144" s="38"/>
      <c r="I144" s="17"/>
      <c r="J144" s="17"/>
      <c r="K144" s="38"/>
      <c r="L144" s="42"/>
    </row>
    <row r="145" spans="1:12" x14ac:dyDescent="0.25">
      <c r="A145" s="47"/>
      <c r="B145" s="39"/>
      <c r="C145" s="40"/>
      <c r="D145" s="44"/>
      <c r="E145" s="17"/>
      <c r="F145" s="17"/>
      <c r="G145" s="38"/>
      <c r="H145" s="38"/>
      <c r="I145" s="17"/>
      <c r="J145" s="17"/>
      <c r="K145" s="38"/>
      <c r="L145" s="42"/>
    </row>
    <row r="146" spans="1:12" x14ac:dyDescent="0.25">
      <c r="A146" s="47"/>
      <c r="B146" s="39"/>
      <c r="C146" s="40"/>
      <c r="D146" s="44"/>
      <c r="E146" s="17"/>
      <c r="F146" s="17"/>
      <c r="G146" s="38"/>
      <c r="H146" s="38"/>
      <c r="I146" s="17"/>
      <c r="J146" s="17"/>
      <c r="K146" s="38"/>
      <c r="L146" s="42"/>
    </row>
    <row r="147" spans="1:12" x14ac:dyDescent="0.25">
      <c r="A147" s="47"/>
      <c r="B147" s="39"/>
      <c r="C147" s="40"/>
      <c r="D147" s="44"/>
      <c r="E147" s="17"/>
      <c r="F147" s="17"/>
      <c r="G147" s="38"/>
      <c r="H147" s="38"/>
      <c r="I147" s="17"/>
      <c r="J147" s="17"/>
      <c r="K147" s="38"/>
      <c r="L147" s="42"/>
    </row>
    <row r="148" spans="1:12" x14ac:dyDescent="0.25">
      <c r="A148" s="47"/>
      <c r="B148" s="39"/>
      <c r="C148" s="40"/>
      <c r="D148" s="44"/>
      <c r="E148" s="17"/>
      <c r="F148" s="17"/>
      <c r="G148" s="38"/>
      <c r="H148" s="38"/>
      <c r="I148" s="17"/>
      <c r="J148" s="17"/>
      <c r="K148" s="38"/>
      <c r="L148" s="42"/>
    </row>
    <row r="149" spans="1:12" x14ac:dyDescent="0.25">
      <c r="A149" s="47"/>
      <c r="B149" s="39"/>
      <c r="C149" s="40"/>
      <c r="D149" s="44"/>
      <c r="E149" s="17"/>
      <c r="F149" s="17"/>
      <c r="G149" s="38"/>
      <c r="H149" s="38"/>
      <c r="I149" s="17"/>
      <c r="J149" s="17"/>
      <c r="K149" s="38"/>
      <c r="L149" s="42"/>
    </row>
    <row r="150" spans="1:12" x14ac:dyDescent="0.25">
      <c r="A150" s="47"/>
      <c r="B150" s="39"/>
      <c r="C150" s="40"/>
      <c r="D150" s="44"/>
      <c r="E150" s="17"/>
      <c r="F150" s="17"/>
      <c r="G150" s="38"/>
      <c r="H150" s="38"/>
      <c r="I150" s="17"/>
      <c r="J150" s="17"/>
      <c r="K150" s="38"/>
      <c r="L150" s="42"/>
    </row>
    <row r="151" spans="1:12" x14ac:dyDescent="0.25">
      <c r="A151" s="47"/>
      <c r="B151" s="39"/>
      <c r="C151" s="40"/>
      <c r="D151" s="44"/>
      <c r="E151" s="17"/>
      <c r="F151" s="17"/>
      <c r="G151" s="38"/>
      <c r="H151" s="38"/>
      <c r="I151" s="17"/>
      <c r="J151" s="17"/>
      <c r="K151" s="38"/>
      <c r="L151" s="42"/>
    </row>
    <row r="152" spans="1:12" x14ac:dyDescent="0.25">
      <c r="A152" s="47"/>
      <c r="B152" s="39"/>
      <c r="C152" s="40"/>
      <c r="D152" s="44"/>
      <c r="E152" s="17"/>
      <c r="F152" s="17"/>
      <c r="G152" s="38"/>
      <c r="H152" s="38"/>
      <c r="I152" s="17"/>
      <c r="J152" s="17"/>
      <c r="K152" s="38"/>
      <c r="L152" s="42"/>
    </row>
    <row r="153" spans="1:12" x14ac:dyDescent="0.25">
      <c r="A153" s="47"/>
      <c r="B153" s="39"/>
      <c r="C153" s="40"/>
      <c r="D153" s="44"/>
      <c r="E153" s="17"/>
      <c r="F153" s="17"/>
      <c r="G153" s="38"/>
      <c r="H153" s="38"/>
      <c r="I153" s="17"/>
      <c r="J153" s="17"/>
      <c r="K153" s="38"/>
      <c r="L153" s="42"/>
    </row>
    <row r="154" spans="1:12" x14ac:dyDescent="0.25">
      <c r="A154" s="47"/>
      <c r="B154" s="39"/>
      <c r="C154" s="40"/>
      <c r="D154" s="44"/>
      <c r="E154" s="17"/>
      <c r="F154" s="17"/>
      <c r="G154" s="38"/>
      <c r="H154" s="38"/>
      <c r="I154" s="17"/>
      <c r="J154" s="17"/>
      <c r="K154" s="38"/>
      <c r="L154" s="42"/>
    </row>
    <row r="155" spans="1:12" x14ac:dyDescent="0.25">
      <c r="A155" s="47"/>
      <c r="B155" s="39"/>
      <c r="C155" s="40"/>
      <c r="D155" s="44"/>
      <c r="E155" s="17"/>
      <c r="F155" s="17"/>
      <c r="G155" s="38"/>
      <c r="H155" s="38"/>
      <c r="I155" s="17"/>
      <c r="J155" s="17"/>
      <c r="K155" s="38"/>
      <c r="L155" s="42"/>
    </row>
    <row r="156" spans="1:12" x14ac:dyDescent="0.25">
      <c r="A156" s="47"/>
      <c r="B156" s="39"/>
      <c r="C156" s="40"/>
      <c r="D156" s="44"/>
      <c r="E156" s="17"/>
      <c r="F156" s="17"/>
      <c r="G156" s="38"/>
      <c r="H156" s="38"/>
      <c r="I156" s="17"/>
      <c r="J156" s="17"/>
      <c r="K156" s="38"/>
      <c r="L156" s="42"/>
    </row>
    <row r="157" spans="1:12" x14ac:dyDescent="0.25">
      <c r="A157" s="47"/>
      <c r="B157" s="39"/>
      <c r="C157" s="40"/>
      <c r="D157" s="44"/>
      <c r="E157" s="17"/>
      <c r="F157" s="17"/>
      <c r="G157" s="38"/>
      <c r="H157" s="38"/>
      <c r="I157" s="17"/>
      <c r="J157" s="17"/>
      <c r="K157" s="38"/>
      <c r="L157" s="42"/>
    </row>
    <row r="158" spans="1:12" x14ac:dyDescent="0.25">
      <c r="A158" s="47"/>
      <c r="B158" s="39"/>
      <c r="C158" s="40"/>
      <c r="D158" s="44"/>
      <c r="E158" s="17"/>
      <c r="F158" s="17"/>
      <c r="G158" s="38"/>
      <c r="H158" s="38"/>
      <c r="I158" s="17"/>
      <c r="J158" s="17"/>
      <c r="K158" s="38"/>
      <c r="L158" s="42"/>
    </row>
    <row r="159" spans="1:12" x14ac:dyDescent="0.25">
      <c r="A159" s="47"/>
      <c r="B159" s="39"/>
      <c r="C159" s="40"/>
      <c r="D159" s="44"/>
      <c r="E159" s="17"/>
      <c r="F159" s="17"/>
      <c r="G159" s="38"/>
      <c r="H159" s="38"/>
      <c r="I159" s="17"/>
      <c r="J159" s="17"/>
      <c r="K159" s="38"/>
      <c r="L159" s="42"/>
    </row>
    <row r="160" spans="1:12" x14ac:dyDescent="0.25">
      <c r="A160" s="47"/>
      <c r="B160" s="39"/>
      <c r="C160" s="40"/>
      <c r="D160" s="44"/>
      <c r="E160" s="17"/>
      <c r="F160" s="17"/>
      <c r="G160" s="38"/>
      <c r="H160" s="38"/>
      <c r="I160" s="17"/>
      <c r="J160" s="17"/>
      <c r="K160" s="38"/>
      <c r="L160" s="42"/>
    </row>
    <row r="161" spans="1:12" x14ac:dyDescent="0.25">
      <c r="A161" s="47"/>
      <c r="B161" s="39"/>
      <c r="C161" s="40"/>
      <c r="D161" s="44"/>
      <c r="E161" s="17"/>
      <c r="F161" s="17"/>
      <c r="G161" s="38"/>
      <c r="H161" s="38"/>
      <c r="I161" s="17"/>
      <c r="J161" s="17"/>
      <c r="K161" s="38"/>
      <c r="L161" s="42"/>
    </row>
    <row r="162" spans="1:12" x14ac:dyDescent="0.25">
      <c r="A162" s="47"/>
      <c r="B162" s="39"/>
      <c r="C162" s="40"/>
      <c r="D162" s="44"/>
      <c r="E162" s="17"/>
      <c r="F162" s="17"/>
      <c r="G162" s="38"/>
      <c r="H162" s="38"/>
      <c r="I162" s="17"/>
      <c r="J162" s="17"/>
      <c r="K162" s="38"/>
      <c r="L162" s="42"/>
    </row>
    <row r="163" spans="1:12" x14ac:dyDescent="0.25">
      <c r="A163" s="47"/>
      <c r="B163" s="39"/>
      <c r="C163" s="40"/>
      <c r="D163" s="44"/>
      <c r="E163" s="17"/>
      <c r="F163" s="17"/>
      <c r="G163" s="38"/>
      <c r="H163" s="38"/>
      <c r="I163" s="17"/>
      <c r="J163" s="17"/>
      <c r="K163" s="38"/>
      <c r="L163" s="42"/>
    </row>
    <row r="164" spans="1:12" x14ac:dyDescent="0.25">
      <c r="A164" s="47"/>
      <c r="B164" s="39"/>
      <c r="C164" s="40"/>
      <c r="D164" s="44"/>
      <c r="E164" s="17"/>
      <c r="F164" s="17"/>
      <c r="G164" s="38"/>
      <c r="H164" s="38"/>
      <c r="I164" s="17"/>
      <c r="J164" s="17"/>
      <c r="K164" s="38"/>
      <c r="L164" s="42"/>
    </row>
    <row r="165" spans="1:12" x14ac:dyDescent="0.25">
      <c r="A165" s="47"/>
      <c r="B165" s="39"/>
      <c r="C165" s="40"/>
      <c r="D165" s="44"/>
      <c r="E165" s="17"/>
      <c r="F165" s="17"/>
      <c r="G165" s="38"/>
      <c r="H165" s="38"/>
      <c r="I165" s="17"/>
      <c r="J165" s="17"/>
      <c r="K165" s="38"/>
      <c r="L165" s="42"/>
    </row>
    <row r="166" spans="1:12" x14ac:dyDescent="0.25">
      <c r="A166" s="47"/>
      <c r="B166" s="39"/>
      <c r="C166" s="40"/>
      <c r="D166" s="44"/>
      <c r="E166" s="17"/>
      <c r="F166" s="17"/>
      <c r="G166" s="38"/>
      <c r="H166" s="38"/>
      <c r="I166" s="17"/>
      <c r="J166" s="17"/>
      <c r="K166" s="38"/>
      <c r="L166" s="42"/>
    </row>
    <row r="167" spans="1:12" x14ac:dyDescent="0.25">
      <c r="A167" s="47"/>
      <c r="B167" s="39"/>
      <c r="C167" s="40"/>
      <c r="D167" s="44"/>
      <c r="E167" s="17"/>
      <c r="F167" s="17"/>
      <c r="G167" s="38"/>
      <c r="H167" s="38"/>
      <c r="I167" s="17"/>
      <c r="J167" s="17"/>
      <c r="K167" s="38"/>
      <c r="L167" s="42"/>
    </row>
    <row r="168" spans="1:12" x14ac:dyDescent="0.25">
      <c r="A168" s="47"/>
      <c r="B168" s="39"/>
      <c r="C168" s="40"/>
      <c r="D168" s="44"/>
      <c r="E168" s="17"/>
      <c r="F168" s="17"/>
      <c r="G168" s="38"/>
      <c r="H168" s="38"/>
      <c r="I168" s="17"/>
      <c r="J168" s="17"/>
      <c r="K168" s="38"/>
      <c r="L168" s="42"/>
    </row>
    <row r="169" spans="1:12" x14ac:dyDescent="0.25">
      <c r="A169" s="47"/>
      <c r="B169" s="39"/>
      <c r="C169" s="40"/>
      <c r="D169" s="44"/>
      <c r="E169" s="17"/>
      <c r="F169" s="17"/>
      <c r="G169" s="38"/>
      <c r="H169" s="38"/>
      <c r="I169" s="17"/>
      <c r="J169" s="17"/>
      <c r="K169" s="38"/>
      <c r="L169" s="42"/>
    </row>
    <row r="170" spans="1:12" x14ac:dyDescent="0.25">
      <c r="A170" s="47"/>
      <c r="B170" s="39"/>
      <c r="C170" s="40"/>
      <c r="D170" s="44"/>
      <c r="E170" s="17"/>
      <c r="F170" s="17"/>
      <c r="G170" s="38"/>
      <c r="H170" s="38"/>
      <c r="I170" s="17"/>
      <c r="J170" s="17"/>
      <c r="K170" s="38"/>
      <c r="L170" s="42"/>
    </row>
    <row r="171" spans="1:12" x14ac:dyDescent="0.25">
      <c r="A171" s="47"/>
      <c r="B171" s="39"/>
      <c r="C171" s="40"/>
      <c r="D171" s="44"/>
      <c r="E171" s="17"/>
      <c r="F171" s="17"/>
      <c r="G171" s="38"/>
      <c r="H171" s="38"/>
      <c r="I171" s="17"/>
      <c r="J171" s="17"/>
      <c r="K171" s="38"/>
      <c r="L171" s="42"/>
    </row>
    <row r="172" spans="1:12" x14ac:dyDescent="0.25">
      <c r="A172" s="47"/>
      <c r="B172" s="39"/>
      <c r="C172" s="40"/>
      <c r="D172" s="44"/>
      <c r="E172" s="17"/>
      <c r="F172" s="17"/>
      <c r="G172" s="38"/>
      <c r="H172" s="38"/>
      <c r="I172" s="17"/>
      <c r="J172" s="17"/>
      <c r="K172" s="38"/>
      <c r="L172" s="42"/>
    </row>
    <row r="173" spans="1:12" x14ac:dyDescent="0.25">
      <c r="A173" s="47"/>
      <c r="B173" s="39"/>
      <c r="C173" s="40"/>
      <c r="D173" s="44"/>
      <c r="E173" s="17"/>
      <c r="F173" s="17"/>
      <c r="G173" s="38"/>
      <c r="H173" s="38"/>
      <c r="I173" s="17"/>
      <c r="J173" s="17"/>
      <c r="K173" s="38"/>
      <c r="L173" s="42"/>
    </row>
    <row r="174" spans="1:12" x14ac:dyDescent="0.25">
      <c r="A174" s="47"/>
      <c r="B174" s="39"/>
      <c r="C174" s="40"/>
      <c r="D174" s="44"/>
      <c r="E174" s="17"/>
      <c r="F174" s="17"/>
      <c r="G174" s="38"/>
      <c r="H174" s="38"/>
      <c r="I174" s="17"/>
      <c r="J174" s="17"/>
      <c r="K174" s="38"/>
      <c r="L174" s="42"/>
    </row>
    <row r="175" spans="1:12" x14ac:dyDescent="0.25">
      <c r="A175" s="47"/>
      <c r="B175" s="39"/>
      <c r="C175" s="40"/>
      <c r="D175" s="44"/>
      <c r="E175" s="17"/>
      <c r="F175" s="17"/>
      <c r="G175" s="38"/>
      <c r="H175" s="38"/>
      <c r="I175" s="17"/>
      <c r="J175" s="17"/>
      <c r="K175" s="38"/>
      <c r="L175" s="42"/>
    </row>
    <row r="176" spans="1:12" x14ac:dyDescent="0.25">
      <c r="A176" s="47"/>
      <c r="B176" s="39"/>
      <c r="C176" s="40"/>
      <c r="D176" s="44"/>
      <c r="E176" s="17"/>
      <c r="F176" s="17"/>
      <c r="G176" s="38"/>
      <c r="H176" s="38"/>
      <c r="I176" s="17"/>
      <c r="J176" s="17"/>
      <c r="K176" s="38"/>
      <c r="L176" s="42"/>
    </row>
    <row r="177" spans="1:12" x14ac:dyDescent="0.25">
      <c r="A177" s="47"/>
      <c r="B177" s="39"/>
      <c r="C177" s="40"/>
      <c r="D177" s="44"/>
      <c r="E177" s="17"/>
      <c r="F177" s="17"/>
      <c r="G177" s="38"/>
      <c r="H177" s="38"/>
      <c r="I177" s="17"/>
      <c r="J177" s="17"/>
      <c r="K177" s="38"/>
      <c r="L177" s="42"/>
    </row>
    <row r="178" spans="1:12" x14ac:dyDescent="0.25">
      <c r="A178" s="47"/>
      <c r="B178" s="39"/>
      <c r="C178" s="40"/>
      <c r="D178" s="44"/>
      <c r="E178" s="17"/>
      <c r="F178" s="17"/>
      <c r="G178" s="38"/>
      <c r="H178" s="38"/>
      <c r="I178" s="17"/>
      <c r="J178" s="17"/>
      <c r="K178" s="38"/>
      <c r="L178" s="42"/>
    </row>
    <row r="179" spans="1:12" x14ac:dyDescent="0.25">
      <c r="A179" s="47"/>
      <c r="B179" s="39"/>
      <c r="C179" s="40"/>
      <c r="D179" s="44"/>
      <c r="E179" s="17"/>
      <c r="F179" s="17"/>
      <c r="G179" s="38"/>
      <c r="H179" s="38"/>
      <c r="I179" s="17"/>
      <c r="J179" s="17"/>
      <c r="K179" s="38"/>
      <c r="L179" s="42"/>
    </row>
    <row r="180" spans="1:12" x14ac:dyDescent="0.25">
      <c r="A180" s="47"/>
      <c r="B180" s="39"/>
      <c r="C180" s="40"/>
      <c r="D180" s="44"/>
      <c r="E180" s="17"/>
      <c r="F180" s="17"/>
      <c r="G180" s="38"/>
      <c r="H180" s="38"/>
      <c r="I180" s="17"/>
      <c r="J180" s="17"/>
      <c r="K180" s="38"/>
      <c r="L180" s="42"/>
    </row>
    <row r="181" spans="1:12" x14ac:dyDescent="0.25">
      <c r="A181" s="47"/>
      <c r="B181" s="39"/>
      <c r="C181" s="40"/>
      <c r="D181" s="44"/>
      <c r="E181" s="17"/>
      <c r="F181" s="17"/>
      <c r="G181" s="38"/>
      <c r="H181" s="38"/>
      <c r="I181" s="17"/>
      <c r="J181" s="17"/>
      <c r="K181" s="38"/>
      <c r="L181" s="42"/>
    </row>
    <row r="186" spans="1:12" x14ac:dyDescent="0.25">
      <c r="E186" t="s">
        <v>22</v>
      </c>
    </row>
  </sheetData>
  <pageMargins left="0.7" right="0.7" top="0.75" bottom="0.75" header="0.3" footer="0.3"/>
  <pageSetup scale="31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812C-16FE-499C-8F31-8210DE50B8E6}">
  <sheetPr codeName="Sheet2">
    <pageSetUpPr fitToPage="1"/>
  </sheetPr>
  <dimension ref="A1:T192"/>
  <sheetViews>
    <sheetView topLeftCell="A136" zoomScaleNormal="100" workbookViewId="0">
      <selection activeCell="B4" sqref="B4:F119"/>
    </sheetView>
  </sheetViews>
  <sheetFormatPr defaultRowHeight="15" x14ac:dyDescent="0.25"/>
  <cols>
    <col min="1" max="1" width="6.42578125" bestFit="1" customWidth="1"/>
    <col min="2" max="2" width="12.5703125" bestFit="1" customWidth="1"/>
    <col min="3" max="3" width="11.140625" bestFit="1" customWidth="1"/>
    <col min="4" max="4" width="47.28515625" bestFit="1" customWidth="1"/>
    <col min="5" max="5" width="6.42578125" bestFit="1" customWidth="1"/>
    <col min="6" max="6" width="11.85546875" bestFit="1" customWidth="1"/>
    <col min="7" max="7" width="15.140625" bestFit="1" customWidth="1"/>
    <col min="8" max="8" width="14.7109375" customWidth="1"/>
    <col min="9" max="9" width="11.140625" customWidth="1"/>
    <col min="10" max="11" width="14.7109375" customWidth="1"/>
    <col min="12" max="12" width="14" customWidth="1"/>
    <col min="13" max="13" width="11" customWidth="1"/>
    <col min="14" max="14" width="20.140625" customWidth="1"/>
    <col min="15" max="15" width="13.5703125" customWidth="1"/>
    <col min="16" max="16" width="16.28515625" customWidth="1"/>
    <col min="17" max="17" width="31.5703125" bestFit="1" customWidth="1"/>
    <col min="18" max="18" width="8.85546875" bestFit="1" customWidth="1"/>
    <col min="19" max="19" width="6.42578125" bestFit="1" customWidth="1"/>
    <col min="20" max="22" width="13.42578125" bestFit="1" customWidth="1"/>
    <col min="23" max="23" width="6.5703125" bestFit="1" customWidth="1"/>
    <col min="24" max="24" width="13.7109375" bestFit="1" customWidth="1"/>
  </cols>
  <sheetData>
    <row r="1" spans="1:20" x14ac:dyDescent="0.25">
      <c r="A1" s="12" t="s">
        <v>23</v>
      </c>
      <c r="B1" s="12" t="s">
        <v>24</v>
      </c>
      <c r="C1" s="21" t="s">
        <v>47</v>
      </c>
      <c r="D1" s="12" t="s">
        <v>14</v>
      </c>
      <c r="E1" s="12" t="s">
        <v>15</v>
      </c>
      <c r="F1" s="13" t="s">
        <v>16</v>
      </c>
      <c r="G1" s="12" t="s">
        <v>25</v>
      </c>
      <c r="H1" s="12" t="s">
        <v>26</v>
      </c>
      <c r="I1" s="12" t="s">
        <v>27</v>
      </c>
      <c r="J1" s="12" t="s">
        <v>28</v>
      </c>
      <c r="K1" s="12" t="s">
        <v>29</v>
      </c>
      <c r="L1" s="12" t="s">
        <v>21</v>
      </c>
      <c r="M1" s="25" t="s">
        <v>5</v>
      </c>
      <c r="N1" s="12" t="s">
        <v>30</v>
      </c>
      <c r="O1" s="12" t="s">
        <v>45</v>
      </c>
      <c r="P1" s="14" t="s">
        <v>31</v>
      </c>
      <c r="Q1" s="12" t="s">
        <v>32</v>
      </c>
      <c r="R1" s="12" t="s">
        <v>33</v>
      </c>
      <c r="S1" s="12" t="s">
        <v>34</v>
      </c>
      <c r="T1" s="15" t="s">
        <v>35</v>
      </c>
    </row>
    <row r="2" spans="1:20" x14ac:dyDescent="0.25">
      <c r="A2" s="11"/>
      <c r="B2" s="21"/>
      <c r="C2" s="48" t="str">
        <f>IFERROR(INDEX(Petty_Cash[Tanggal],MATCH(Penjualan[[#This Row],[Faktur]],Petty_Cash[No.Faktur],0)),IFERROR(INDEX(Rekening[Tanggal],MATCH(Penjualan[[#This Row],[Faktur]],Rekening[No.Faktur],0)),""))</f>
        <v/>
      </c>
      <c r="D2" s="11"/>
      <c r="E2" s="11"/>
      <c r="F2" s="22"/>
      <c r="G2" s="22" t="s">
        <v>46</v>
      </c>
      <c r="H2" s="22">
        <f>SUMIF(Petty_Cash[No.Faktur],Penjualan[[#This Row],[Faktur]],Petty_Cash[Subtotal])+SUMIF(Rekening[No.Faktur],Penjualan[[#This Row],[Faktur]],Rekening[Mutasi])</f>
        <v>0</v>
      </c>
      <c r="I2" s="7"/>
      <c r="J2" s="10"/>
      <c r="K2" s="10"/>
      <c r="L2" s="10"/>
      <c r="M2" s="24">
        <f>IFERROR(ABS(Penjualan[[#This Row],[Sisa Modal]]/Penjualan[[#This Row],[Modal FIFO Satuan]]),0)</f>
        <v>0</v>
      </c>
      <c r="N2" s="22"/>
      <c r="O2" s="22"/>
      <c r="P2" s="23"/>
      <c r="Q2" s="11"/>
      <c r="R2" s="11"/>
      <c r="S2" s="11" t="str">
        <f>IFERROR(IF(MATCH(Penjualan[[#This Row],[Faktur]],Petty_Cash[No.Faktur],0),"Tunai",""),IFERROR(IF(MATCH(Penjualan[[#This Row],[Faktur]],Rekening[No.Faktur],0),"TF",""),""))</f>
        <v/>
      </c>
      <c r="T2" s="11"/>
    </row>
    <row r="3" spans="1:20" x14ac:dyDescent="0.25">
      <c r="A3" s="11"/>
      <c r="B3" s="21"/>
      <c r="C3" s="48" t="str">
        <f>IFERROR(INDEX(Petty_Cash[Tanggal],MATCH(Penjualan[[#This Row],[Faktur]],Petty_Cash[No.Faktur],0)),IFERROR(INDEX(Rekening[Tanggal],MATCH(Penjualan[[#This Row],[Faktur]],Rekening[No.Faktur],0)),""))</f>
        <v/>
      </c>
      <c r="D3" s="11"/>
      <c r="E3" s="11"/>
      <c r="F3" s="22"/>
      <c r="G3" s="22">
        <f t="shared" ref="G3:G144" si="0">E3*F3</f>
        <v>0</v>
      </c>
      <c r="H3" s="22">
        <f>SUMIF(Petty_Cash[No.Faktur],Penjualan[[#This Row],[Faktur]],Petty_Cash[Subtotal])+SUMIF(Rekening[No.Faktur],Penjualan[[#This Row],[Faktur]],Rekening[Mutasi])</f>
        <v>0</v>
      </c>
      <c r="I3" s="7">
        <f t="array" ref="I3">SUM(--IF(MMULT(--(ROW(Stok_In[Qty])&gt;=TRANSPOSE(ROW(Stok_In[Qty]))),--IF(Stok_In[Nama Barang]=Penjualan[[#This Row],[Nama Barang]],Stok_In[Qty],0))&lt;SUMIF(D$2:D3,Penjualan[[#This Row],[Nama Barang]],E$2:E3),1,0))</f>
        <v>0</v>
      </c>
      <c r="J3" s="10" t="e">
        <f t="array" aca="1" ref="J3" ca="1">_xlfn.IFNA(IF(INDEX(PL[Stok Awal],MATCH(Penjualan!D3,PL[NAMA_BARANG],0))&gt;=Penjualan[[#This Row],[Qty]],SUMPRODUCT(--IF(OFFSET(PL!C$4,,,I3+1)=Penjualan[[#This Row],[Nama Barang]],1,0),OFFSET(PL!E$4,,,I3+1),OFFSET(PL!D$4,,,I3+1))-SUMIF(Penjualan!D2:D$3,Penjualan[[#This Row],[Nama Barang]],Penjualan!L2:L$3),SUMPRODUCT(--IF(OFFSET(Stok_In!E$2,,,I3+1)=Penjualan[[#This Row],[Nama Barang]],1,0),OFFSET(Stok_In!F$2,,,I3+1),OFFSET(Stok_In!G$2,,,I3+1))-SUMIF(Penjualan!D2:D$3,Penjualan[[#This Row],[Nama Barang]],Penjualan!L2:L$3)),SUMPRODUCT(--IF(OFFSET(Stok_In!E$2,,,I3+1)=Penjualan[[#This Row],[Nama Barang]],1,0),OFFSET(Stok_In!F$2,,,I3+1),OFFSET(Stok_In!G$2,,,I3+1))-SUMIF(Penjualan!D2:D$3,Penjualan[[#This Row],[Nama Barang]],Penjualan!L2:L$3))</f>
        <v>#VALUE!</v>
      </c>
      <c r="K3" s="10" t="e" cm="1">
        <f t="array" aca="1" ref="K3" ca="1">_xlfn.IFNA(IF(INDEX(PL[Stok Awal],MATCH(TRUE,OFFSET(PL!C$4,,,I3+1)=Penjualan[[#This Row],[Nama Barang]],0))&gt;=Penjualan[[#This Row],[Qty]],(SUMIF(D$2:D3,D3,E$2:E3)-SUMPRODUCT(--IF(OFFSET(PL!C$4,,,I3+1)=D3,1,0),OFFSET(PL!E$4,,,I3+1)))*OFFSET(PL!D$4,I3,,,),(SUMIF(D$2:D3,D3,E$2:E3)-SUMPRODUCT(--IF(OFFSET(Stok_In!E$2,,,I3+1)=D3,1,0),OFFSET(Stok_In!F$2,,,I3+1)))*OFFSET(Stok_In!G$2,I3,,,)),(SUMIF(D$2:D3,D3,E$2:E3)-SUMPRODUCT(--IF(OFFSET(Stok_In!E$2,,,I3+1)=D3,1,0),OFFSET(Stok_In!F$2,,,I3+1)))*OFFSET(Stok_In!G$2,I3,,,))</f>
        <v>#VALUE!</v>
      </c>
      <c r="L3" s="10" t="e">
        <f ca="1">Penjualan[[#This Row],[total modal]]+Penjualan[[#This Row],[Sisa Modal]]</f>
        <v>#VALUE!</v>
      </c>
      <c r="M3" s="24">
        <f ca="1">IFERROR(ABS(Penjualan[[#This Row],[Sisa Modal]]/Penjualan[[#This Row],[Modal FIFO Satuan]]),0)</f>
        <v>0</v>
      </c>
      <c r="N3" s="22"/>
      <c r="O3" s="22"/>
      <c r="P3" s="23"/>
      <c r="Q3" s="11"/>
      <c r="R3" s="11"/>
      <c r="S3" s="11" t="str">
        <f>IFERROR(IF(MATCH(Penjualan[[#This Row],[Faktur]],Petty_Cash[No.Faktur],0),"Tunai",""),IFERROR(IF(MATCH(Penjualan[[#This Row],[Faktur]],Rekening[No.Faktur],0),"TF",""),""))</f>
        <v/>
      </c>
      <c r="T3" s="11"/>
    </row>
    <row r="4" spans="1:20" x14ac:dyDescent="0.25">
      <c r="A4" s="11"/>
      <c r="B4" s="21"/>
      <c r="C4" s="48"/>
      <c r="D4" s="7"/>
      <c r="E4" s="11"/>
      <c r="F4" s="22"/>
      <c r="G4" s="22">
        <f t="shared" si="0"/>
        <v>0</v>
      </c>
      <c r="H4" s="22">
        <f>SUMIF(Petty_Cash[No.Faktur],Penjualan[[#This Row],[Faktur]],Petty_Cash[Subtotal])+SUMIF(Rekening[No.Faktur],Penjualan[[#This Row],[Faktur]],Rekening[Mutasi])</f>
        <v>0</v>
      </c>
      <c r="I4" s="7" cm="1">
        <f t="array" ref="I4">SUM(--IF(MMULT(--(ROW(Stok_In[Qty])&gt;TRANSPOSE(ROW(Stok_In[Qty]))),--IF(Stok_In[Nama Barang]=Penjualan[[#This Row],[Nama Barang]],Stok_In[Qty],0))&lt;SUMIF(D$4:D4,Penjualan[[#This Row],[Nama Barang]],E$4:E4),1,0))</f>
        <v>0</v>
      </c>
      <c r="J4" s="10" t="e" cm="1">
        <f t="array" aca="1" ref="J4" ca="1">SUMPRODUCT(--IF(OFFSET(Stok_In!E$2,,,I4)=Penjualan[[#This Row],[Nama Barang]],1,0),OFFSET(Stok_In!F$2,,,I4),OFFSET(Stok_In!G$2,,,I4))-SUMIF(Penjualan!D3:D$3,Penjualan[[#This Row],[Nama Barang]],Penjualan!L3:L$3)</f>
        <v>#REF!</v>
      </c>
      <c r="K4" s="45" t="e" cm="1">
        <f t="array" aca="1" ref="K4" ca="1">(SUMIF(D$2:D4,D4,E$2:E4)-SUMPRODUCT(--IF(OFFSET(Stok_In!E$2,,,I4)=D4,1,0),OFFSET(Stok_In!F$2,,,I4)))*INDIRECT(ADDRESS(Penjualan[[#This Row],[Column1]]+1,7,,,"Stok_In"))</f>
        <v>#REF!</v>
      </c>
      <c r="L4" s="10" t="e">
        <f ca="1">Penjualan[[#This Row],[total modal]]+Penjualan[[#This Row],[Sisa Modal]]</f>
        <v>#REF!</v>
      </c>
      <c r="M4" s="24">
        <f ca="1">IFERROR(ABS(Penjualan[[#This Row],[Sisa Modal]]/Penjualan[[#This Row],[Modal FIFO Satuan]]),0)</f>
        <v>0</v>
      </c>
      <c r="N4" s="22" t="e">
        <f ca="1">Penjualan[[#This Row],[Modal]]/Penjualan[[#This Row],[Qty]]</f>
        <v>#REF!</v>
      </c>
      <c r="O4" s="22" t="e">
        <f ca="1">AVERAGEIF(Stok_In[Nama Barang],Penjualan[[#This Row],[Nama Barang]],Stok_In[Harga])-Penjualan[[#This Row],[Modal FIFO Satuan]]</f>
        <v>#DIV/0!</v>
      </c>
      <c r="P4" s="23" t="e">
        <f ca="1">Penjualan[[#This Row],[Subtotal_Jual]]-Penjualan[[#This Row],[Modal]]</f>
        <v>#REF!</v>
      </c>
      <c r="Q4" s="11" t="s">
        <v>51</v>
      </c>
      <c r="R4" s="11">
        <v>2010</v>
      </c>
      <c r="S4" s="11" t="str">
        <f>IFERROR(IF(MATCH(Penjualan[[#This Row],[Faktur]],Petty_Cash[No.Faktur],0),"Tunai",""),IFERROR(IF(MATCH(Penjualan[[#This Row],[Faktur]],Rekening[No.Faktur],0),"TF",""),""))</f>
        <v/>
      </c>
      <c r="T4" s="11"/>
    </row>
    <row r="5" spans="1:20" x14ac:dyDescent="0.25">
      <c r="A5" s="11"/>
      <c r="B5" s="21"/>
      <c r="C5" s="48"/>
      <c r="D5" s="7"/>
      <c r="E5" s="11"/>
      <c r="F5" s="22"/>
      <c r="G5" s="22">
        <f t="shared" si="0"/>
        <v>0</v>
      </c>
      <c r="H5" s="22">
        <f>SUMIF(Petty_Cash[No.Faktur],Penjualan[[#This Row],[Faktur]],Petty_Cash[Subtotal])+SUMIF(Rekening[No.Faktur],Penjualan[[#This Row],[Faktur]],Rekening[Mutasi])</f>
        <v>0</v>
      </c>
      <c r="I5" s="7" cm="1">
        <f t="array" ref="I5">SUM(--IF(MMULT(--(ROW(Stok_In[Qty])&gt;TRANSPOSE(ROW(Stok_In[Qty]))),--IF(Stok_In[Nama Barang]=Penjualan[[#This Row],[Nama Barang]],Stok_In[Qty],0))&lt;SUMIF(D$4:D5,Penjualan[[#This Row],[Nama Barang]],E$4:E5),1,0))</f>
        <v>0</v>
      </c>
      <c r="J5" s="10" t="e" cm="1">
        <f t="array" aca="1" ref="J5" ca="1">SUMPRODUCT(--IF(OFFSET(Stok_In!E$2,,,I5)=Penjualan[[#This Row],[Nama Barang]],1,0),OFFSET(Stok_In!F$2,,,I5),OFFSET(Stok_In!G$2,,,I5))-SUMIF(Penjualan!D$3:D4,Penjualan[[#This Row],[Nama Barang]],Penjualan!L$3:L4)</f>
        <v>#REF!</v>
      </c>
      <c r="K5" s="45" t="e" cm="1">
        <f t="array" aca="1" ref="K5" ca="1">(SUMIF(D$2:D5,D5,E$2:E5)-SUMPRODUCT(--IF(OFFSET(Stok_In!E$2,,,I5)=D5,1,0),OFFSET(Stok_In!F$2,,,I5)))*INDIRECT(ADDRESS(Penjualan[[#This Row],[Column1]]+1,7,,,"Stok_In"))</f>
        <v>#REF!</v>
      </c>
      <c r="L5" s="10" t="e">
        <f ca="1">Penjualan[[#This Row],[total modal]]+Penjualan[[#This Row],[Sisa Modal]]</f>
        <v>#REF!</v>
      </c>
      <c r="M5" s="24">
        <f ca="1">IFERROR(ABS(Penjualan[[#This Row],[Sisa Modal]]/Penjualan[[#This Row],[Modal FIFO Satuan]]),0)</f>
        <v>0</v>
      </c>
      <c r="N5" s="22" t="e">
        <f ca="1">Penjualan[[#This Row],[Modal]]/Penjualan[[#This Row],[Qty]]</f>
        <v>#REF!</v>
      </c>
      <c r="O5" s="22" t="e">
        <f ca="1">AVERAGEIF(Stok_In[Nama Barang],Penjualan[[#This Row],[Nama Barang]],Stok_In[Harga])-Penjualan[[#This Row],[Modal FIFO Satuan]]</f>
        <v>#DIV/0!</v>
      </c>
      <c r="P5" s="23" t="e">
        <f ca="1">Penjualan[[#This Row],[Subtotal_Jual]]-Penjualan[[#This Row],[Modal]]</f>
        <v>#REF!</v>
      </c>
      <c r="Q5" s="11" t="s">
        <v>52</v>
      </c>
      <c r="R5" s="11">
        <v>2011</v>
      </c>
      <c r="S5" s="11" t="str">
        <f>IFERROR(IF(MATCH(Penjualan[[#This Row],[Faktur]],Petty_Cash[No.Faktur],0),"Tunai",""),IFERROR(IF(MATCH(Penjualan[[#This Row],[Faktur]],Rekening[No.Faktur],0),"TF",""),""))</f>
        <v/>
      </c>
      <c r="T5" s="11"/>
    </row>
    <row r="6" spans="1:20" x14ac:dyDescent="0.25">
      <c r="A6" s="11"/>
      <c r="B6" s="21"/>
      <c r="C6" s="48"/>
      <c r="D6" s="11"/>
      <c r="E6" s="11"/>
      <c r="F6" s="22"/>
      <c r="G6" s="22">
        <f t="shared" si="0"/>
        <v>0</v>
      </c>
      <c r="H6" s="22">
        <f>SUMIF(Petty_Cash[No.Faktur],Penjualan[[#This Row],[Faktur]],Petty_Cash[Subtotal])+SUMIF(Rekening[No.Faktur],Penjualan[[#This Row],[Faktur]],Rekening[Mutasi])</f>
        <v>0</v>
      </c>
      <c r="I6" s="7" cm="1">
        <f t="array" ref="I6">SUM(--IF(MMULT(--(ROW(Stok_In[Qty])&gt;TRANSPOSE(ROW(Stok_In[Qty]))),--IF(Stok_In[Nama Barang]=Penjualan[[#This Row],[Nama Barang]],Stok_In[Qty],0))&lt;SUMIF(D$4:D6,Penjualan[[#This Row],[Nama Barang]],E$4:E6),1,0))</f>
        <v>0</v>
      </c>
      <c r="J6" s="10" t="e" cm="1">
        <f t="array" aca="1" ref="J6" ca="1">SUMPRODUCT(--IF(OFFSET(Stok_In!E$2,,,I6)=Penjualan[[#This Row],[Nama Barang]],1,0),OFFSET(Stok_In!F$2,,,I6),OFFSET(Stok_In!G$2,,,I6))-SUMIF(Penjualan!D$3:D5,Penjualan[[#This Row],[Nama Barang]],Penjualan!L$3:L5)</f>
        <v>#REF!</v>
      </c>
      <c r="K6" s="45" t="e" cm="1">
        <f t="array" aca="1" ref="K6" ca="1">(SUMIF(D$2:D6,D6,E$2:E6)-SUMPRODUCT(--IF(OFFSET(Stok_In!E$2,,,I6)=D6,1,0),OFFSET(Stok_In!F$2,,,I6)))*INDIRECT(ADDRESS(Penjualan[[#This Row],[Column1]]+1,7,,,"Stok_In"))</f>
        <v>#REF!</v>
      </c>
      <c r="L6" s="10" t="e">
        <f ca="1">Penjualan[[#This Row],[total modal]]+Penjualan[[#This Row],[Sisa Modal]]</f>
        <v>#REF!</v>
      </c>
      <c r="M6" s="24">
        <f ca="1">IFERROR(ABS(Penjualan[[#This Row],[Sisa Modal]]/Penjualan[[#This Row],[Modal FIFO Satuan]]),0)</f>
        <v>0</v>
      </c>
      <c r="N6" s="22" t="e">
        <f ca="1">Penjualan[[#This Row],[Modal]]/Penjualan[[#This Row],[Qty]]</f>
        <v>#REF!</v>
      </c>
      <c r="O6" s="22" t="e">
        <f ca="1">AVERAGEIF(Stok_In[Nama Barang],Penjualan[[#This Row],[Nama Barang]],Stok_In[Harga])-Penjualan[[#This Row],[Modal FIFO Satuan]]</f>
        <v>#DIV/0!</v>
      </c>
      <c r="P6" s="23" t="e">
        <f ca="1">Penjualan[[#This Row],[Subtotal_Jual]]-Penjualan[[#This Row],[Modal]]</f>
        <v>#REF!</v>
      </c>
      <c r="Q6" s="11" t="s">
        <v>52</v>
      </c>
      <c r="R6" s="11">
        <v>2011</v>
      </c>
      <c r="S6" s="11" t="str">
        <f>IFERROR(IF(MATCH(Penjualan[[#This Row],[Faktur]],Petty_Cash[No.Faktur],0),"Tunai",""),IFERROR(IF(MATCH(Penjualan[[#This Row],[Faktur]],Rekening[No.Faktur],0),"TF",""),""))</f>
        <v/>
      </c>
      <c r="T6" s="11"/>
    </row>
    <row r="7" spans="1:20" x14ac:dyDescent="0.25">
      <c r="A7" s="11"/>
      <c r="B7" s="21"/>
      <c r="C7" s="48"/>
      <c r="D7" s="11"/>
      <c r="E7" s="11"/>
      <c r="F7" s="22"/>
      <c r="G7" s="22">
        <f t="shared" si="0"/>
        <v>0</v>
      </c>
      <c r="H7" s="22">
        <f>SUMIF(Petty_Cash[No.Faktur],Penjualan[[#This Row],[Faktur]],Petty_Cash[Subtotal])+SUMIF(Rekening[No.Faktur],Penjualan[[#This Row],[Faktur]],Rekening[Mutasi])</f>
        <v>0</v>
      </c>
      <c r="I7" s="7" cm="1">
        <f t="array" ref="I7">SUM(--IF(MMULT(--(ROW(Stok_In[Qty])&gt;TRANSPOSE(ROW(Stok_In[Qty]))),--IF(Stok_In[Nama Barang]=Penjualan[[#This Row],[Nama Barang]],Stok_In[Qty],0))&lt;SUMIF(D$4:D7,Penjualan[[#This Row],[Nama Barang]],E$4:E7),1,0))</f>
        <v>0</v>
      </c>
      <c r="J7" s="10" t="e" cm="1">
        <f t="array" aca="1" ref="J7" ca="1">SUMPRODUCT(--IF(OFFSET(Stok_In!E$2,,,I7)=Penjualan[[#This Row],[Nama Barang]],1,0),OFFSET(Stok_In!F$2,,,I7),OFFSET(Stok_In!G$2,,,I7))-SUMIF(Penjualan!D$3:D6,Penjualan[[#This Row],[Nama Barang]],Penjualan!L$3:L6)</f>
        <v>#REF!</v>
      </c>
      <c r="K7" s="45" t="e" cm="1">
        <f t="array" aca="1" ref="K7" ca="1">(SUMIF(D$2:D7,D7,E$2:E7)-SUMPRODUCT(--IF(OFFSET(Stok_In!E$2,,,I7)=D7,1,0),OFFSET(Stok_In!F$2,,,I7)))*INDIRECT(ADDRESS(Penjualan[[#This Row],[Column1]]+1,7,,,"Stok_In"))</f>
        <v>#REF!</v>
      </c>
      <c r="L7" s="10" t="e">
        <f ca="1">Penjualan[[#This Row],[total modal]]+Penjualan[[#This Row],[Sisa Modal]]</f>
        <v>#REF!</v>
      </c>
      <c r="M7" s="24">
        <f ca="1">IFERROR(ABS(Penjualan[[#This Row],[Sisa Modal]]/Penjualan[[#This Row],[Modal FIFO Satuan]]),0)</f>
        <v>0</v>
      </c>
      <c r="N7" s="22" t="e">
        <f ca="1">Penjualan[[#This Row],[Modal]]/Penjualan[[#This Row],[Qty]]</f>
        <v>#REF!</v>
      </c>
      <c r="O7" s="22" t="e">
        <f ca="1">AVERAGEIF(Stok_In[Nama Barang],Penjualan[[#This Row],[Nama Barang]],Stok_In[Harga])-Penjualan[[#This Row],[Modal FIFO Satuan]]</f>
        <v>#DIV/0!</v>
      </c>
      <c r="P7" s="23" t="e">
        <f ca="1">Penjualan[[#This Row],[Subtotal_Jual]]-Penjualan[[#This Row],[Modal]]</f>
        <v>#REF!</v>
      </c>
      <c r="Q7" s="11" t="s">
        <v>53</v>
      </c>
      <c r="R7" s="11">
        <v>2015</v>
      </c>
      <c r="S7" s="11" t="str">
        <f>IFERROR(IF(MATCH(Penjualan[[#This Row],[Faktur]],Petty_Cash[No.Faktur],0),"Tunai",""),IFERROR(IF(MATCH(Penjualan[[#This Row],[Faktur]],Rekening[No.Faktur],0),"TF",""),""))</f>
        <v/>
      </c>
      <c r="T7" s="11"/>
    </row>
    <row r="8" spans="1:20" x14ac:dyDescent="0.25">
      <c r="A8" s="11"/>
      <c r="B8" s="21"/>
      <c r="C8" s="48"/>
      <c r="D8" s="11"/>
      <c r="E8" s="11"/>
      <c r="F8" s="22"/>
      <c r="G8" s="22">
        <f t="shared" si="0"/>
        <v>0</v>
      </c>
      <c r="H8" s="22">
        <f>SUMIF(Petty_Cash[No.Faktur],Penjualan[[#This Row],[Faktur]],Petty_Cash[Subtotal])+SUMIF(Rekening[No.Faktur],Penjualan[[#This Row],[Faktur]],Rekening[Mutasi])</f>
        <v>0</v>
      </c>
      <c r="I8" s="7" cm="1">
        <f t="array" ref="I8">SUM(--IF(MMULT(--(ROW(Stok_In[Qty])&gt;TRANSPOSE(ROW(Stok_In[Qty]))),--IF(Stok_In[Nama Barang]=Penjualan[[#This Row],[Nama Barang]],Stok_In[Qty],0))&lt;SUMIF(D$4:D8,Penjualan[[#This Row],[Nama Barang]],E$4:E8),1,0))</f>
        <v>0</v>
      </c>
      <c r="J8" s="10" t="e" cm="1">
        <f t="array" aca="1" ref="J8" ca="1">SUMPRODUCT(--IF(OFFSET(Stok_In!E$2,,,I8)=Penjualan[[#This Row],[Nama Barang]],1,0),OFFSET(Stok_In!F$2,,,I8),OFFSET(Stok_In!G$2,,,I8))-SUMIF(Penjualan!D$3:D7,Penjualan[[#This Row],[Nama Barang]],Penjualan!L$3:L7)</f>
        <v>#REF!</v>
      </c>
      <c r="K8" s="45" t="e" cm="1">
        <f t="array" aca="1" ref="K8" ca="1">(SUMIF(D$2:D8,D8,E$2:E8)-SUMPRODUCT(--IF(OFFSET(Stok_In!E$2,,,I8)=D8,1,0),OFFSET(Stok_In!F$2,,,I8)))*INDIRECT(ADDRESS(Penjualan[[#This Row],[Column1]]+1,7,,,"Stok_In"))</f>
        <v>#REF!</v>
      </c>
      <c r="L8" s="10" t="e">
        <f ca="1">Penjualan[[#This Row],[total modal]]+Penjualan[[#This Row],[Sisa Modal]]</f>
        <v>#REF!</v>
      </c>
      <c r="M8" s="24">
        <f ca="1">IFERROR(ABS(Penjualan[[#This Row],[Sisa Modal]]/Penjualan[[#This Row],[Modal FIFO Satuan]]),0)</f>
        <v>0</v>
      </c>
      <c r="N8" s="22" t="e">
        <f ca="1">Penjualan[[#This Row],[Modal]]/Penjualan[[#This Row],[Qty]]</f>
        <v>#REF!</v>
      </c>
      <c r="O8" s="22" t="e">
        <f ca="1">AVERAGEIF(Stok_In[Nama Barang],Penjualan[[#This Row],[Nama Barang]],Stok_In[Harga])-Penjualan[[#This Row],[Modal FIFO Satuan]]</f>
        <v>#DIV/0!</v>
      </c>
      <c r="P8" s="23" t="e">
        <f ca="1">Penjualan[[#This Row],[Subtotal_Jual]]-Penjualan[[#This Row],[Modal]]</f>
        <v>#REF!</v>
      </c>
      <c r="Q8" s="11" t="s">
        <v>54</v>
      </c>
      <c r="R8" s="11">
        <v>2016</v>
      </c>
      <c r="S8" s="11" t="str">
        <f>IFERROR(IF(MATCH(Penjualan[[#This Row],[Faktur]],Petty_Cash[No.Faktur],0),"Tunai",""),IFERROR(IF(MATCH(Penjualan[[#This Row],[Faktur]],Rekening[No.Faktur],0),"TF",""),""))</f>
        <v/>
      </c>
      <c r="T8" s="11"/>
    </row>
    <row r="9" spans="1:20" x14ac:dyDescent="0.25">
      <c r="A9" s="11"/>
      <c r="B9" s="21"/>
      <c r="C9" s="48"/>
      <c r="D9" s="11"/>
      <c r="E9" s="11"/>
      <c r="F9" s="22"/>
      <c r="G9" s="22">
        <f t="shared" si="0"/>
        <v>0</v>
      </c>
      <c r="H9" s="22">
        <f>SUMIF(Petty_Cash[No.Faktur],Penjualan[[#This Row],[Faktur]],Petty_Cash[Subtotal])+SUMIF(Rekening[No.Faktur],Penjualan[[#This Row],[Faktur]],Rekening[Mutasi])</f>
        <v>0</v>
      </c>
      <c r="I9" s="7" cm="1">
        <f t="array" ref="I9">SUM(--IF(MMULT(--(ROW(Stok_In[Qty])&gt;TRANSPOSE(ROW(Stok_In[Qty]))),--IF(Stok_In[Nama Barang]=Penjualan[[#This Row],[Nama Barang]],Stok_In[Qty],0))&lt;SUMIF(D$4:D9,Penjualan[[#This Row],[Nama Barang]],E$4:E9),1,0))</f>
        <v>0</v>
      </c>
      <c r="J9" s="10" t="e" cm="1">
        <f t="array" aca="1" ref="J9" ca="1">SUMPRODUCT(--IF(OFFSET(Stok_In!E$2,,,I9)=Penjualan[[#This Row],[Nama Barang]],1,0),OFFSET(Stok_In!F$2,,,I9),OFFSET(Stok_In!G$2,,,I9))-SUMIF(Penjualan!D$3:D8,Penjualan[[#This Row],[Nama Barang]],Penjualan!L$3:L8)</f>
        <v>#REF!</v>
      </c>
      <c r="K9" s="45" t="e" cm="1">
        <f t="array" aca="1" ref="K9" ca="1">(SUMIF(D$2:D9,D9,E$2:E9)-SUMPRODUCT(--IF(OFFSET(Stok_In!E$2,,,I9)=D9,1,0),OFFSET(Stok_In!F$2,,,I9)))*INDIRECT(ADDRESS(Penjualan[[#This Row],[Column1]]+1,7,,,"Stok_In"))</f>
        <v>#REF!</v>
      </c>
      <c r="L9" s="10" t="e">
        <f ca="1">Penjualan[[#This Row],[total modal]]+Penjualan[[#This Row],[Sisa Modal]]</f>
        <v>#REF!</v>
      </c>
      <c r="M9" s="24">
        <f ca="1">IFERROR(ABS(Penjualan[[#This Row],[Sisa Modal]]/Penjualan[[#This Row],[Modal FIFO Satuan]]),0)</f>
        <v>0</v>
      </c>
      <c r="N9" s="22" t="e">
        <f ca="1">Penjualan[[#This Row],[Modal]]/Penjualan[[#This Row],[Qty]]</f>
        <v>#REF!</v>
      </c>
      <c r="O9" s="22" t="e">
        <f ca="1">AVERAGEIF(Stok_In[Nama Barang],Penjualan[[#This Row],[Nama Barang]],Stok_In[Harga])-Penjualan[[#This Row],[Modal FIFO Satuan]]</f>
        <v>#DIV/0!</v>
      </c>
      <c r="P9" s="23" t="e">
        <f ca="1">Penjualan[[#This Row],[Subtotal_Jual]]-Penjualan[[#This Row],[Modal]]</f>
        <v>#REF!</v>
      </c>
      <c r="Q9" s="11" t="s">
        <v>54</v>
      </c>
      <c r="R9" s="11">
        <v>2016</v>
      </c>
      <c r="S9" s="11" t="str">
        <f>IFERROR(IF(MATCH(Penjualan[[#This Row],[Faktur]],Petty_Cash[No.Faktur],0),"Tunai",""),IFERROR(IF(MATCH(Penjualan[[#This Row],[Faktur]],Rekening[No.Faktur],0),"TF",""),""))</f>
        <v/>
      </c>
      <c r="T9" s="11"/>
    </row>
    <row r="10" spans="1:20" x14ac:dyDescent="0.25">
      <c r="A10" s="11"/>
      <c r="B10" s="21"/>
      <c r="C10" s="48"/>
      <c r="D10" s="11"/>
      <c r="E10" s="11"/>
      <c r="F10" s="22"/>
      <c r="G10" s="22">
        <f t="shared" si="0"/>
        <v>0</v>
      </c>
      <c r="H10" s="22">
        <f>SUMIF(Petty_Cash[No.Faktur],Penjualan[[#This Row],[Faktur]],Petty_Cash[Subtotal])+SUMIF(Rekening[No.Faktur],Penjualan[[#This Row],[Faktur]],Rekening[Mutasi])</f>
        <v>0</v>
      </c>
      <c r="I10" s="7" cm="1">
        <f t="array" ref="I10">SUM(--IF(MMULT(--(ROW(Stok_In[Qty])&gt;TRANSPOSE(ROW(Stok_In[Qty]))),--IF(Stok_In[Nama Barang]=Penjualan[[#This Row],[Nama Barang]],Stok_In[Qty],0))&lt;SUMIF(D$4:D10,Penjualan[[#This Row],[Nama Barang]],E$4:E10),1,0))</f>
        <v>0</v>
      </c>
      <c r="J10" s="10" t="e" cm="1">
        <f t="array" aca="1" ref="J10" ca="1">SUMPRODUCT(--IF(OFFSET(Stok_In!E$2,,,I10)=Penjualan[[#This Row],[Nama Barang]],1,0),OFFSET(Stok_In!F$2,,,I10),OFFSET(Stok_In!G$2,,,I10))-SUMIF(Penjualan!D$3:D9,Penjualan[[#This Row],[Nama Barang]],Penjualan!L$3:L9)</f>
        <v>#REF!</v>
      </c>
      <c r="K10" s="45" t="e" cm="1">
        <f t="array" aca="1" ref="K10" ca="1">(SUMIF(D$2:D10,D10,E$2:E10)-SUMPRODUCT(--IF(OFFSET(Stok_In!E$2,,,I10)=D10,1,0),OFFSET(Stok_In!F$2,,,I10)))*INDIRECT(ADDRESS(Penjualan[[#This Row],[Column1]]+1,7,,,"Stok_In"))</f>
        <v>#REF!</v>
      </c>
      <c r="L10" s="10" t="e">
        <f ca="1">Penjualan[[#This Row],[total modal]]+Penjualan[[#This Row],[Sisa Modal]]</f>
        <v>#REF!</v>
      </c>
      <c r="M10" s="24">
        <f ca="1">IFERROR(ABS(Penjualan[[#This Row],[Sisa Modal]]/Penjualan[[#This Row],[Modal FIFO Satuan]]),0)</f>
        <v>0</v>
      </c>
      <c r="N10" s="22" t="e">
        <f ca="1">Penjualan[[#This Row],[Modal]]/Penjualan[[#This Row],[Qty]]</f>
        <v>#REF!</v>
      </c>
      <c r="O10" s="22" t="e">
        <f ca="1">AVERAGEIF(Stok_In[Nama Barang],Penjualan[[#This Row],[Nama Barang]],Stok_In[Harga])-Penjualan[[#This Row],[Modal FIFO Satuan]]</f>
        <v>#DIV/0!</v>
      </c>
      <c r="P10" s="23" t="e">
        <f ca="1">Penjualan[[#This Row],[Subtotal_Jual]]-Penjualan[[#This Row],[Modal]]</f>
        <v>#REF!</v>
      </c>
      <c r="Q10" s="11" t="s">
        <v>54</v>
      </c>
      <c r="R10" s="11">
        <v>2016</v>
      </c>
      <c r="S10" s="11" t="str">
        <f>IFERROR(IF(MATCH(Penjualan[[#This Row],[Faktur]],Petty_Cash[No.Faktur],0),"Tunai",""),IFERROR(IF(MATCH(Penjualan[[#This Row],[Faktur]],Rekening[No.Faktur],0),"TF",""),""))</f>
        <v/>
      </c>
      <c r="T10" s="11"/>
    </row>
    <row r="11" spans="1:20" x14ac:dyDescent="0.25">
      <c r="A11" s="11"/>
      <c r="B11" s="21"/>
      <c r="C11" s="48"/>
      <c r="D11" s="11"/>
      <c r="E11" s="11"/>
      <c r="F11" s="22"/>
      <c r="G11" s="22">
        <f t="shared" si="0"/>
        <v>0</v>
      </c>
      <c r="H11" s="22">
        <f>SUMIF(Petty_Cash[No.Faktur],Penjualan[[#This Row],[Faktur]],Petty_Cash[Subtotal])+SUMIF(Rekening[No.Faktur],Penjualan[[#This Row],[Faktur]],Rekening[Mutasi])</f>
        <v>0</v>
      </c>
      <c r="I11" s="7" cm="1">
        <f t="array" ref="I11">SUM(--IF(MMULT(--(ROW(Stok_In[Qty])&gt;TRANSPOSE(ROW(Stok_In[Qty]))),--IF(Stok_In[Nama Barang]=Penjualan[[#This Row],[Nama Barang]],Stok_In[Qty],0))&lt;SUMIF(D$4:D11,Penjualan[[#This Row],[Nama Barang]],E$4:E11),1,0))</f>
        <v>0</v>
      </c>
      <c r="J11" s="10" t="e" cm="1">
        <f t="array" aca="1" ref="J11" ca="1">SUMPRODUCT(--IF(OFFSET(Stok_In!E$2,,,I11)=Penjualan[[#This Row],[Nama Barang]],1,0),OFFSET(Stok_In!F$2,,,I11),OFFSET(Stok_In!G$2,,,I11))-SUMIF(Penjualan!D$3:D10,Penjualan[[#This Row],[Nama Barang]],Penjualan!L$3:L10)</f>
        <v>#REF!</v>
      </c>
      <c r="K11" s="45" t="e" cm="1">
        <f t="array" aca="1" ref="K11" ca="1">(SUMIF(D$2:D11,D11,E$2:E11)-SUMPRODUCT(--IF(OFFSET(Stok_In!E$2,,,I11)=D11,1,0),OFFSET(Stok_In!F$2,,,I11)))*INDIRECT(ADDRESS(Penjualan[[#This Row],[Column1]]+1,7,,,"Stok_In"))</f>
        <v>#REF!</v>
      </c>
      <c r="L11" s="10" t="e">
        <f ca="1">Penjualan[[#This Row],[total modal]]+Penjualan[[#This Row],[Sisa Modal]]</f>
        <v>#REF!</v>
      </c>
      <c r="M11" s="24">
        <f ca="1">IFERROR(ABS(Penjualan[[#This Row],[Sisa Modal]]/Penjualan[[#This Row],[Modal FIFO Satuan]]),0)</f>
        <v>0</v>
      </c>
      <c r="N11" s="22" t="e">
        <f ca="1">Penjualan[[#This Row],[Modal]]/Penjualan[[#This Row],[Qty]]</f>
        <v>#REF!</v>
      </c>
      <c r="O11" s="22" t="e">
        <f ca="1">AVERAGEIF(Stok_In[Nama Barang],Penjualan[[#This Row],[Nama Barang]],Stok_In[Harga])-Penjualan[[#This Row],[Modal FIFO Satuan]]</f>
        <v>#DIV/0!</v>
      </c>
      <c r="P11" s="23" t="e">
        <f ca="1">Penjualan[[#This Row],[Subtotal_Jual]]-Penjualan[[#This Row],[Modal]]</f>
        <v>#REF!</v>
      </c>
      <c r="Q11" s="11" t="s">
        <v>54</v>
      </c>
      <c r="R11" s="11">
        <v>2016</v>
      </c>
      <c r="S11" s="11" t="str">
        <f>IFERROR(IF(MATCH(Penjualan[[#This Row],[Faktur]],Petty_Cash[No.Faktur],0),"Tunai",""),IFERROR(IF(MATCH(Penjualan[[#This Row],[Faktur]],Rekening[No.Faktur],0),"TF",""),""))</f>
        <v/>
      </c>
      <c r="T11" s="11"/>
    </row>
    <row r="12" spans="1:20" x14ac:dyDescent="0.25">
      <c r="A12" s="11"/>
      <c r="B12" s="21"/>
      <c r="C12" s="48"/>
      <c r="D12" s="11"/>
      <c r="E12" s="11"/>
      <c r="F12" s="22"/>
      <c r="G12" s="22">
        <f t="shared" si="0"/>
        <v>0</v>
      </c>
      <c r="H12" s="22">
        <f>SUMIF(Petty_Cash[No.Faktur],Penjualan[[#This Row],[Faktur]],Petty_Cash[Subtotal])+SUMIF(Rekening[No.Faktur],Penjualan[[#This Row],[Faktur]],Rekening[Mutasi])</f>
        <v>0</v>
      </c>
      <c r="I12" s="7" cm="1">
        <f t="array" ref="I12">SUM(--IF(MMULT(--(ROW(Stok_In[Qty])&gt;TRANSPOSE(ROW(Stok_In[Qty]))),--IF(Stok_In[Nama Barang]=Penjualan[[#This Row],[Nama Barang]],Stok_In[Qty],0))&lt;SUMIF(D$4:D12,Penjualan[[#This Row],[Nama Barang]],E$4:E12),1,0))</f>
        <v>0</v>
      </c>
      <c r="J12" s="10" t="e" cm="1">
        <f t="array" aca="1" ref="J12" ca="1">SUMPRODUCT(--IF(OFFSET(Stok_In!E$2,,,I12)=Penjualan[[#This Row],[Nama Barang]],1,0),OFFSET(Stok_In!F$2,,,I12),OFFSET(Stok_In!G$2,,,I12))-SUMIF(Penjualan!D$3:D11,Penjualan[[#This Row],[Nama Barang]],Penjualan!L$3:L11)</f>
        <v>#REF!</v>
      </c>
      <c r="K12" s="45" t="e" cm="1">
        <f t="array" aca="1" ref="K12" ca="1">(SUMIF(D$2:D12,D12,E$2:E12)-SUMPRODUCT(--IF(OFFSET(Stok_In!E$2,,,I12)=D12,1,0),OFFSET(Stok_In!F$2,,,I12)))*INDIRECT(ADDRESS(Penjualan[[#This Row],[Column1]]+1,7,,,"Stok_In"))</f>
        <v>#REF!</v>
      </c>
      <c r="L12" s="10" t="e">
        <f ca="1">Penjualan[[#This Row],[total modal]]+Penjualan[[#This Row],[Sisa Modal]]</f>
        <v>#REF!</v>
      </c>
      <c r="M12" s="24">
        <f ca="1">IFERROR(ABS(Penjualan[[#This Row],[Sisa Modal]]/Penjualan[[#This Row],[Modal FIFO Satuan]]),0)</f>
        <v>0</v>
      </c>
      <c r="N12" s="22" t="e">
        <f ca="1">Penjualan[[#This Row],[Modal]]/Penjualan[[#This Row],[Qty]]</f>
        <v>#REF!</v>
      </c>
      <c r="O12" s="22" t="e">
        <f ca="1">AVERAGEIF(Stok_In[Nama Barang],Penjualan[[#This Row],[Nama Barang]],Stok_In[Harga])-Penjualan[[#This Row],[Modal FIFO Satuan]]</f>
        <v>#DIV/0!</v>
      </c>
      <c r="P12" s="23" t="e">
        <f ca="1">Penjualan[[#This Row],[Subtotal_Jual]]-Penjualan[[#This Row],[Modal]]</f>
        <v>#REF!</v>
      </c>
      <c r="Q12" s="11" t="s">
        <v>52</v>
      </c>
      <c r="R12" s="11">
        <v>2017</v>
      </c>
      <c r="S12" s="11" t="str">
        <f>IFERROR(IF(MATCH(Penjualan[[#This Row],[Faktur]],Petty_Cash[No.Faktur],0),"Tunai",""),IFERROR(IF(MATCH(Penjualan[[#This Row],[Faktur]],Rekening[No.Faktur],0),"TF",""),""))</f>
        <v/>
      </c>
      <c r="T12" s="11"/>
    </row>
    <row r="13" spans="1:20" x14ac:dyDescent="0.25">
      <c r="A13" s="11"/>
      <c r="B13" s="21"/>
      <c r="C13" s="48"/>
      <c r="D13" s="11"/>
      <c r="E13" s="11"/>
      <c r="F13" s="22"/>
      <c r="G13" s="22">
        <f t="shared" si="0"/>
        <v>0</v>
      </c>
      <c r="H13" s="22">
        <f>SUMIF(Petty_Cash[No.Faktur],Penjualan[[#This Row],[Faktur]],Petty_Cash[Subtotal])+SUMIF(Rekening[No.Faktur],Penjualan[[#This Row],[Faktur]],Rekening[Mutasi])</f>
        <v>0</v>
      </c>
      <c r="I13" s="7" cm="1">
        <f t="array" ref="I13">SUM(--IF(MMULT(--(ROW(Stok_In[Qty])&gt;TRANSPOSE(ROW(Stok_In[Qty]))),--IF(Stok_In[Nama Barang]=Penjualan[[#This Row],[Nama Barang]],Stok_In[Qty],0))&lt;SUMIF(D$4:D13,Penjualan[[#This Row],[Nama Barang]],E$4:E13),1,0))</f>
        <v>0</v>
      </c>
      <c r="J13" s="10" t="e" cm="1">
        <f t="array" aca="1" ref="J13" ca="1">SUMPRODUCT(--IF(OFFSET(Stok_In!E$2,,,I13)=Penjualan[[#This Row],[Nama Barang]],1,0),OFFSET(Stok_In!F$2,,,I13),OFFSET(Stok_In!G$2,,,I13))-SUMIF(Penjualan!D$3:D12,Penjualan[[#This Row],[Nama Barang]],Penjualan!L$3:L12)</f>
        <v>#REF!</v>
      </c>
      <c r="K13" s="45" t="e" cm="1">
        <f t="array" aca="1" ref="K13" ca="1">(SUMIF(D$2:D13,D13,E$2:E13)-SUMPRODUCT(--IF(OFFSET(Stok_In!E$2,,,I13)=D13,1,0),OFFSET(Stok_In!F$2,,,I13)))*INDIRECT(ADDRESS(Penjualan[[#This Row],[Column1]]+1,7,,,"Stok_In"))</f>
        <v>#REF!</v>
      </c>
      <c r="L13" s="10" t="e">
        <f ca="1">Penjualan[[#This Row],[total modal]]+Penjualan[[#This Row],[Sisa Modal]]</f>
        <v>#REF!</v>
      </c>
      <c r="M13" s="24">
        <f ca="1">IFERROR(ABS(Penjualan[[#This Row],[Sisa Modal]]/Penjualan[[#This Row],[Modal FIFO Satuan]]),0)</f>
        <v>0</v>
      </c>
      <c r="N13" s="22" t="e">
        <f ca="1">Penjualan[[#This Row],[Modal]]/Penjualan[[#This Row],[Qty]]</f>
        <v>#REF!</v>
      </c>
      <c r="O13" s="22" t="e">
        <f ca="1">AVERAGEIF(Stok_In[Nama Barang],Penjualan[[#This Row],[Nama Barang]],Stok_In[Harga])-Penjualan[[#This Row],[Modal FIFO Satuan]]</f>
        <v>#DIV/0!</v>
      </c>
      <c r="P13" s="23" t="e">
        <f ca="1">Penjualan[[#This Row],[Subtotal_Jual]]-Penjualan[[#This Row],[Modal]]</f>
        <v>#REF!</v>
      </c>
      <c r="Q13" s="11" t="s">
        <v>55</v>
      </c>
      <c r="R13" s="11">
        <v>2018</v>
      </c>
      <c r="S13" s="11" t="str">
        <f>IFERROR(IF(MATCH(Penjualan[[#This Row],[Faktur]],Petty_Cash[No.Faktur],0),"Tunai",""),IFERROR(IF(MATCH(Penjualan[[#This Row],[Faktur]],Rekening[No.Faktur],0),"TF",""),""))</f>
        <v/>
      </c>
      <c r="T13" s="11"/>
    </row>
    <row r="14" spans="1:20" x14ac:dyDescent="0.25">
      <c r="A14" s="11"/>
      <c r="B14" s="21"/>
      <c r="C14" s="48"/>
      <c r="D14" s="11"/>
      <c r="E14" s="11"/>
      <c r="F14" s="22"/>
      <c r="G14" s="22">
        <f t="shared" ref="G14:G19" si="1">E14*F14</f>
        <v>0</v>
      </c>
      <c r="H14" s="22">
        <f>SUMIF(Petty_Cash[No.Faktur],Penjualan[[#This Row],[Faktur]],Petty_Cash[Subtotal])+SUMIF(Rekening[No.Faktur],Penjualan[[#This Row],[Faktur]],Rekening[Mutasi])</f>
        <v>0</v>
      </c>
      <c r="I14" s="7" cm="1">
        <f t="array" ref="I14">SUM(--IF(MMULT(--(ROW(Stok_In[Qty])&gt;TRANSPOSE(ROW(Stok_In[Qty]))),--IF(Stok_In[Nama Barang]=Penjualan[[#This Row],[Nama Barang]],Stok_In[Qty],0))&lt;SUMIF(D$4:D14,Penjualan[[#This Row],[Nama Barang]],E$4:E14),1,0))</f>
        <v>0</v>
      </c>
      <c r="J14" s="10" t="e" cm="1">
        <f t="array" aca="1" ref="J14" ca="1">SUMPRODUCT(--IF(OFFSET(Stok_In!E$2,,,I14)=Penjualan[[#This Row],[Nama Barang]],1,0),OFFSET(Stok_In!F$2,,,I14),OFFSET(Stok_In!G$2,,,I14))-SUMIF(Penjualan!D$3:D13,Penjualan[[#This Row],[Nama Barang]],Penjualan!L$3:L13)</f>
        <v>#REF!</v>
      </c>
      <c r="K14" s="45" t="e" cm="1">
        <f t="array" aca="1" ref="K14" ca="1">(SUMIF(D$2:D14,D14,E$2:E14)-SUMPRODUCT(--IF(OFFSET(Stok_In!E$2,,,I14)=D14,1,0),OFFSET(Stok_In!F$2,,,I14)))*INDIRECT(ADDRESS(Penjualan[[#This Row],[Column1]]+1,7,,,"Stok_In"))</f>
        <v>#REF!</v>
      </c>
      <c r="L14" s="10" t="e">
        <f ca="1">Penjualan[[#This Row],[total modal]]+Penjualan[[#This Row],[Sisa Modal]]</f>
        <v>#REF!</v>
      </c>
      <c r="M14" s="24">
        <f ca="1">IFERROR(ABS(Penjualan[[#This Row],[Sisa Modal]]/Penjualan[[#This Row],[Modal FIFO Satuan]]),0)</f>
        <v>0</v>
      </c>
      <c r="N14" s="22" t="e">
        <f ca="1">Penjualan[[#This Row],[Modal]]/Penjualan[[#This Row],[Qty]]</f>
        <v>#REF!</v>
      </c>
      <c r="O14" s="22" t="e">
        <f ca="1">AVERAGEIF(Stok_In[Nama Barang],Penjualan[[#This Row],[Nama Barang]],Stok_In[Harga])-Penjualan[[#This Row],[Modal FIFO Satuan]]</f>
        <v>#DIV/0!</v>
      </c>
      <c r="P14" s="23" t="e">
        <f ca="1">Penjualan[[#This Row],[Subtotal_Jual]]-Penjualan[[#This Row],[Modal]]</f>
        <v>#REF!</v>
      </c>
      <c r="Q14" s="11" t="s">
        <v>56</v>
      </c>
      <c r="R14" s="11">
        <v>2019</v>
      </c>
      <c r="S14" s="11" t="str">
        <f>IFERROR(IF(MATCH(Penjualan[[#This Row],[Faktur]],Petty_Cash[No.Faktur],0),"Tunai",""),IFERROR(IF(MATCH(Penjualan[[#This Row],[Faktur]],Rekening[No.Faktur],0),"TF",""),""))</f>
        <v/>
      </c>
      <c r="T14" s="11"/>
    </row>
    <row r="15" spans="1:20" x14ac:dyDescent="0.25">
      <c r="A15" s="11"/>
      <c r="B15" s="21"/>
      <c r="C15" s="48"/>
      <c r="D15" s="11"/>
      <c r="E15" s="11"/>
      <c r="F15" s="22"/>
      <c r="G15" s="22">
        <f t="shared" si="1"/>
        <v>0</v>
      </c>
      <c r="H15" s="22">
        <f>SUMIF(Petty_Cash[No.Faktur],Penjualan[[#This Row],[Faktur]],Petty_Cash[Subtotal])+SUMIF(Rekening[No.Faktur],Penjualan[[#This Row],[Faktur]],Rekening[Mutasi])</f>
        <v>0</v>
      </c>
      <c r="I15" s="7" cm="1">
        <f t="array" ref="I15">SUM(--IF(MMULT(--(ROW(Stok_In[Qty])&gt;TRANSPOSE(ROW(Stok_In[Qty]))),--IF(Stok_In[Nama Barang]=Penjualan[[#This Row],[Nama Barang]],Stok_In[Qty],0))&lt;SUMIF(D$4:D15,Penjualan[[#This Row],[Nama Barang]],E$4:E15),1,0))</f>
        <v>0</v>
      </c>
      <c r="J15" s="10" t="e" cm="1">
        <f t="array" aca="1" ref="J15" ca="1">SUMPRODUCT(--IF(OFFSET(Stok_In!E$2,,,I15)=Penjualan[[#This Row],[Nama Barang]],1,0),OFFSET(Stok_In!F$2,,,I15),OFFSET(Stok_In!G$2,,,I15))-SUMIF(Penjualan!D$3:D14,Penjualan[[#This Row],[Nama Barang]],Penjualan!L$3:L14)</f>
        <v>#REF!</v>
      </c>
      <c r="K15" s="45" t="e" cm="1">
        <f t="array" aca="1" ref="K15" ca="1">(SUMIF(D$2:D15,D15,E$2:E15)-SUMPRODUCT(--IF(OFFSET(Stok_In!E$2,,,I15)=D15,1,0),OFFSET(Stok_In!F$2,,,I15)))*INDIRECT(ADDRESS(Penjualan[[#This Row],[Column1]]+1,7,,,"Stok_In"))</f>
        <v>#REF!</v>
      </c>
      <c r="L15" s="10" t="e">
        <f ca="1">Penjualan[[#This Row],[total modal]]+Penjualan[[#This Row],[Sisa Modal]]</f>
        <v>#REF!</v>
      </c>
      <c r="M15" s="24">
        <f ca="1">IFERROR(ABS(Penjualan[[#This Row],[Sisa Modal]]/Penjualan[[#This Row],[Modal FIFO Satuan]]),0)</f>
        <v>0</v>
      </c>
      <c r="N15" s="22" t="e">
        <f ca="1">Penjualan[[#This Row],[Modal]]/Penjualan[[#This Row],[Qty]]</f>
        <v>#REF!</v>
      </c>
      <c r="O15" s="22" t="e">
        <f ca="1">AVERAGEIF(Stok_In[Nama Barang],Penjualan[[#This Row],[Nama Barang]],Stok_In[Harga])-Penjualan[[#This Row],[Modal FIFO Satuan]]</f>
        <v>#DIV/0!</v>
      </c>
      <c r="P15" s="23" t="e">
        <f ca="1">Penjualan[[#This Row],[Subtotal_Jual]]-Penjualan[[#This Row],[Modal]]</f>
        <v>#REF!</v>
      </c>
      <c r="Q15" s="11" t="s">
        <v>57</v>
      </c>
      <c r="R15" s="11">
        <v>2020</v>
      </c>
      <c r="S15" s="11" t="str">
        <f>IFERROR(IF(MATCH(Penjualan[[#This Row],[Faktur]],Petty_Cash[No.Faktur],0),"Tunai",""),IFERROR(IF(MATCH(Penjualan[[#This Row],[Faktur]],Rekening[No.Faktur],0),"TF",""),""))</f>
        <v/>
      </c>
      <c r="T15" s="11"/>
    </row>
    <row r="16" spans="1:20" x14ac:dyDescent="0.25">
      <c r="A16" s="11"/>
      <c r="B16" s="21"/>
      <c r="C16" s="48"/>
      <c r="D16" s="11"/>
      <c r="E16" s="11"/>
      <c r="F16" s="22"/>
      <c r="G16" s="22">
        <f t="shared" si="1"/>
        <v>0</v>
      </c>
      <c r="H16" s="22">
        <f>SUMIF(Petty_Cash[No.Faktur],Penjualan[[#This Row],[Faktur]],Petty_Cash[Subtotal])+SUMIF(Rekening[No.Faktur],Penjualan[[#This Row],[Faktur]],Rekening[Mutasi])</f>
        <v>0</v>
      </c>
      <c r="I16" s="7" cm="1">
        <f t="array" ref="I16">SUM(--IF(MMULT(--(ROW(Stok_In[Qty])&gt;TRANSPOSE(ROW(Stok_In[Qty]))),--IF(Stok_In[Nama Barang]=Penjualan[[#This Row],[Nama Barang]],Stok_In[Qty],0))&lt;SUMIF(D$4:D16,Penjualan[[#This Row],[Nama Barang]],E$4:E16),1,0))</f>
        <v>0</v>
      </c>
      <c r="J16" s="10" t="e" cm="1">
        <f t="array" aca="1" ref="J16" ca="1">SUMPRODUCT(--IF(OFFSET(Stok_In!E$2,,,I16)=Penjualan[[#This Row],[Nama Barang]],1,0),OFFSET(Stok_In!F$2,,,I16),OFFSET(Stok_In!G$2,,,I16))-SUMIF(Penjualan!D$3:D15,Penjualan[[#This Row],[Nama Barang]],Penjualan!L$3:L15)</f>
        <v>#REF!</v>
      </c>
      <c r="K16" s="45" t="e" cm="1">
        <f t="array" aca="1" ref="K16" ca="1">(SUMIF(D$2:D16,D16,E$2:E16)-SUMPRODUCT(--IF(OFFSET(Stok_In!E$2,,,I16)=D16,1,0),OFFSET(Stok_In!F$2,,,I16)))*INDIRECT(ADDRESS(Penjualan[[#This Row],[Column1]]+1,7,,,"Stok_In"))</f>
        <v>#REF!</v>
      </c>
      <c r="L16" s="10" t="e">
        <f ca="1">Penjualan[[#This Row],[total modal]]+Penjualan[[#This Row],[Sisa Modal]]</f>
        <v>#REF!</v>
      </c>
      <c r="M16" s="24">
        <f ca="1">IFERROR(ABS(Penjualan[[#This Row],[Sisa Modal]]/Penjualan[[#This Row],[Modal FIFO Satuan]]),0)</f>
        <v>0</v>
      </c>
      <c r="N16" s="22" t="e">
        <f ca="1">Penjualan[[#This Row],[Modal]]/Penjualan[[#This Row],[Qty]]</f>
        <v>#REF!</v>
      </c>
      <c r="O16" s="22" t="e">
        <f ca="1">AVERAGEIF(Stok_In[Nama Barang],Penjualan[[#This Row],[Nama Barang]],Stok_In[Harga])-Penjualan[[#This Row],[Modal FIFO Satuan]]</f>
        <v>#DIV/0!</v>
      </c>
      <c r="P16" s="23" t="e">
        <f ca="1">Penjualan[[#This Row],[Subtotal_Jual]]-Penjualan[[#This Row],[Modal]]</f>
        <v>#REF!</v>
      </c>
      <c r="Q16" s="11" t="s">
        <v>55</v>
      </c>
      <c r="R16" s="11">
        <v>2021</v>
      </c>
      <c r="S16" s="11" t="str">
        <f>IFERROR(IF(MATCH(Penjualan[[#This Row],[Faktur]],Petty_Cash[No.Faktur],0),"Tunai",""),IFERROR(IF(MATCH(Penjualan[[#This Row],[Faktur]],Rekening[No.Faktur],0),"TF",""),""))</f>
        <v/>
      </c>
      <c r="T16" s="11"/>
    </row>
    <row r="17" spans="1:20" x14ac:dyDescent="0.25">
      <c r="A17" s="11"/>
      <c r="B17" s="21"/>
      <c r="C17" s="48"/>
      <c r="D17" s="11"/>
      <c r="E17" s="11"/>
      <c r="F17" s="22"/>
      <c r="G17" s="22">
        <f t="shared" si="1"/>
        <v>0</v>
      </c>
      <c r="H17" s="22">
        <f>SUMIF(Petty_Cash[No.Faktur],Penjualan[[#This Row],[Faktur]],Petty_Cash[Subtotal])+SUMIF(Rekening[No.Faktur],Penjualan[[#This Row],[Faktur]],Rekening[Mutasi])</f>
        <v>0</v>
      </c>
      <c r="I17" s="7" cm="1">
        <f t="array" ref="I17">SUM(--IF(MMULT(--(ROW(Stok_In[Qty])&gt;TRANSPOSE(ROW(Stok_In[Qty]))),--IF(Stok_In[Nama Barang]=Penjualan[[#This Row],[Nama Barang]],Stok_In[Qty],0))&lt;SUMIF(D$4:D17,Penjualan[[#This Row],[Nama Barang]],E$4:E17),1,0))</f>
        <v>0</v>
      </c>
      <c r="J17" s="10" t="e" cm="1">
        <f t="array" aca="1" ref="J17" ca="1">SUMPRODUCT(--IF(OFFSET(Stok_In!E$2,,,I17)=Penjualan[[#This Row],[Nama Barang]],1,0),OFFSET(Stok_In!F$2,,,I17),OFFSET(Stok_In!G$2,,,I17))-SUMIF(Penjualan!D$3:D16,Penjualan[[#This Row],[Nama Barang]],Penjualan!L$3:L16)</f>
        <v>#REF!</v>
      </c>
      <c r="K17" s="45" t="e" cm="1">
        <f t="array" aca="1" ref="K17" ca="1">(SUMIF(D$2:D17,D17,E$2:E17)-SUMPRODUCT(--IF(OFFSET(Stok_In!E$2,,,I17)=D17,1,0),OFFSET(Stok_In!F$2,,,I17)))*INDIRECT(ADDRESS(Penjualan[[#This Row],[Column1]]+1,7,,,"Stok_In"))</f>
        <v>#REF!</v>
      </c>
      <c r="L17" s="10" t="e">
        <f ca="1">Penjualan[[#This Row],[total modal]]+Penjualan[[#This Row],[Sisa Modal]]</f>
        <v>#REF!</v>
      </c>
      <c r="M17" s="24">
        <f ca="1">IFERROR(ABS(Penjualan[[#This Row],[Sisa Modal]]/Penjualan[[#This Row],[Modal FIFO Satuan]]),0)</f>
        <v>0</v>
      </c>
      <c r="N17" s="22" t="e">
        <f ca="1">Penjualan[[#This Row],[Modal]]/Penjualan[[#This Row],[Qty]]</f>
        <v>#REF!</v>
      </c>
      <c r="O17" s="22" t="e">
        <f ca="1">AVERAGEIF(Stok_In[Nama Barang],Penjualan[[#This Row],[Nama Barang]],Stok_In[Harga])-Penjualan[[#This Row],[Modal FIFO Satuan]]</f>
        <v>#DIV/0!</v>
      </c>
      <c r="P17" s="23" t="e">
        <f ca="1">Penjualan[[#This Row],[Subtotal_Jual]]-Penjualan[[#This Row],[Modal]]</f>
        <v>#REF!</v>
      </c>
      <c r="Q17" s="11" t="s">
        <v>55</v>
      </c>
      <c r="R17" s="11">
        <v>2021</v>
      </c>
      <c r="S17" s="11" t="str">
        <f>IFERROR(IF(MATCH(Penjualan[[#This Row],[Faktur]],Petty_Cash[No.Faktur],0),"Tunai",""),IFERROR(IF(MATCH(Penjualan[[#This Row],[Faktur]],Rekening[No.Faktur],0),"TF",""),""))</f>
        <v/>
      </c>
      <c r="T17" s="11"/>
    </row>
    <row r="18" spans="1:20" x14ac:dyDescent="0.25">
      <c r="A18" s="11"/>
      <c r="B18" s="21"/>
      <c r="C18" s="48"/>
      <c r="D18" s="11"/>
      <c r="E18" s="11"/>
      <c r="F18" s="22"/>
      <c r="G18" s="22">
        <f t="shared" si="1"/>
        <v>0</v>
      </c>
      <c r="H18" s="22">
        <f>SUMIF(Petty_Cash[No.Faktur],Penjualan[[#This Row],[Faktur]],Petty_Cash[Subtotal])+SUMIF(Rekening[No.Faktur],Penjualan[[#This Row],[Faktur]],Rekening[Mutasi])</f>
        <v>0</v>
      </c>
      <c r="I18" s="7" cm="1">
        <f t="array" ref="I18">SUM(--IF(MMULT(--(ROW(Stok_In[Qty])&gt;TRANSPOSE(ROW(Stok_In[Qty]))),--IF(Stok_In[Nama Barang]=Penjualan[[#This Row],[Nama Barang]],Stok_In[Qty],0))&lt;SUMIF(D$4:D18,Penjualan[[#This Row],[Nama Barang]],E$4:E18),1,0))</f>
        <v>0</v>
      </c>
      <c r="J18" s="10" t="e" cm="1">
        <f t="array" aca="1" ref="J18" ca="1">SUMPRODUCT(--IF(OFFSET(Stok_In!E$2,,,I18)=Penjualan[[#This Row],[Nama Barang]],1,0),OFFSET(Stok_In!F$2,,,I18),OFFSET(Stok_In!G$2,,,I18))-SUMIF(Penjualan!D$3:D17,Penjualan[[#This Row],[Nama Barang]],Penjualan!L$3:L17)</f>
        <v>#REF!</v>
      </c>
      <c r="K18" s="45" t="e" cm="1">
        <f t="array" aca="1" ref="K18" ca="1">(SUMIF(D$2:D18,D18,E$2:E18)-SUMPRODUCT(--IF(OFFSET(Stok_In!E$2,,,I18)=D18,1,0),OFFSET(Stok_In!F$2,,,I18)))*INDIRECT(ADDRESS(Penjualan[[#This Row],[Column1]]+1,7,,,"Stok_In"))</f>
        <v>#REF!</v>
      </c>
      <c r="L18" s="10" t="e">
        <f ca="1">Penjualan[[#This Row],[total modal]]+Penjualan[[#This Row],[Sisa Modal]]</f>
        <v>#REF!</v>
      </c>
      <c r="M18" s="24">
        <f ca="1">IFERROR(ABS(Penjualan[[#This Row],[Sisa Modal]]/Penjualan[[#This Row],[Modal FIFO Satuan]]),0)</f>
        <v>0</v>
      </c>
      <c r="N18" s="22" t="e">
        <f ca="1">Penjualan[[#This Row],[Modal]]/Penjualan[[#This Row],[Qty]]</f>
        <v>#REF!</v>
      </c>
      <c r="O18" s="22" t="e">
        <f ca="1">AVERAGEIF(Stok_In[Nama Barang],Penjualan[[#This Row],[Nama Barang]],Stok_In[Harga])-Penjualan[[#This Row],[Modal FIFO Satuan]]</f>
        <v>#DIV/0!</v>
      </c>
      <c r="P18" s="23" t="e">
        <f ca="1">Penjualan[[#This Row],[Subtotal_Jual]]-Penjualan[[#This Row],[Modal]]</f>
        <v>#REF!</v>
      </c>
      <c r="Q18" s="11" t="s">
        <v>58</v>
      </c>
      <c r="R18" s="11">
        <v>2022</v>
      </c>
      <c r="S18" s="11" t="str">
        <f>IFERROR(IF(MATCH(Penjualan[[#This Row],[Faktur]],Petty_Cash[No.Faktur],0),"Tunai",""),IFERROR(IF(MATCH(Penjualan[[#This Row],[Faktur]],Rekening[No.Faktur],0),"TF",""),""))</f>
        <v/>
      </c>
      <c r="T18" s="11"/>
    </row>
    <row r="19" spans="1:20" x14ac:dyDescent="0.25">
      <c r="A19" s="11"/>
      <c r="B19" s="21"/>
      <c r="C19" s="48"/>
      <c r="D19" s="11"/>
      <c r="E19" s="11"/>
      <c r="F19" s="22"/>
      <c r="G19" s="22">
        <f t="shared" si="1"/>
        <v>0</v>
      </c>
      <c r="H19" s="22">
        <f>SUMIF(Petty_Cash[No.Faktur],Penjualan[[#This Row],[Faktur]],Petty_Cash[Subtotal])+SUMIF(Rekening[No.Faktur],Penjualan[[#This Row],[Faktur]],Rekening[Mutasi])</f>
        <v>0</v>
      </c>
      <c r="I19" s="7" cm="1">
        <f t="array" ref="I19">SUM(--IF(MMULT(--(ROW(Stok_In[Qty])&gt;TRANSPOSE(ROW(Stok_In[Qty]))),--IF(Stok_In[Nama Barang]=Penjualan[[#This Row],[Nama Barang]],Stok_In[Qty],0))&lt;SUMIF(D$4:D19,Penjualan[[#This Row],[Nama Barang]],E$4:E19),1,0))</f>
        <v>0</v>
      </c>
      <c r="J19" s="10" t="e" cm="1">
        <f t="array" aca="1" ref="J19" ca="1">SUMPRODUCT(--IF(OFFSET(Stok_In!E$2,,,I19)=Penjualan[[#This Row],[Nama Barang]],1,0),OFFSET(Stok_In!F$2,,,I19),OFFSET(Stok_In!G$2,,,I19))-SUMIF(Penjualan!D$3:D18,Penjualan[[#This Row],[Nama Barang]],Penjualan!L$3:L18)</f>
        <v>#REF!</v>
      </c>
      <c r="K19" s="45" t="e" cm="1">
        <f t="array" aca="1" ref="K19" ca="1">(SUMIF(D$2:D19,D19,E$2:E19)-SUMPRODUCT(--IF(OFFSET(Stok_In!E$2,,,I19)=D19,1,0),OFFSET(Stok_In!F$2,,,I19)))*INDIRECT(ADDRESS(Penjualan[[#This Row],[Column1]]+1,7,,,"Stok_In"))</f>
        <v>#REF!</v>
      </c>
      <c r="L19" s="10" t="e">
        <f ca="1">Penjualan[[#This Row],[total modal]]+Penjualan[[#This Row],[Sisa Modal]]</f>
        <v>#REF!</v>
      </c>
      <c r="M19" s="24">
        <f ca="1">IFERROR(ABS(Penjualan[[#This Row],[Sisa Modal]]/Penjualan[[#This Row],[Modal FIFO Satuan]]),0)</f>
        <v>0</v>
      </c>
      <c r="N19" s="22" t="e">
        <f ca="1">Penjualan[[#This Row],[Modal]]/Penjualan[[#This Row],[Qty]]</f>
        <v>#REF!</v>
      </c>
      <c r="O19" s="22" t="e">
        <f ca="1">AVERAGEIF(Stok_In[Nama Barang],Penjualan[[#This Row],[Nama Barang]],Stok_In[Harga])-Penjualan[[#This Row],[Modal FIFO Satuan]]</f>
        <v>#DIV/0!</v>
      </c>
      <c r="P19" s="23" t="e">
        <f ca="1">Penjualan[[#This Row],[Subtotal_Jual]]-Penjualan[[#This Row],[Modal]]</f>
        <v>#REF!</v>
      </c>
      <c r="Q19" s="11" t="s">
        <v>58</v>
      </c>
      <c r="R19" s="11">
        <v>2022</v>
      </c>
      <c r="S19" s="11" t="str">
        <f>IFERROR(IF(MATCH(Penjualan[[#This Row],[Faktur]],Petty_Cash[No.Faktur],0),"Tunai",""),IFERROR(IF(MATCH(Penjualan[[#This Row],[Faktur]],Rekening[No.Faktur],0),"TF",""),""))</f>
        <v/>
      </c>
      <c r="T19" s="11"/>
    </row>
    <row r="20" spans="1:20" x14ac:dyDescent="0.25">
      <c r="A20" s="11"/>
      <c r="B20" s="21"/>
      <c r="C20" s="48"/>
      <c r="D20" s="11"/>
      <c r="E20" s="11"/>
      <c r="F20" s="22"/>
      <c r="G20" s="22">
        <f t="shared" si="0"/>
        <v>0</v>
      </c>
      <c r="H20" s="22">
        <f>SUMIF(Petty_Cash[No.Faktur],Penjualan[[#This Row],[Faktur]],Petty_Cash[Subtotal])+SUMIF(Rekening[No.Faktur],Penjualan[[#This Row],[Faktur]],Rekening[Mutasi])</f>
        <v>0</v>
      </c>
      <c r="I20" s="7" cm="1">
        <f t="array" ref="I20">SUM(--IF(MMULT(--(ROW(Stok_In[Qty])&gt;TRANSPOSE(ROW(Stok_In[Qty]))),--IF(Stok_In[Nama Barang]=Penjualan[[#This Row],[Nama Barang]],Stok_In[Qty],0))&lt;SUMIF(D$4:D20,Penjualan[[#This Row],[Nama Barang]],E$4:E20),1,0))</f>
        <v>0</v>
      </c>
      <c r="J20" s="10" t="e" cm="1">
        <f t="array" aca="1" ref="J20" ca="1">SUMPRODUCT(--IF(OFFSET(Stok_In!E$2,,,I20)=Penjualan[[#This Row],[Nama Barang]],1,0),OFFSET(Stok_In!F$2,,,I20),OFFSET(Stok_In!G$2,,,I20))-SUMIF(Penjualan!D$3:D19,Penjualan[[#This Row],[Nama Barang]],Penjualan!L$3:L19)</f>
        <v>#REF!</v>
      </c>
      <c r="K20" s="45" t="e" cm="1">
        <f t="array" aca="1" ref="K20" ca="1">(SUMIF(D$2:D20,D20,E$2:E20)-SUMPRODUCT(--IF(OFFSET(Stok_In!E$2,,,I20)=D20,1,0),OFFSET(Stok_In!F$2,,,I20)))*INDIRECT(ADDRESS(Penjualan[[#This Row],[Column1]]+1,7,,,"Stok_In"))</f>
        <v>#REF!</v>
      </c>
      <c r="L20" s="10" t="e">
        <f ca="1">Penjualan[[#This Row],[total modal]]+Penjualan[[#This Row],[Sisa Modal]]</f>
        <v>#REF!</v>
      </c>
      <c r="M20" s="24">
        <f ca="1">IFERROR(ABS(Penjualan[[#This Row],[Sisa Modal]]/Penjualan[[#This Row],[Modal FIFO Satuan]]),0)</f>
        <v>0</v>
      </c>
      <c r="N20" s="22" t="e">
        <f ca="1">Penjualan[[#This Row],[Modal]]/Penjualan[[#This Row],[Qty]]</f>
        <v>#REF!</v>
      </c>
      <c r="O20" s="22" t="e">
        <f ca="1">AVERAGEIF(Stok_In[Nama Barang],Penjualan[[#This Row],[Nama Barang]],Stok_In[Harga])-Penjualan[[#This Row],[Modal FIFO Satuan]]</f>
        <v>#DIV/0!</v>
      </c>
      <c r="P20" s="23" t="e">
        <f ca="1">Penjualan[[#This Row],[Subtotal_Jual]]-Penjualan[[#This Row],[Modal]]</f>
        <v>#REF!</v>
      </c>
      <c r="Q20" s="11" t="s">
        <v>58</v>
      </c>
      <c r="R20" s="11">
        <v>2022</v>
      </c>
      <c r="S20" s="11" t="str">
        <f>IFERROR(IF(MATCH(Penjualan[[#This Row],[Faktur]],Petty_Cash[No.Faktur],0),"Tunai",""),IFERROR(IF(MATCH(Penjualan[[#This Row],[Faktur]],Rekening[No.Faktur],0),"TF",""),""))</f>
        <v/>
      </c>
      <c r="T20" s="11"/>
    </row>
    <row r="21" spans="1:20" x14ac:dyDescent="0.25">
      <c r="A21" s="11"/>
      <c r="B21" s="21"/>
      <c r="C21" s="48"/>
      <c r="D21" s="11"/>
      <c r="E21" s="11"/>
      <c r="F21" s="22"/>
      <c r="G21" s="22">
        <f t="shared" si="0"/>
        <v>0</v>
      </c>
      <c r="H21" s="22">
        <f>SUMIF(Petty_Cash[No.Faktur],Penjualan[[#This Row],[Faktur]],Petty_Cash[Subtotal])+SUMIF(Rekening[No.Faktur],Penjualan[[#This Row],[Faktur]],Rekening[Mutasi])</f>
        <v>0</v>
      </c>
      <c r="I21" s="7" cm="1">
        <f t="array" ref="I21">SUM(--IF(MMULT(--(ROW(Stok_In[Qty])&gt;TRANSPOSE(ROW(Stok_In[Qty]))),--IF(Stok_In[Nama Barang]=Penjualan[[#This Row],[Nama Barang]],Stok_In[Qty],0))&lt;SUMIF(D$4:D21,Penjualan[[#This Row],[Nama Barang]],E$4:E21),1,0))</f>
        <v>0</v>
      </c>
      <c r="J21" s="10" t="e" cm="1">
        <f t="array" aca="1" ref="J21" ca="1">SUMPRODUCT(--IF(OFFSET(Stok_In!E$2,,,I21)=Penjualan[[#This Row],[Nama Barang]],1,0),OFFSET(Stok_In!F$2,,,I21),OFFSET(Stok_In!G$2,,,I21))-SUMIF(Penjualan!D$3:D20,Penjualan[[#This Row],[Nama Barang]],Penjualan!L$3:L20)</f>
        <v>#REF!</v>
      </c>
      <c r="K21" s="45" t="e" cm="1">
        <f t="array" aca="1" ref="K21" ca="1">(SUMIF(D$2:D21,D21,E$2:E21)-SUMPRODUCT(--IF(OFFSET(Stok_In!E$2,,,I21)=D21,1,0),OFFSET(Stok_In!F$2,,,I21)))*INDIRECT(ADDRESS(Penjualan[[#This Row],[Column1]]+1,7,,,"Stok_In"))</f>
        <v>#REF!</v>
      </c>
      <c r="L21" s="10" t="e">
        <f ca="1">Penjualan[[#This Row],[total modal]]+Penjualan[[#This Row],[Sisa Modal]]</f>
        <v>#REF!</v>
      </c>
      <c r="M21" s="24">
        <f ca="1">IFERROR(ABS(Penjualan[[#This Row],[Sisa Modal]]/Penjualan[[#This Row],[Modal FIFO Satuan]]),0)</f>
        <v>0</v>
      </c>
      <c r="N21" s="22" t="e">
        <f ca="1">Penjualan[[#This Row],[Modal]]/Penjualan[[#This Row],[Qty]]</f>
        <v>#REF!</v>
      </c>
      <c r="O21" s="22" t="e">
        <f ca="1">AVERAGEIF(Stok_In[Nama Barang],Penjualan[[#This Row],[Nama Barang]],Stok_In[Harga])-Penjualan[[#This Row],[Modal FIFO Satuan]]</f>
        <v>#DIV/0!</v>
      </c>
      <c r="P21" s="23" t="e">
        <f ca="1">Penjualan[[#This Row],[Subtotal_Jual]]-Penjualan[[#This Row],[Modal]]</f>
        <v>#REF!</v>
      </c>
      <c r="Q21" s="11" t="s">
        <v>58</v>
      </c>
      <c r="R21" s="11">
        <v>2022</v>
      </c>
      <c r="S21" s="11" t="str">
        <f>IFERROR(IF(MATCH(Penjualan[[#This Row],[Faktur]],Petty_Cash[No.Faktur],0),"Tunai",""),IFERROR(IF(MATCH(Penjualan[[#This Row],[Faktur]],Rekening[No.Faktur],0),"TF",""),""))</f>
        <v/>
      </c>
      <c r="T21" s="11"/>
    </row>
    <row r="22" spans="1:20" x14ac:dyDescent="0.25">
      <c r="A22" s="11"/>
      <c r="B22" s="21"/>
      <c r="C22" s="48"/>
      <c r="D22" s="11"/>
      <c r="E22" s="11"/>
      <c r="F22" s="22"/>
      <c r="G22" s="22">
        <f t="shared" si="0"/>
        <v>0</v>
      </c>
      <c r="H22" s="22">
        <f>SUMIF(Petty_Cash[No.Faktur],Penjualan[[#This Row],[Faktur]],Petty_Cash[Subtotal])+SUMIF(Rekening[No.Faktur],Penjualan[[#This Row],[Faktur]],Rekening[Mutasi])</f>
        <v>0</v>
      </c>
      <c r="I22" s="7" cm="1">
        <f t="array" ref="I22">SUM(--IF(MMULT(--(ROW(Stok_In[Qty])&gt;TRANSPOSE(ROW(Stok_In[Qty]))),--IF(Stok_In[Nama Barang]=Penjualan[[#This Row],[Nama Barang]],Stok_In[Qty],0))&lt;SUMIF(D$4:D22,Penjualan[[#This Row],[Nama Barang]],E$4:E22),1,0))</f>
        <v>0</v>
      </c>
      <c r="J22" s="10" t="e" cm="1">
        <f t="array" aca="1" ref="J22" ca="1">SUMPRODUCT(--IF(OFFSET(Stok_In!E$2,,,I22)=Penjualan[[#This Row],[Nama Barang]],1,0),OFFSET(Stok_In!F$2,,,I22),OFFSET(Stok_In!G$2,,,I22))-SUMIF(Penjualan!D$3:D21,Penjualan[[#This Row],[Nama Barang]],Penjualan!L$3:L21)</f>
        <v>#REF!</v>
      </c>
      <c r="K22" s="45" t="e" cm="1">
        <f t="array" aca="1" ref="K22" ca="1">(SUMIF(D$2:D22,D22,E$2:E22)-SUMPRODUCT(--IF(OFFSET(Stok_In!E$2,,,I22)=D22,1,0),OFFSET(Stok_In!F$2,,,I22)))*INDIRECT(ADDRESS(Penjualan[[#This Row],[Column1]]+1,7,,,"Stok_In"))</f>
        <v>#REF!</v>
      </c>
      <c r="L22" s="10" t="e">
        <f ca="1">Penjualan[[#This Row],[total modal]]+Penjualan[[#This Row],[Sisa Modal]]</f>
        <v>#REF!</v>
      </c>
      <c r="M22" s="24">
        <f ca="1">IFERROR(ABS(Penjualan[[#This Row],[Sisa Modal]]/Penjualan[[#This Row],[Modal FIFO Satuan]]),0)</f>
        <v>0</v>
      </c>
      <c r="N22" s="22" t="e">
        <f ca="1">Penjualan[[#This Row],[Modal]]/Penjualan[[#This Row],[Qty]]</f>
        <v>#REF!</v>
      </c>
      <c r="O22" s="22" t="e">
        <f ca="1">AVERAGEIF(Stok_In[Nama Barang],Penjualan[[#This Row],[Nama Barang]],Stok_In[Harga])-Penjualan[[#This Row],[Modal FIFO Satuan]]</f>
        <v>#DIV/0!</v>
      </c>
      <c r="P22" s="23" t="e">
        <f ca="1">Penjualan[[#This Row],[Subtotal_Jual]]-Penjualan[[#This Row],[Modal]]</f>
        <v>#REF!</v>
      </c>
      <c r="Q22" s="11" t="s">
        <v>59</v>
      </c>
      <c r="R22" s="11">
        <v>2023</v>
      </c>
      <c r="S22" s="11" t="str">
        <f>IFERROR(IF(MATCH(Penjualan[[#This Row],[Faktur]],Petty_Cash[No.Faktur],0),"Tunai",""),IFERROR(IF(MATCH(Penjualan[[#This Row],[Faktur]],Rekening[No.Faktur],0),"TF",""),""))</f>
        <v/>
      </c>
      <c r="T22" s="11"/>
    </row>
    <row r="23" spans="1:20" x14ac:dyDescent="0.25">
      <c r="A23" s="11"/>
      <c r="B23" s="21"/>
      <c r="C23" s="48"/>
      <c r="D23" s="11"/>
      <c r="E23" s="11"/>
      <c r="F23" s="22"/>
      <c r="G23" s="22">
        <f t="shared" si="0"/>
        <v>0</v>
      </c>
      <c r="H23" s="22">
        <f>SUMIF(Petty_Cash[No.Faktur],Penjualan[[#This Row],[Faktur]],Petty_Cash[Subtotal])+SUMIF(Rekening[No.Faktur],Penjualan[[#This Row],[Faktur]],Rekening[Mutasi])</f>
        <v>0</v>
      </c>
      <c r="I23" s="7" cm="1">
        <f t="array" ref="I23">SUM(--IF(MMULT(--(ROW(Stok_In[Qty])&gt;TRANSPOSE(ROW(Stok_In[Qty]))),--IF(Stok_In[Nama Barang]=Penjualan[[#This Row],[Nama Barang]],Stok_In[Qty],0))&lt;SUMIF(D$4:D23,Penjualan[[#This Row],[Nama Barang]],E$4:E23),1,0))</f>
        <v>0</v>
      </c>
      <c r="J23" s="10" t="e" cm="1">
        <f t="array" aca="1" ref="J23" ca="1">SUMPRODUCT(--IF(OFFSET(Stok_In!E$2,,,I23)=Penjualan[[#This Row],[Nama Barang]],1,0),OFFSET(Stok_In!F$2,,,I23),OFFSET(Stok_In!G$2,,,I23))-SUMIF(Penjualan!D$3:D22,Penjualan[[#This Row],[Nama Barang]],Penjualan!L$3:L22)</f>
        <v>#REF!</v>
      </c>
      <c r="K23" s="45" t="e" cm="1">
        <f t="array" aca="1" ref="K23" ca="1">(SUMIF(D$2:D23,D23,E$2:E23)-SUMPRODUCT(--IF(OFFSET(Stok_In!E$2,,,I23)=D23,1,0),OFFSET(Stok_In!F$2,,,I23)))*INDIRECT(ADDRESS(Penjualan[[#This Row],[Column1]]+1,7,,,"Stok_In"))</f>
        <v>#REF!</v>
      </c>
      <c r="L23" s="10" t="e">
        <f ca="1">Penjualan[[#This Row],[total modal]]+Penjualan[[#This Row],[Sisa Modal]]</f>
        <v>#REF!</v>
      </c>
      <c r="M23" s="24">
        <f ca="1">IFERROR(ABS(Penjualan[[#This Row],[Sisa Modal]]/Penjualan[[#This Row],[Modal FIFO Satuan]]),0)</f>
        <v>0</v>
      </c>
      <c r="N23" s="22" t="e">
        <f ca="1">Penjualan[[#This Row],[Modal]]/Penjualan[[#This Row],[Qty]]</f>
        <v>#REF!</v>
      </c>
      <c r="O23" s="22" t="e">
        <f ca="1">AVERAGEIF(Stok_In[Nama Barang],Penjualan[[#This Row],[Nama Barang]],Stok_In[Harga])-Penjualan[[#This Row],[Modal FIFO Satuan]]</f>
        <v>#DIV/0!</v>
      </c>
      <c r="P23" s="23" t="e">
        <f ca="1">Penjualan[[#This Row],[Subtotal_Jual]]-Penjualan[[#This Row],[Modal]]</f>
        <v>#REF!</v>
      </c>
      <c r="Q23" s="11" t="s">
        <v>59</v>
      </c>
      <c r="R23" s="11">
        <v>2023</v>
      </c>
      <c r="S23" s="11" t="str">
        <f>IFERROR(IF(MATCH(Penjualan[[#This Row],[Faktur]],Petty_Cash[No.Faktur],0),"Tunai",""),IFERROR(IF(MATCH(Penjualan[[#This Row],[Faktur]],Rekening[No.Faktur],0),"TF",""),""))</f>
        <v/>
      </c>
      <c r="T23" s="11"/>
    </row>
    <row r="24" spans="1:20" x14ac:dyDescent="0.25">
      <c r="A24" s="11"/>
      <c r="B24" s="21"/>
      <c r="C24" s="48"/>
      <c r="D24" s="11"/>
      <c r="E24" s="11"/>
      <c r="F24" s="22"/>
      <c r="G24" s="22">
        <f t="shared" si="0"/>
        <v>0</v>
      </c>
      <c r="H24" s="22">
        <f>SUMIF(Petty_Cash[No.Faktur],Penjualan[[#This Row],[Faktur]],Petty_Cash[Subtotal])+SUMIF(Rekening[No.Faktur],Penjualan[[#This Row],[Faktur]],Rekening[Mutasi])</f>
        <v>0</v>
      </c>
      <c r="I24" s="7" cm="1">
        <f t="array" ref="I24">SUM(--IF(MMULT(--(ROW(Stok_In[Qty])&gt;TRANSPOSE(ROW(Stok_In[Qty]))),--IF(Stok_In[Nama Barang]=Penjualan[[#This Row],[Nama Barang]],Stok_In[Qty],0))&lt;SUMIF(D$4:D24,Penjualan[[#This Row],[Nama Barang]],E$4:E24),1,0))</f>
        <v>0</v>
      </c>
      <c r="J24" s="10" t="e" cm="1">
        <f t="array" aca="1" ref="J24" ca="1">SUMPRODUCT(--IF(OFFSET(Stok_In!E$2,,,I24)=Penjualan[[#This Row],[Nama Barang]],1,0),OFFSET(Stok_In!F$2,,,I24),OFFSET(Stok_In!G$2,,,I24))-SUMIF(Penjualan!D$3:D23,Penjualan[[#This Row],[Nama Barang]],Penjualan!L$3:L23)</f>
        <v>#REF!</v>
      </c>
      <c r="K24" s="45" t="e" cm="1">
        <f t="array" aca="1" ref="K24" ca="1">(SUMIF(D$2:D24,D24,E$2:E24)-SUMPRODUCT(--IF(OFFSET(Stok_In!E$2,,,I24)=D24,1,0),OFFSET(Stok_In!F$2,,,I24)))*INDIRECT(ADDRESS(Penjualan[[#This Row],[Column1]]+1,7,,,"Stok_In"))</f>
        <v>#REF!</v>
      </c>
      <c r="L24" s="10" t="e">
        <f ca="1">Penjualan[[#This Row],[total modal]]+Penjualan[[#This Row],[Sisa Modal]]</f>
        <v>#REF!</v>
      </c>
      <c r="M24" s="24">
        <f ca="1">IFERROR(ABS(Penjualan[[#This Row],[Sisa Modal]]/Penjualan[[#This Row],[Modal FIFO Satuan]]),0)</f>
        <v>0</v>
      </c>
      <c r="N24" s="22" t="e">
        <f ca="1">Penjualan[[#This Row],[Modal]]/Penjualan[[#This Row],[Qty]]</f>
        <v>#REF!</v>
      </c>
      <c r="O24" s="22" t="e">
        <f ca="1">AVERAGEIF(Stok_In[Nama Barang],Penjualan[[#This Row],[Nama Barang]],Stok_In[Harga])-Penjualan[[#This Row],[Modal FIFO Satuan]]</f>
        <v>#DIV/0!</v>
      </c>
      <c r="P24" s="23" t="e">
        <f ca="1">Penjualan[[#This Row],[Subtotal_Jual]]-Penjualan[[#This Row],[Modal]]</f>
        <v>#REF!</v>
      </c>
      <c r="Q24" s="11" t="s">
        <v>59</v>
      </c>
      <c r="R24" s="11">
        <v>2023</v>
      </c>
      <c r="S24" s="11" t="str">
        <f>IFERROR(IF(MATCH(Penjualan[[#This Row],[Faktur]],Petty_Cash[No.Faktur],0),"Tunai",""),IFERROR(IF(MATCH(Penjualan[[#This Row],[Faktur]],Rekening[No.Faktur],0),"TF",""),""))</f>
        <v/>
      </c>
      <c r="T24" s="11"/>
    </row>
    <row r="25" spans="1:20" x14ac:dyDescent="0.25">
      <c r="A25" s="11"/>
      <c r="B25" s="21"/>
      <c r="C25" s="48"/>
      <c r="D25" s="11"/>
      <c r="E25" s="11"/>
      <c r="F25" s="22"/>
      <c r="G25" s="22">
        <f t="shared" si="0"/>
        <v>0</v>
      </c>
      <c r="H25" s="22">
        <f>SUMIF(Petty_Cash[No.Faktur],Penjualan[[#This Row],[Faktur]],Petty_Cash[Subtotal])+SUMIF(Rekening[No.Faktur],Penjualan[[#This Row],[Faktur]],Rekening[Mutasi])</f>
        <v>0</v>
      </c>
      <c r="I25" s="7" cm="1">
        <f t="array" ref="I25">SUM(--IF(MMULT(--(ROW(Stok_In[Qty])&gt;TRANSPOSE(ROW(Stok_In[Qty]))),--IF(Stok_In[Nama Barang]=Penjualan[[#This Row],[Nama Barang]],Stok_In[Qty],0))&lt;SUMIF(D$4:D25,Penjualan[[#This Row],[Nama Barang]],E$4:E25),1,0))</f>
        <v>0</v>
      </c>
      <c r="J25" s="10" t="e" cm="1">
        <f t="array" aca="1" ref="J25" ca="1">SUMPRODUCT(--IF(OFFSET(Stok_In!E$2,,,I25)=Penjualan[[#This Row],[Nama Barang]],1,0),OFFSET(Stok_In!F$2,,,I25),OFFSET(Stok_In!G$2,,,I25))-SUMIF(Penjualan!D$3:D24,Penjualan[[#This Row],[Nama Barang]],Penjualan!L$3:L24)</f>
        <v>#REF!</v>
      </c>
      <c r="K25" s="45" t="e" cm="1">
        <f t="array" aca="1" ref="K25" ca="1">(SUMIF(D$2:D25,D25,E$2:E25)-SUMPRODUCT(--IF(OFFSET(Stok_In!E$2,,,I25)=D25,1,0),OFFSET(Stok_In!F$2,,,I25)))*INDIRECT(ADDRESS(Penjualan[[#This Row],[Column1]]+1,7,,,"Stok_In"))</f>
        <v>#REF!</v>
      </c>
      <c r="L25" s="10" t="e">
        <f ca="1">Penjualan[[#This Row],[total modal]]+Penjualan[[#This Row],[Sisa Modal]]</f>
        <v>#REF!</v>
      </c>
      <c r="M25" s="24">
        <f ca="1">IFERROR(ABS(Penjualan[[#This Row],[Sisa Modal]]/Penjualan[[#This Row],[Modal FIFO Satuan]]),0)</f>
        <v>0</v>
      </c>
      <c r="N25" s="22" t="e">
        <f ca="1">Penjualan[[#This Row],[Modal]]/Penjualan[[#This Row],[Qty]]</f>
        <v>#REF!</v>
      </c>
      <c r="O25" s="22" t="e">
        <f ca="1">AVERAGEIF(Stok_In[Nama Barang],Penjualan[[#This Row],[Nama Barang]],Stok_In[Harga])-Penjualan[[#This Row],[Modal FIFO Satuan]]</f>
        <v>#DIV/0!</v>
      </c>
      <c r="P25" s="23" t="e">
        <f ca="1">Penjualan[[#This Row],[Subtotal_Jual]]-Penjualan[[#This Row],[Modal]]</f>
        <v>#REF!</v>
      </c>
      <c r="Q25" s="11" t="s">
        <v>59</v>
      </c>
      <c r="R25" s="11">
        <v>2023</v>
      </c>
      <c r="S25" s="11" t="str">
        <f>IFERROR(IF(MATCH(Penjualan[[#This Row],[Faktur]],Petty_Cash[No.Faktur],0),"Tunai",""),IFERROR(IF(MATCH(Penjualan[[#This Row],[Faktur]],Rekening[No.Faktur],0),"TF",""),""))</f>
        <v/>
      </c>
      <c r="T25" s="11"/>
    </row>
    <row r="26" spans="1:20" x14ac:dyDescent="0.25">
      <c r="A26" s="11"/>
      <c r="B26" s="21"/>
      <c r="C26" s="48"/>
      <c r="D26" s="11"/>
      <c r="E26" s="11"/>
      <c r="F26" s="22"/>
      <c r="G26" s="22">
        <f t="shared" si="0"/>
        <v>0</v>
      </c>
      <c r="H26" s="22">
        <f>SUMIF(Petty_Cash[No.Faktur],Penjualan[[#This Row],[Faktur]],Petty_Cash[Subtotal])+SUMIF(Rekening[No.Faktur],Penjualan[[#This Row],[Faktur]],Rekening[Mutasi])</f>
        <v>0</v>
      </c>
      <c r="I26" s="7" cm="1">
        <f t="array" ref="I26">SUM(--IF(MMULT(--(ROW(Stok_In[Qty])&gt;TRANSPOSE(ROW(Stok_In[Qty]))),--IF(Stok_In[Nama Barang]=Penjualan[[#This Row],[Nama Barang]],Stok_In[Qty],0))&lt;SUMIF(D$4:D26,Penjualan[[#This Row],[Nama Barang]],E$4:E26),1,0))</f>
        <v>0</v>
      </c>
      <c r="J26" s="10" t="e" cm="1">
        <f t="array" aca="1" ref="J26" ca="1">SUMPRODUCT(--IF(OFFSET(Stok_In!E$2,,,I26)=Penjualan[[#This Row],[Nama Barang]],1,0),OFFSET(Stok_In!F$2,,,I26),OFFSET(Stok_In!G$2,,,I26))-SUMIF(Penjualan!D$3:D25,Penjualan[[#This Row],[Nama Barang]],Penjualan!L$3:L25)</f>
        <v>#REF!</v>
      </c>
      <c r="K26" s="45" t="e" cm="1">
        <f t="array" aca="1" ref="K26" ca="1">(SUMIF(D$2:D26,D26,E$2:E26)-SUMPRODUCT(--IF(OFFSET(Stok_In!E$2,,,I26)=D26,1,0),OFFSET(Stok_In!F$2,,,I26)))*INDIRECT(ADDRESS(Penjualan[[#This Row],[Column1]]+1,7,,,"Stok_In"))</f>
        <v>#REF!</v>
      </c>
      <c r="L26" s="10" t="e">
        <f ca="1">Penjualan[[#This Row],[total modal]]+Penjualan[[#This Row],[Sisa Modal]]</f>
        <v>#REF!</v>
      </c>
      <c r="M26" s="24">
        <f ca="1">IFERROR(ABS(Penjualan[[#This Row],[Sisa Modal]]/Penjualan[[#This Row],[Modal FIFO Satuan]]),0)</f>
        <v>0</v>
      </c>
      <c r="N26" s="22" t="e">
        <f ca="1">Penjualan[[#This Row],[Modal]]/Penjualan[[#This Row],[Qty]]</f>
        <v>#REF!</v>
      </c>
      <c r="O26" s="22" t="e">
        <f ca="1">AVERAGEIF(Stok_In[Nama Barang],Penjualan[[#This Row],[Nama Barang]],Stok_In[Harga])-Penjualan[[#This Row],[Modal FIFO Satuan]]</f>
        <v>#DIV/0!</v>
      </c>
      <c r="P26" s="23" t="e">
        <f ca="1">Penjualan[[#This Row],[Subtotal_Jual]]-Penjualan[[#This Row],[Modal]]</f>
        <v>#REF!</v>
      </c>
      <c r="Q26" s="11" t="s">
        <v>59</v>
      </c>
      <c r="R26" s="11">
        <v>2023</v>
      </c>
      <c r="S26" s="11" t="str">
        <f>IFERROR(IF(MATCH(Penjualan[[#This Row],[Faktur]],Petty_Cash[No.Faktur],0),"Tunai",""),IFERROR(IF(MATCH(Penjualan[[#This Row],[Faktur]],Rekening[No.Faktur],0),"TF",""),""))</f>
        <v/>
      </c>
      <c r="T26" s="11"/>
    </row>
    <row r="27" spans="1:20" x14ac:dyDescent="0.25">
      <c r="A27" s="11"/>
      <c r="B27" s="21"/>
      <c r="C27" s="48"/>
      <c r="D27" s="11"/>
      <c r="E27" s="11"/>
      <c r="F27" s="22"/>
      <c r="G27" s="22">
        <f t="shared" si="0"/>
        <v>0</v>
      </c>
      <c r="H27" s="22">
        <f>SUMIF(Petty_Cash[No.Faktur],Penjualan[[#This Row],[Faktur]],Petty_Cash[Subtotal])+SUMIF(Rekening[No.Faktur],Penjualan[[#This Row],[Faktur]],Rekening[Mutasi])</f>
        <v>0</v>
      </c>
      <c r="I27" s="7" cm="1">
        <f t="array" ref="I27">SUM(--IF(MMULT(--(ROW(Stok_In[Qty])&gt;TRANSPOSE(ROW(Stok_In[Qty]))),--IF(Stok_In[Nama Barang]=Penjualan[[#This Row],[Nama Barang]],Stok_In[Qty],0))&lt;SUMIF(D$4:D27,Penjualan[[#This Row],[Nama Barang]],E$4:E27),1,0))</f>
        <v>0</v>
      </c>
      <c r="J27" s="10" t="e" cm="1">
        <f t="array" aca="1" ref="J27" ca="1">SUMPRODUCT(--IF(OFFSET(Stok_In!E$2,,,I27)=Penjualan[[#This Row],[Nama Barang]],1,0),OFFSET(Stok_In!F$2,,,I27),OFFSET(Stok_In!G$2,,,I27))-SUMIF(Penjualan!D$3:D26,Penjualan[[#This Row],[Nama Barang]],Penjualan!L$3:L26)</f>
        <v>#REF!</v>
      </c>
      <c r="K27" s="45" t="e" cm="1">
        <f t="array" aca="1" ref="K27" ca="1">(SUMIF(D$2:D27,D27,E$2:E27)-SUMPRODUCT(--IF(OFFSET(Stok_In!E$2,,,I27)=D27,1,0),OFFSET(Stok_In!F$2,,,I27)))*INDIRECT(ADDRESS(Penjualan[[#This Row],[Column1]]+1,7,,,"Stok_In"))</f>
        <v>#REF!</v>
      </c>
      <c r="L27" s="10" t="e">
        <f ca="1">Penjualan[[#This Row],[total modal]]+Penjualan[[#This Row],[Sisa Modal]]</f>
        <v>#REF!</v>
      </c>
      <c r="M27" s="24">
        <f ca="1">IFERROR(ABS(Penjualan[[#This Row],[Sisa Modal]]/Penjualan[[#This Row],[Modal FIFO Satuan]]),0)</f>
        <v>0</v>
      </c>
      <c r="N27" s="22" t="e">
        <f ca="1">Penjualan[[#This Row],[Modal]]/Penjualan[[#This Row],[Qty]]</f>
        <v>#REF!</v>
      </c>
      <c r="O27" s="22" t="e">
        <f ca="1">AVERAGEIF(Stok_In[Nama Barang],Penjualan[[#This Row],[Nama Barang]],Stok_In[Harga])-Penjualan[[#This Row],[Modal FIFO Satuan]]</f>
        <v>#DIV/0!</v>
      </c>
      <c r="P27" s="23" t="e">
        <f ca="1">Penjualan[[#This Row],[Subtotal_Jual]]-Penjualan[[#This Row],[Modal]]</f>
        <v>#REF!</v>
      </c>
      <c r="Q27" s="11" t="s">
        <v>59</v>
      </c>
      <c r="R27" s="11">
        <v>2023</v>
      </c>
      <c r="S27" s="11" t="str">
        <f>IFERROR(IF(MATCH(Penjualan[[#This Row],[Faktur]],Petty_Cash[No.Faktur],0),"Tunai",""),IFERROR(IF(MATCH(Penjualan[[#This Row],[Faktur]],Rekening[No.Faktur],0),"TF",""),""))</f>
        <v/>
      </c>
      <c r="T27" s="11"/>
    </row>
    <row r="28" spans="1:20" x14ac:dyDescent="0.25">
      <c r="A28" s="11"/>
      <c r="B28" s="21"/>
      <c r="C28" s="48"/>
      <c r="D28" s="11"/>
      <c r="E28" s="11"/>
      <c r="F28" s="22"/>
      <c r="G28" s="22">
        <f t="shared" si="0"/>
        <v>0</v>
      </c>
      <c r="H28" s="22">
        <f>SUMIF(Petty_Cash[No.Faktur],Penjualan[[#This Row],[Faktur]],Petty_Cash[Subtotal])+SUMIF(Rekening[No.Faktur],Penjualan[[#This Row],[Faktur]],Rekening[Mutasi])</f>
        <v>0</v>
      </c>
      <c r="I28" s="7" cm="1">
        <f t="array" ref="I28">SUM(--IF(MMULT(--(ROW(Stok_In[Qty])&gt;TRANSPOSE(ROW(Stok_In[Qty]))),--IF(Stok_In[Nama Barang]=Penjualan[[#This Row],[Nama Barang]],Stok_In[Qty],0))&lt;SUMIF(D$4:D28,Penjualan[[#This Row],[Nama Barang]],E$4:E28),1,0))</f>
        <v>0</v>
      </c>
      <c r="J28" s="10" t="e" cm="1">
        <f t="array" aca="1" ref="J28" ca="1">SUMPRODUCT(--IF(OFFSET(Stok_In!E$2,,,I28)=Penjualan[[#This Row],[Nama Barang]],1,0),OFFSET(Stok_In!F$2,,,I28),OFFSET(Stok_In!G$2,,,I28))-SUMIF(Penjualan!D$3:D27,Penjualan[[#This Row],[Nama Barang]],Penjualan!L$3:L27)</f>
        <v>#REF!</v>
      </c>
      <c r="K28" s="45" t="e" cm="1">
        <f t="array" aca="1" ref="K28" ca="1">(SUMIF(D$2:D28,D28,E$2:E28)-SUMPRODUCT(--IF(OFFSET(Stok_In!E$2,,,I28)=D28,1,0),OFFSET(Stok_In!F$2,,,I28)))*INDIRECT(ADDRESS(Penjualan[[#This Row],[Column1]]+1,7,,,"Stok_In"))</f>
        <v>#REF!</v>
      </c>
      <c r="L28" s="10" t="e">
        <f ca="1">Penjualan[[#This Row],[total modal]]+Penjualan[[#This Row],[Sisa Modal]]</f>
        <v>#REF!</v>
      </c>
      <c r="M28" s="24">
        <f ca="1">IFERROR(ABS(Penjualan[[#This Row],[Sisa Modal]]/Penjualan[[#This Row],[Modal FIFO Satuan]]),0)</f>
        <v>0</v>
      </c>
      <c r="N28" s="22" t="e">
        <f ca="1">Penjualan[[#This Row],[Modal]]/Penjualan[[#This Row],[Qty]]</f>
        <v>#REF!</v>
      </c>
      <c r="O28" s="22" t="e">
        <f ca="1">AVERAGEIF(Stok_In[Nama Barang],Penjualan[[#This Row],[Nama Barang]],Stok_In[Harga])-Penjualan[[#This Row],[Modal FIFO Satuan]]</f>
        <v>#DIV/0!</v>
      </c>
      <c r="P28" s="23" t="e">
        <f ca="1">Penjualan[[#This Row],[Subtotal_Jual]]-Penjualan[[#This Row],[Modal]]</f>
        <v>#REF!</v>
      </c>
      <c r="Q28" s="11" t="s">
        <v>60</v>
      </c>
      <c r="R28" s="11">
        <v>2024</v>
      </c>
      <c r="S28" s="11" t="str">
        <f>IFERROR(IF(MATCH(Penjualan[[#This Row],[Faktur]],Petty_Cash[No.Faktur],0),"Tunai",""),IFERROR(IF(MATCH(Penjualan[[#This Row],[Faktur]],Rekening[No.Faktur],0),"TF",""),""))</f>
        <v/>
      </c>
      <c r="T28" s="11"/>
    </row>
    <row r="29" spans="1:20" x14ac:dyDescent="0.25">
      <c r="A29" s="11"/>
      <c r="B29" s="21"/>
      <c r="C29" s="48"/>
      <c r="D29" s="11"/>
      <c r="E29" s="11"/>
      <c r="F29" s="22"/>
      <c r="G29" s="22">
        <f t="shared" si="0"/>
        <v>0</v>
      </c>
      <c r="H29" s="22">
        <f>SUMIF(Petty_Cash[No.Faktur],Penjualan[[#This Row],[Faktur]],Petty_Cash[Subtotal])+SUMIF(Rekening[No.Faktur],Penjualan[[#This Row],[Faktur]],Rekening[Mutasi])</f>
        <v>0</v>
      </c>
      <c r="I29" s="7" cm="1">
        <f t="array" ref="I29">SUM(--IF(MMULT(--(ROW(Stok_In[Qty])&gt;TRANSPOSE(ROW(Stok_In[Qty]))),--IF(Stok_In[Nama Barang]=Penjualan[[#This Row],[Nama Barang]],Stok_In[Qty],0))&lt;SUMIF(D$4:D29,Penjualan[[#This Row],[Nama Barang]],E$4:E29),1,0))</f>
        <v>0</v>
      </c>
      <c r="J29" s="10" t="e" cm="1">
        <f t="array" aca="1" ref="J29" ca="1">SUMPRODUCT(--IF(OFFSET(Stok_In!E$2,,,I29)=Penjualan[[#This Row],[Nama Barang]],1,0),OFFSET(Stok_In!F$2,,,I29),OFFSET(Stok_In!G$2,,,I29))-SUMIF(Penjualan!D$3:D28,Penjualan[[#This Row],[Nama Barang]],Penjualan!L$3:L28)</f>
        <v>#REF!</v>
      </c>
      <c r="K29" s="45" t="e" cm="1">
        <f t="array" aca="1" ref="K29" ca="1">(SUMIF(D$2:D29,D29,E$2:E29)-SUMPRODUCT(--IF(OFFSET(Stok_In!E$2,,,I29)=D29,1,0),OFFSET(Stok_In!F$2,,,I29)))*INDIRECT(ADDRESS(Penjualan[[#This Row],[Column1]]+1,7,,,"Stok_In"))</f>
        <v>#REF!</v>
      </c>
      <c r="L29" s="10" t="e">
        <f ca="1">Penjualan[[#This Row],[total modal]]+Penjualan[[#This Row],[Sisa Modal]]</f>
        <v>#REF!</v>
      </c>
      <c r="M29" s="24">
        <f ca="1">IFERROR(ABS(Penjualan[[#This Row],[Sisa Modal]]/Penjualan[[#This Row],[Modal FIFO Satuan]]),0)</f>
        <v>0</v>
      </c>
      <c r="N29" s="22" t="e">
        <f ca="1">Penjualan[[#This Row],[Modal]]/Penjualan[[#This Row],[Qty]]</f>
        <v>#REF!</v>
      </c>
      <c r="O29" s="22" t="e">
        <f ca="1">AVERAGEIF(Stok_In[Nama Barang],Penjualan[[#This Row],[Nama Barang]],Stok_In[Harga])-Penjualan[[#This Row],[Modal FIFO Satuan]]</f>
        <v>#DIV/0!</v>
      </c>
      <c r="P29" s="23" t="e">
        <f ca="1">Penjualan[[#This Row],[Subtotal_Jual]]-Penjualan[[#This Row],[Modal]]</f>
        <v>#REF!</v>
      </c>
      <c r="Q29" s="11" t="s">
        <v>60</v>
      </c>
      <c r="R29" s="11">
        <v>2024</v>
      </c>
      <c r="S29" s="11" t="str">
        <f>IFERROR(IF(MATCH(Penjualan[[#This Row],[Faktur]],Petty_Cash[No.Faktur],0),"Tunai",""),IFERROR(IF(MATCH(Penjualan[[#This Row],[Faktur]],Rekening[No.Faktur],0),"TF",""),""))</f>
        <v/>
      </c>
      <c r="T29" s="11"/>
    </row>
    <row r="30" spans="1:20" x14ac:dyDescent="0.25">
      <c r="A30" s="11"/>
      <c r="B30" s="21"/>
      <c r="C30" s="48"/>
      <c r="D30" s="11"/>
      <c r="E30" s="11"/>
      <c r="F30" s="22"/>
      <c r="G30" s="22">
        <f t="shared" si="0"/>
        <v>0</v>
      </c>
      <c r="H30" s="22">
        <f>SUMIF(Petty_Cash[No.Faktur],Penjualan[[#This Row],[Faktur]],Petty_Cash[Subtotal])+SUMIF(Rekening[No.Faktur],Penjualan[[#This Row],[Faktur]],Rekening[Mutasi])</f>
        <v>0</v>
      </c>
      <c r="I30" s="7" cm="1">
        <f t="array" ref="I30">SUM(--IF(MMULT(--(ROW(Stok_In[Qty])&gt;TRANSPOSE(ROW(Stok_In[Qty]))),--IF(Stok_In[Nama Barang]=Penjualan[[#This Row],[Nama Barang]],Stok_In[Qty],0))&lt;SUMIF(D$4:D30,Penjualan[[#This Row],[Nama Barang]],E$4:E30),1,0))</f>
        <v>0</v>
      </c>
      <c r="J30" s="10" t="e" cm="1">
        <f t="array" aca="1" ref="J30" ca="1">SUMPRODUCT(--IF(OFFSET(Stok_In!E$2,,,I30)=Penjualan[[#This Row],[Nama Barang]],1,0),OFFSET(Stok_In!F$2,,,I30),OFFSET(Stok_In!G$2,,,I30))-SUMIF(Penjualan!D$3:D29,Penjualan[[#This Row],[Nama Barang]],Penjualan!L$3:L29)</f>
        <v>#REF!</v>
      </c>
      <c r="K30" s="45" t="e" cm="1">
        <f t="array" aca="1" ref="K30" ca="1">(SUMIF(D$2:D30,D30,E$2:E30)-SUMPRODUCT(--IF(OFFSET(Stok_In!E$2,,,I30)=D30,1,0),OFFSET(Stok_In!F$2,,,I30)))*INDIRECT(ADDRESS(Penjualan[[#This Row],[Column1]]+1,7,,,"Stok_In"))</f>
        <v>#REF!</v>
      </c>
      <c r="L30" s="10" t="e">
        <f ca="1">Penjualan[[#This Row],[total modal]]+Penjualan[[#This Row],[Sisa Modal]]</f>
        <v>#REF!</v>
      </c>
      <c r="M30" s="24">
        <f ca="1">IFERROR(ABS(Penjualan[[#This Row],[Sisa Modal]]/Penjualan[[#This Row],[Modal FIFO Satuan]]),0)</f>
        <v>0</v>
      </c>
      <c r="N30" s="22" t="e">
        <f ca="1">Penjualan[[#This Row],[Modal]]/Penjualan[[#This Row],[Qty]]</f>
        <v>#REF!</v>
      </c>
      <c r="O30" s="22" t="e">
        <f ca="1">AVERAGEIF(Stok_In[Nama Barang],Penjualan[[#This Row],[Nama Barang]],Stok_In[Harga])-Penjualan[[#This Row],[Modal FIFO Satuan]]</f>
        <v>#DIV/0!</v>
      </c>
      <c r="P30" s="23" t="e">
        <f ca="1">Penjualan[[#This Row],[Subtotal_Jual]]-Penjualan[[#This Row],[Modal]]</f>
        <v>#REF!</v>
      </c>
      <c r="Q30" s="11" t="s">
        <v>60</v>
      </c>
      <c r="R30" s="11">
        <v>2024</v>
      </c>
      <c r="S30" s="11" t="str">
        <f>IFERROR(IF(MATCH(Penjualan[[#This Row],[Faktur]],Petty_Cash[No.Faktur],0),"Tunai",""),IFERROR(IF(MATCH(Penjualan[[#This Row],[Faktur]],Rekening[No.Faktur],0),"TF",""),""))</f>
        <v/>
      </c>
      <c r="T30" s="11"/>
    </row>
    <row r="31" spans="1:20" x14ac:dyDescent="0.25">
      <c r="A31" s="11"/>
      <c r="B31" s="21"/>
      <c r="C31" s="48"/>
      <c r="D31" s="11"/>
      <c r="E31" s="11"/>
      <c r="F31" s="22"/>
      <c r="G31" s="22">
        <f t="shared" si="0"/>
        <v>0</v>
      </c>
      <c r="H31" s="22">
        <f>SUMIF(Petty_Cash[No.Faktur],Penjualan[[#This Row],[Faktur]],Petty_Cash[Subtotal])+SUMIF(Rekening[No.Faktur],Penjualan[[#This Row],[Faktur]],Rekening[Mutasi])</f>
        <v>0</v>
      </c>
      <c r="I31" s="7" cm="1">
        <f t="array" ref="I31">SUM(--IF(MMULT(--(ROW(Stok_In[Qty])&gt;TRANSPOSE(ROW(Stok_In[Qty]))),--IF(Stok_In[Nama Barang]=Penjualan[[#This Row],[Nama Barang]],Stok_In[Qty],0))&lt;SUMIF(D$4:D31,Penjualan[[#This Row],[Nama Barang]],E$4:E31),1,0))</f>
        <v>0</v>
      </c>
      <c r="J31" s="10" t="e" cm="1">
        <f t="array" aca="1" ref="J31" ca="1">SUMPRODUCT(--IF(OFFSET(Stok_In!E$2,,,I31)=Penjualan[[#This Row],[Nama Barang]],1,0),OFFSET(Stok_In!F$2,,,I31),OFFSET(Stok_In!G$2,,,I31))-SUMIF(Penjualan!D$3:D30,Penjualan[[#This Row],[Nama Barang]],Penjualan!L$3:L30)</f>
        <v>#REF!</v>
      </c>
      <c r="K31" s="45" t="e" cm="1">
        <f t="array" aca="1" ref="K31" ca="1">(SUMIF(D$2:D31,D31,E$2:E31)-SUMPRODUCT(--IF(OFFSET(Stok_In!E$2,,,I31)=D31,1,0),OFFSET(Stok_In!F$2,,,I31)))*INDIRECT(ADDRESS(Penjualan[[#This Row],[Column1]]+1,7,,,"Stok_In"))</f>
        <v>#REF!</v>
      </c>
      <c r="L31" s="10" t="e">
        <f ca="1">Penjualan[[#This Row],[total modal]]+Penjualan[[#This Row],[Sisa Modal]]</f>
        <v>#REF!</v>
      </c>
      <c r="M31" s="24">
        <f ca="1">IFERROR(ABS(Penjualan[[#This Row],[Sisa Modal]]/Penjualan[[#This Row],[Modal FIFO Satuan]]),0)</f>
        <v>0</v>
      </c>
      <c r="N31" s="22" t="e">
        <f ca="1">Penjualan[[#This Row],[Modal]]/Penjualan[[#This Row],[Qty]]</f>
        <v>#REF!</v>
      </c>
      <c r="O31" s="22" t="e">
        <f ca="1">AVERAGEIF(Stok_In[Nama Barang],Penjualan[[#This Row],[Nama Barang]],Stok_In[Harga])-Penjualan[[#This Row],[Modal FIFO Satuan]]</f>
        <v>#DIV/0!</v>
      </c>
      <c r="P31" s="23" t="e">
        <f ca="1">Penjualan[[#This Row],[Subtotal_Jual]]-Penjualan[[#This Row],[Modal]]</f>
        <v>#REF!</v>
      </c>
      <c r="Q31" s="11" t="s">
        <v>60</v>
      </c>
      <c r="R31" s="11">
        <v>2024</v>
      </c>
      <c r="S31" s="11" t="str">
        <f>IFERROR(IF(MATCH(Penjualan[[#This Row],[Faktur]],Petty_Cash[No.Faktur],0),"Tunai",""),IFERROR(IF(MATCH(Penjualan[[#This Row],[Faktur]],Rekening[No.Faktur],0),"TF",""),""))</f>
        <v/>
      </c>
      <c r="T31" s="11"/>
    </row>
    <row r="32" spans="1:20" x14ac:dyDescent="0.25">
      <c r="A32" s="11"/>
      <c r="B32" s="21"/>
      <c r="C32" s="48"/>
      <c r="D32" s="11"/>
      <c r="E32" s="11"/>
      <c r="F32" s="22"/>
      <c r="G32" s="22">
        <f t="shared" si="0"/>
        <v>0</v>
      </c>
      <c r="H32" s="22">
        <f>SUMIF(Petty_Cash[No.Faktur],Penjualan[[#This Row],[Faktur]],Petty_Cash[Subtotal])+SUMIF(Rekening[No.Faktur],Penjualan[[#This Row],[Faktur]],Rekening[Mutasi])</f>
        <v>0</v>
      </c>
      <c r="I32" s="7" cm="1">
        <f t="array" ref="I32">SUM(--IF(MMULT(--(ROW(Stok_In[Qty])&gt;TRANSPOSE(ROW(Stok_In[Qty]))),--IF(Stok_In[Nama Barang]=Penjualan[[#This Row],[Nama Barang]],Stok_In[Qty],0))&lt;SUMIF(D$4:D32,Penjualan[[#This Row],[Nama Barang]],E$4:E32),1,0))</f>
        <v>0</v>
      </c>
      <c r="J32" s="10" t="e" cm="1">
        <f t="array" aca="1" ref="J32" ca="1">SUMPRODUCT(--IF(OFFSET(Stok_In!E$2,,,I32)=Penjualan[[#This Row],[Nama Barang]],1,0),OFFSET(Stok_In!F$2,,,I32),OFFSET(Stok_In!G$2,,,I32))-SUMIF(Penjualan!D$3:D31,Penjualan[[#This Row],[Nama Barang]],Penjualan!L$3:L31)</f>
        <v>#REF!</v>
      </c>
      <c r="K32" s="45" t="e" cm="1">
        <f t="array" aca="1" ref="K32" ca="1">(SUMIF(D$2:D32,D32,E$2:E32)-SUMPRODUCT(--IF(OFFSET(Stok_In!E$2,,,I32)=D32,1,0),OFFSET(Stok_In!F$2,,,I32)))*INDIRECT(ADDRESS(Penjualan[[#This Row],[Column1]]+1,7,,,"Stok_In"))</f>
        <v>#REF!</v>
      </c>
      <c r="L32" s="10" t="e">
        <f ca="1">Penjualan[[#This Row],[total modal]]+Penjualan[[#This Row],[Sisa Modal]]</f>
        <v>#REF!</v>
      </c>
      <c r="M32" s="24">
        <f ca="1">IFERROR(ABS(Penjualan[[#This Row],[Sisa Modal]]/Penjualan[[#This Row],[Modal FIFO Satuan]]),0)</f>
        <v>0</v>
      </c>
      <c r="N32" s="22" t="e">
        <f ca="1">Penjualan[[#This Row],[Modal]]/Penjualan[[#This Row],[Qty]]</f>
        <v>#REF!</v>
      </c>
      <c r="O32" s="22" t="e">
        <f ca="1">AVERAGEIF(Stok_In[Nama Barang],Penjualan[[#This Row],[Nama Barang]],Stok_In[Harga])-Penjualan[[#This Row],[Modal FIFO Satuan]]</f>
        <v>#DIV/0!</v>
      </c>
      <c r="P32" s="23" t="e">
        <f ca="1">Penjualan[[#This Row],[Subtotal_Jual]]-Penjualan[[#This Row],[Modal]]</f>
        <v>#REF!</v>
      </c>
      <c r="Q32" s="11" t="s">
        <v>60</v>
      </c>
      <c r="R32" s="11">
        <v>2024</v>
      </c>
      <c r="S32" s="11" t="str">
        <f>IFERROR(IF(MATCH(Penjualan[[#This Row],[Faktur]],Petty_Cash[No.Faktur],0),"Tunai",""),IFERROR(IF(MATCH(Penjualan[[#This Row],[Faktur]],Rekening[No.Faktur],0),"TF",""),""))</f>
        <v/>
      </c>
      <c r="T32" s="11"/>
    </row>
    <row r="33" spans="1:20" x14ac:dyDescent="0.25">
      <c r="A33" s="11"/>
      <c r="B33" s="21"/>
      <c r="C33" s="48"/>
      <c r="D33" s="11"/>
      <c r="E33" s="11"/>
      <c r="F33" s="22"/>
      <c r="G33" s="22">
        <f t="shared" si="0"/>
        <v>0</v>
      </c>
      <c r="H33" s="22">
        <f>SUMIF(Petty_Cash[No.Faktur],Penjualan[[#This Row],[Faktur]],Petty_Cash[Subtotal])+SUMIF(Rekening[No.Faktur],Penjualan[[#This Row],[Faktur]],Rekening[Mutasi])</f>
        <v>0</v>
      </c>
      <c r="I33" s="7" cm="1">
        <f t="array" ref="I33">SUM(--IF(MMULT(--(ROW(Stok_In[Qty])&gt;TRANSPOSE(ROW(Stok_In[Qty]))),--IF(Stok_In[Nama Barang]=Penjualan[[#This Row],[Nama Barang]],Stok_In[Qty],0))&lt;SUMIF(D$4:D33,Penjualan[[#This Row],[Nama Barang]],E$4:E33),1,0))</f>
        <v>0</v>
      </c>
      <c r="J33" s="10" t="e" cm="1">
        <f t="array" aca="1" ref="J33" ca="1">SUMPRODUCT(--IF(OFFSET(Stok_In!E$2,,,I33)=Penjualan[[#This Row],[Nama Barang]],1,0),OFFSET(Stok_In!F$2,,,I33),OFFSET(Stok_In!G$2,,,I33))-SUMIF(Penjualan!D$3:D32,Penjualan[[#This Row],[Nama Barang]],Penjualan!L$3:L32)</f>
        <v>#REF!</v>
      </c>
      <c r="K33" s="45" t="e" cm="1">
        <f t="array" aca="1" ref="K33" ca="1">(SUMIF(D$2:D33,D33,E$2:E33)-SUMPRODUCT(--IF(OFFSET(Stok_In!E$2,,,I33)=D33,1,0),OFFSET(Stok_In!F$2,,,I33)))*INDIRECT(ADDRESS(Penjualan[[#This Row],[Column1]]+1,7,,,"Stok_In"))</f>
        <v>#REF!</v>
      </c>
      <c r="L33" s="10" t="e">
        <f ca="1">Penjualan[[#This Row],[total modal]]+Penjualan[[#This Row],[Sisa Modal]]</f>
        <v>#REF!</v>
      </c>
      <c r="M33" s="24">
        <f ca="1">IFERROR(ABS(Penjualan[[#This Row],[Sisa Modal]]/Penjualan[[#This Row],[Modal FIFO Satuan]]),0)</f>
        <v>0</v>
      </c>
      <c r="N33" s="22" t="e">
        <f ca="1">Penjualan[[#This Row],[Modal]]/Penjualan[[#This Row],[Qty]]</f>
        <v>#REF!</v>
      </c>
      <c r="O33" s="22" t="e">
        <f ca="1">AVERAGEIF(Stok_In[Nama Barang],Penjualan[[#This Row],[Nama Barang]],Stok_In[Harga])-Penjualan[[#This Row],[Modal FIFO Satuan]]</f>
        <v>#DIV/0!</v>
      </c>
      <c r="P33" s="23" t="e">
        <f ca="1">Penjualan[[#This Row],[Subtotal_Jual]]-Penjualan[[#This Row],[Modal]]</f>
        <v>#REF!</v>
      </c>
      <c r="Q33" s="11" t="s">
        <v>60</v>
      </c>
      <c r="R33" s="11">
        <v>2024</v>
      </c>
      <c r="S33" s="11" t="str">
        <f>IFERROR(IF(MATCH(Penjualan[[#This Row],[Faktur]],Petty_Cash[No.Faktur],0),"Tunai",""),IFERROR(IF(MATCH(Penjualan[[#This Row],[Faktur]],Rekening[No.Faktur],0),"TF",""),""))</f>
        <v/>
      </c>
      <c r="T33" s="11"/>
    </row>
    <row r="34" spans="1:20" x14ac:dyDescent="0.25">
      <c r="A34" s="11"/>
      <c r="B34" s="21"/>
      <c r="C34" s="48"/>
      <c r="D34" s="11"/>
      <c r="E34" s="11"/>
      <c r="F34" s="22"/>
      <c r="G34" s="22">
        <f t="shared" si="0"/>
        <v>0</v>
      </c>
      <c r="H34" s="22">
        <f>SUMIF(Petty_Cash[No.Faktur],Penjualan[[#This Row],[Faktur]],Petty_Cash[Subtotal])+SUMIF(Rekening[No.Faktur],Penjualan[[#This Row],[Faktur]],Rekening[Mutasi])</f>
        <v>0</v>
      </c>
      <c r="I34" s="7" cm="1">
        <f t="array" ref="I34">SUM(--IF(MMULT(--(ROW(Stok_In[Qty])&gt;TRANSPOSE(ROW(Stok_In[Qty]))),--IF(Stok_In[Nama Barang]=Penjualan[[#This Row],[Nama Barang]],Stok_In[Qty],0))&lt;SUMIF(D$4:D34,Penjualan[[#This Row],[Nama Barang]],E$4:E34),1,0))</f>
        <v>0</v>
      </c>
      <c r="J34" s="10" t="e" cm="1">
        <f t="array" aca="1" ref="J34" ca="1">SUMPRODUCT(--IF(OFFSET(Stok_In!E$2,,,I34)=Penjualan[[#This Row],[Nama Barang]],1,0),OFFSET(Stok_In!F$2,,,I34),OFFSET(Stok_In!G$2,,,I34))-SUMIF(Penjualan!D$3:D33,Penjualan[[#This Row],[Nama Barang]],Penjualan!L$3:L33)</f>
        <v>#REF!</v>
      </c>
      <c r="K34" s="45" t="e" cm="1">
        <f t="array" aca="1" ref="K34" ca="1">(SUMIF(D$2:D34,D34,E$2:E34)-SUMPRODUCT(--IF(OFFSET(Stok_In!E$2,,,I34)=D34,1,0),OFFSET(Stok_In!F$2,,,I34)))*INDIRECT(ADDRESS(Penjualan[[#This Row],[Column1]]+1,7,,,"Stok_In"))</f>
        <v>#REF!</v>
      </c>
      <c r="L34" s="10" t="e">
        <f ca="1">Penjualan[[#This Row],[total modal]]+Penjualan[[#This Row],[Sisa Modal]]</f>
        <v>#REF!</v>
      </c>
      <c r="M34" s="24">
        <f ca="1">IFERROR(ABS(Penjualan[[#This Row],[Sisa Modal]]/Penjualan[[#This Row],[Modal FIFO Satuan]]),0)</f>
        <v>0</v>
      </c>
      <c r="N34" s="22" t="e">
        <f ca="1">Penjualan[[#This Row],[Modal]]/Penjualan[[#This Row],[Qty]]</f>
        <v>#REF!</v>
      </c>
      <c r="O34" s="22" t="e">
        <f ca="1">AVERAGEIF(Stok_In[Nama Barang],Penjualan[[#This Row],[Nama Barang]],Stok_In[Harga])-Penjualan[[#This Row],[Modal FIFO Satuan]]</f>
        <v>#DIV/0!</v>
      </c>
      <c r="P34" s="23" t="e">
        <f ca="1">Penjualan[[#This Row],[Subtotal_Jual]]-Penjualan[[#This Row],[Modal]]</f>
        <v>#REF!</v>
      </c>
      <c r="Q34" s="11" t="s">
        <v>57</v>
      </c>
      <c r="R34" s="11">
        <v>2026</v>
      </c>
      <c r="S34" s="11" t="str">
        <f>IFERROR(IF(MATCH(Penjualan[[#This Row],[Faktur]],Petty_Cash[No.Faktur],0),"Tunai",""),IFERROR(IF(MATCH(Penjualan[[#This Row],[Faktur]],Rekening[No.Faktur],0),"TF",""),""))</f>
        <v/>
      </c>
      <c r="T34" s="11"/>
    </row>
    <row r="35" spans="1:20" x14ac:dyDescent="0.25">
      <c r="A35" s="11"/>
      <c r="B35" s="21"/>
      <c r="C35" s="48"/>
      <c r="D35" s="11"/>
      <c r="E35" s="11"/>
      <c r="F35" s="22"/>
      <c r="G35" s="22">
        <f t="shared" si="0"/>
        <v>0</v>
      </c>
      <c r="H35" s="22">
        <f>SUMIF(Petty_Cash[No.Faktur],Penjualan[[#This Row],[Faktur]],Petty_Cash[Subtotal])+SUMIF(Rekening[No.Faktur],Penjualan[[#This Row],[Faktur]],Rekening[Mutasi])</f>
        <v>0</v>
      </c>
      <c r="I35" s="7" cm="1">
        <f t="array" ref="I35">SUM(--IF(MMULT(--(ROW(Stok_In[Qty])&gt;TRANSPOSE(ROW(Stok_In[Qty]))),--IF(Stok_In[Nama Barang]=Penjualan[[#This Row],[Nama Barang]],Stok_In[Qty],0))&lt;SUMIF(D$4:D35,Penjualan[[#This Row],[Nama Barang]],E$4:E35),1,0))</f>
        <v>0</v>
      </c>
      <c r="J35" s="10" t="e" cm="1">
        <f t="array" aca="1" ref="J35" ca="1">SUMPRODUCT(--IF(OFFSET(Stok_In!E$2,,,I35)=Penjualan[[#This Row],[Nama Barang]],1,0),OFFSET(Stok_In!F$2,,,I35),OFFSET(Stok_In!G$2,,,I35))-SUMIF(Penjualan!D$3:D34,Penjualan[[#This Row],[Nama Barang]],Penjualan!L$3:L34)</f>
        <v>#REF!</v>
      </c>
      <c r="K35" s="45" t="e" cm="1">
        <f t="array" aca="1" ref="K35" ca="1">(SUMIF(D$2:D35,D35,E$2:E35)-SUMPRODUCT(--IF(OFFSET(Stok_In!E$2,,,I35)=D35,1,0),OFFSET(Stok_In!F$2,,,I35)))*INDIRECT(ADDRESS(Penjualan[[#This Row],[Column1]]+1,7,,,"Stok_In"))</f>
        <v>#REF!</v>
      </c>
      <c r="L35" s="10" t="e">
        <f ca="1">Penjualan[[#This Row],[total modal]]+Penjualan[[#This Row],[Sisa Modal]]</f>
        <v>#REF!</v>
      </c>
      <c r="M35" s="24">
        <f ca="1">IFERROR(ABS(Penjualan[[#This Row],[Sisa Modal]]/Penjualan[[#This Row],[Modal FIFO Satuan]]),0)</f>
        <v>0</v>
      </c>
      <c r="N35" s="22" t="e">
        <f ca="1">Penjualan[[#This Row],[Modal]]/Penjualan[[#This Row],[Qty]]</f>
        <v>#REF!</v>
      </c>
      <c r="O35" s="22" t="e">
        <f ca="1">AVERAGEIF(Stok_In[Nama Barang],Penjualan[[#This Row],[Nama Barang]],Stok_In[Harga])-Penjualan[[#This Row],[Modal FIFO Satuan]]</f>
        <v>#DIV/0!</v>
      </c>
      <c r="P35" s="23" t="e">
        <f ca="1">Penjualan[[#This Row],[Subtotal_Jual]]-Penjualan[[#This Row],[Modal]]</f>
        <v>#REF!</v>
      </c>
      <c r="Q35" s="11" t="s">
        <v>57</v>
      </c>
      <c r="R35" s="11">
        <v>2026</v>
      </c>
      <c r="S35" s="11" t="str">
        <f>IFERROR(IF(MATCH(Penjualan[[#This Row],[Faktur]],Petty_Cash[No.Faktur],0),"Tunai",""),IFERROR(IF(MATCH(Penjualan[[#This Row],[Faktur]],Rekening[No.Faktur],0),"TF",""),""))</f>
        <v/>
      </c>
      <c r="T35" s="11"/>
    </row>
    <row r="36" spans="1:20" x14ac:dyDescent="0.25">
      <c r="A36" s="11"/>
      <c r="B36" s="21"/>
      <c r="C36" s="48"/>
      <c r="D36" s="11"/>
      <c r="E36" s="11"/>
      <c r="F36" s="22"/>
      <c r="G36" s="22">
        <f t="shared" si="0"/>
        <v>0</v>
      </c>
      <c r="H36" s="22">
        <f>SUMIF(Petty_Cash[No.Faktur],Penjualan[[#This Row],[Faktur]],Petty_Cash[Subtotal])+SUMIF(Rekening[No.Faktur],Penjualan[[#This Row],[Faktur]],Rekening[Mutasi])</f>
        <v>0</v>
      </c>
      <c r="I36" s="7" cm="1">
        <f t="array" ref="I36">SUM(--IF(MMULT(--(ROW(Stok_In[Qty])&gt;TRANSPOSE(ROW(Stok_In[Qty]))),--IF(Stok_In[Nama Barang]=Penjualan[[#This Row],[Nama Barang]],Stok_In[Qty],0))&lt;SUMIF(D$4:D36,Penjualan[[#This Row],[Nama Barang]],E$4:E36),1,0))</f>
        <v>0</v>
      </c>
      <c r="J36" s="10" t="e" cm="1">
        <f t="array" aca="1" ref="J36" ca="1">SUMPRODUCT(--IF(OFFSET(Stok_In!E$2,,,I36)=Penjualan[[#This Row],[Nama Barang]],1,0),OFFSET(Stok_In!F$2,,,I36),OFFSET(Stok_In!G$2,,,I36))-SUMIF(Penjualan!D$3:D35,Penjualan[[#This Row],[Nama Barang]],Penjualan!L$3:L35)</f>
        <v>#REF!</v>
      </c>
      <c r="K36" s="45" t="e" cm="1">
        <f t="array" aca="1" ref="K36" ca="1">(SUMIF(D$2:D36,D36,E$2:E36)-SUMPRODUCT(--IF(OFFSET(Stok_In!E$2,,,I36)=D36,1,0),OFFSET(Stok_In!F$2,,,I36)))*INDIRECT(ADDRESS(Penjualan[[#This Row],[Column1]]+1,7,,,"Stok_In"))</f>
        <v>#REF!</v>
      </c>
      <c r="L36" s="10" t="e">
        <f ca="1">Penjualan[[#This Row],[total modal]]+Penjualan[[#This Row],[Sisa Modal]]</f>
        <v>#REF!</v>
      </c>
      <c r="M36" s="24">
        <f ca="1">IFERROR(ABS(Penjualan[[#This Row],[Sisa Modal]]/Penjualan[[#This Row],[Modal FIFO Satuan]]),0)</f>
        <v>0</v>
      </c>
      <c r="N36" s="22" t="e">
        <f ca="1">Penjualan[[#This Row],[Modal]]/Penjualan[[#This Row],[Qty]]</f>
        <v>#REF!</v>
      </c>
      <c r="O36" s="22" t="e">
        <f ca="1">AVERAGEIF(Stok_In[Nama Barang],Penjualan[[#This Row],[Nama Barang]],Stok_In[Harga])-Penjualan[[#This Row],[Modal FIFO Satuan]]</f>
        <v>#DIV/0!</v>
      </c>
      <c r="P36" s="23" t="e">
        <f ca="1">Penjualan[[#This Row],[Subtotal_Jual]]-Penjualan[[#This Row],[Modal]]</f>
        <v>#REF!</v>
      </c>
      <c r="Q36" s="11" t="s">
        <v>57</v>
      </c>
      <c r="R36" s="11">
        <v>2026</v>
      </c>
      <c r="S36" s="11" t="str">
        <f>IFERROR(IF(MATCH(Penjualan[[#This Row],[Faktur]],Petty_Cash[No.Faktur],0),"Tunai",""),IFERROR(IF(MATCH(Penjualan[[#This Row],[Faktur]],Rekening[No.Faktur],0),"TF",""),""))</f>
        <v/>
      </c>
      <c r="T36" s="11"/>
    </row>
    <row r="37" spans="1:20" x14ac:dyDescent="0.25">
      <c r="A37" s="11"/>
      <c r="B37" s="21"/>
      <c r="C37" s="48"/>
      <c r="D37" s="11"/>
      <c r="E37" s="11"/>
      <c r="F37" s="22"/>
      <c r="G37" s="22">
        <f t="shared" si="0"/>
        <v>0</v>
      </c>
      <c r="H37" s="22">
        <f>SUMIF(Petty_Cash[No.Faktur],Penjualan[[#This Row],[Faktur]],Petty_Cash[Subtotal])+SUMIF(Rekening[No.Faktur],Penjualan[[#This Row],[Faktur]],Rekening[Mutasi])</f>
        <v>0</v>
      </c>
      <c r="I37" s="7" cm="1">
        <f t="array" ref="I37">SUM(--IF(MMULT(--(ROW(Stok_In[Qty])&gt;TRANSPOSE(ROW(Stok_In[Qty]))),--IF(Stok_In[Nama Barang]=Penjualan[[#This Row],[Nama Barang]],Stok_In[Qty],0))&lt;SUMIF(D$4:D37,Penjualan[[#This Row],[Nama Barang]],E$4:E37),1,0))</f>
        <v>0</v>
      </c>
      <c r="J37" s="10" t="e" cm="1">
        <f t="array" aca="1" ref="J37" ca="1">SUMPRODUCT(--IF(OFFSET(Stok_In!E$2,,,I37)=Penjualan[[#This Row],[Nama Barang]],1,0),OFFSET(Stok_In!F$2,,,I37),OFFSET(Stok_In!G$2,,,I37))-SUMIF(Penjualan!D$3:D36,Penjualan[[#This Row],[Nama Barang]],Penjualan!L$3:L36)</f>
        <v>#REF!</v>
      </c>
      <c r="K37" s="45" t="e" cm="1">
        <f t="array" aca="1" ref="K37" ca="1">(SUMIF(D$2:D37,D37,E$2:E37)-SUMPRODUCT(--IF(OFFSET(Stok_In!E$2,,,I37)=D37,1,0),OFFSET(Stok_In!F$2,,,I37)))*INDIRECT(ADDRESS(Penjualan[[#This Row],[Column1]]+1,7,,,"Stok_In"))</f>
        <v>#REF!</v>
      </c>
      <c r="L37" s="10" t="e">
        <f ca="1">Penjualan[[#This Row],[total modal]]+Penjualan[[#This Row],[Sisa Modal]]</f>
        <v>#REF!</v>
      </c>
      <c r="M37" s="24">
        <f ca="1">IFERROR(ABS(Penjualan[[#This Row],[Sisa Modal]]/Penjualan[[#This Row],[Modal FIFO Satuan]]),0)</f>
        <v>0</v>
      </c>
      <c r="N37" s="22" t="e">
        <f ca="1">Penjualan[[#This Row],[Modal]]/Penjualan[[#This Row],[Qty]]</f>
        <v>#REF!</v>
      </c>
      <c r="O37" s="22" t="e">
        <f ca="1">AVERAGEIF(Stok_In[Nama Barang],Penjualan[[#This Row],[Nama Barang]],Stok_In[Harga])-Penjualan[[#This Row],[Modal FIFO Satuan]]</f>
        <v>#DIV/0!</v>
      </c>
      <c r="P37" s="23" t="e">
        <f ca="1">Penjualan[[#This Row],[Subtotal_Jual]]-Penjualan[[#This Row],[Modal]]</f>
        <v>#REF!</v>
      </c>
      <c r="Q37" s="11" t="s">
        <v>56</v>
      </c>
      <c r="R37" s="11">
        <v>2027</v>
      </c>
      <c r="S37" s="11" t="str">
        <f>IFERROR(IF(MATCH(Penjualan[[#This Row],[Faktur]],Petty_Cash[No.Faktur],0),"Tunai",""),IFERROR(IF(MATCH(Penjualan[[#This Row],[Faktur]],Rekening[No.Faktur],0),"TF",""),""))</f>
        <v/>
      </c>
      <c r="T37" s="11"/>
    </row>
    <row r="38" spans="1:20" x14ac:dyDescent="0.25">
      <c r="A38" s="11"/>
      <c r="B38" s="21"/>
      <c r="C38" s="48"/>
      <c r="D38" s="11"/>
      <c r="E38" s="11"/>
      <c r="F38" s="22"/>
      <c r="G38" s="22">
        <f t="shared" si="0"/>
        <v>0</v>
      </c>
      <c r="H38" s="22">
        <f>SUMIF(Petty_Cash[No.Faktur],Penjualan[[#This Row],[Faktur]],Petty_Cash[Subtotal])+SUMIF(Rekening[No.Faktur],Penjualan[[#This Row],[Faktur]],Rekening[Mutasi])</f>
        <v>0</v>
      </c>
      <c r="I38" s="7" cm="1">
        <f t="array" ref="I38">SUM(--IF(MMULT(--(ROW(Stok_In[Qty])&gt;TRANSPOSE(ROW(Stok_In[Qty]))),--IF(Stok_In[Nama Barang]=Penjualan[[#This Row],[Nama Barang]],Stok_In[Qty],0))&lt;SUMIF(D$4:D38,Penjualan[[#This Row],[Nama Barang]],E$4:E38),1,0))</f>
        <v>0</v>
      </c>
      <c r="J38" s="10" t="e" cm="1">
        <f t="array" aca="1" ref="J38" ca="1">SUMPRODUCT(--IF(OFFSET(Stok_In!E$2,,,I38)=Penjualan[[#This Row],[Nama Barang]],1,0),OFFSET(Stok_In!F$2,,,I38),OFFSET(Stok_In!G$2,,,I38))-SUMIF(Penjualan!D$3:D37,Penjualan[[#This Row],[Nama Barang]],Penjualan!L$3:L37)</f>
        <v>#REF!</v>
      </c>
      <c r="K38" s="45" t="e" cm="1">
        <f t="array" aca="1" ref="K38" ca="1">(SUMIF(D$2:D38,D38,E$2:E38)-SUMPRODUCT(--IF(OFFSET(Stok_In!E$2,,,I38)=D38,1,0),OFFSET(Stok_In!F$2,,,I38)))*INDIRECT(ADDRESS(Penjualan[[#This Row],[Column1]]+1,7,,,"Stok_In"))</f>
        <v>#REF!</v>
      </c>
      <c r="L38" s="10" t="e">
        <f ca="1">Penjualan[[#This Row],[total modal]]+Penjualan[[#This Row],[Sisa Modal]]</f>
        <v>#REF!</v>
      </c>
      <c r="M38" s="24">
        <f ca="1">IFERROR(ABS(Penjualan[[#This Row],[Sisa Modal]]/Penjualan[[#This Row],[Modal FIFO Satuan]]),0)</f>
        <v>0</v>
      </c>
      <c r="N38" s="22" t="e">
        <f ca="1">Penjualan[[#This Row],[Modal]]/Penjualan[[#This Row],[Qty]]</f>
        <v>#REF!</v>
      </c>
      <c r="O38" s="22" t="e">
        <f ca="1">AVERAGEIF(Stok_In[Nama Barang],Penjualan[[#This Row],[Nama Barang]],Stok_In[Harga])-Penjualan[[#This Row],[Modal FIFO Satuan]]</f>
        <v>#DIV/0!</v>
      </c>
      <c r="P38" s="23" t="e">
        <f ca="1">Penjualan[[#This Row],[Subtotal_Jual]]-Penjualan[[#This Row],[Modal]]</f>
        <v>#REF!</v>
      </c>
      <c r="Q38" s="11" t="s">
        <v>61</v>
      </c>
      <c r="R38" s="11">
        <v>2028</v>
      </c>
      <c r="S38" s="11" t="str">
        <f>IFERROR(IF(MATCH(Penjualan[[#This Row],[Faktur]],Petty_Cash[No.Faktur],0),"Tunai",""),IFERROR(IF(MATCH(Penjualan[[#This Row],[Faktur]],Rekening[No.Faktur],0),"TF",""),""))</f>
        <v/>
      </c>
      <c r="T38" s="11"/>
    </row>
    <row r="39" spans="1:20" x14ac:dyDescent="0.25">
      <c r="A39" s="11"/>
      <c r="B39" s="21"/>
      <c r="C39" s="48"/>
      <c r="D39" s="11"/>
      <c r="E39" s="11"/>
      <c r="F39" s="22"/>
      <c r="G39" s="22">
        <f t="shared" si="0"/>
        <v>0</v>
      </c>
      <c r="H39" s="22">
        <f>SUMIF(Petty_Cash[No.Faktur],Penjualan[[#This Row],[Faktur]],Petty_Cash[Subtotal])+SUMIF(Rekening[No.Faktur],Penjualan[[#This Row],[Faktur]],Rekening[Mutasi])</f>
        <v>0</v>
      </c>
      <c r="I39" s="7" cm="1">
        <f t="array" ref="I39">SUM(--IF(MMULT(--(ROW(Stok_In[Qty])&gt;TRANSPOSE(ROW(Stok_In[Qty]))),--IF(Stok_In[Nama Barang]=Penjualan[[#This Row],[Nama Barang]],Stok_In[Qty],0))&lt;SUMIF(D$4:D39,Penjualan[[#This Row],[Nama Barang]],E$4:E39),1,0))</f>
        <v>0</v>
      </c>
      <c r="J39" s="10" t="e" cm="1">
        <f t="array" aca="1" ref="J39" ca="1">SUMPRODUCT(--IF(OFFSET(Stok_In!E$2,,,I39)=Penjualan[[#This Row],[Nama Barang]],1,0),OFFSET(Stok_In!F$2,,,I39),OFFSET(Stok_In!G$2,,,I39))-SUMIF(Penjualan!D$3:D38,Penjualan[[#This Row],[Nama Barang]],Penjualan!L$3:L38)</f>
        <v>#REF!</v>
      </c>
      <c r="K39" s="45" t="e" cm="1">
        <f t="array" aca="1" ref="K39" ca="1">(SUMIF(D$2:D39,D39,E$2:E39)-SUMPRODUCT(--IF(OFFSET(Stok_In!E$2,,,I39)=D39,1,0),OFFSET(Stok_In!F$2,,,I39)))*INDIRECT(ADDRESS(Penjualan[[#This Row],[Column1]]+1,7,,,"Stok_In"))</f>
        <v>#REF!</v>
      </c>
      <c r="L39" s="10" t="e">
        <f ca="1">Penjualan[[#This Row],[total modal]]+Penjualan[[#This Row],[Sisa Modal]]</f>
        <v>#REF!</v>
      </c>
      <c r="M39" s="24">
        <f ca="1">IFERROR(ABS(Penjualan[[#This Row],[Sisa Modal]]/Penjualan[[#This Row],[Modal FIFO Satuan]]),0)</f>
        <v>0</v>
      </c>
      <c r="N39" s="22" t="e">
        <f ca="1">Penjualan[[#This Row],[Modal]]/Penjualan[[#This Row],[Qty]]</f>
        <v>#REF!</v>
      </c>
      <c r="O39" s="22" t="e">
        <f ca="1">AVERAGEIF(Stok_In[Nama Barang],Penjualan[[#This Row],[Nama Barang]],Stok_In[Harga])-Penjualan[[#This Row],[Modal FIFO Satuan]]</f>
        <v>#DIV/0!</v>
      </c>
      <c r="P39" s="23" t="e">
        <f ca="1">Penjualan[[#This Row],[Subtotal_Jual]]-Penjualan[[#This Row],[Modal]]</f>
        <v>#REF!</v>
      </c>
      <c r="Q39" s="11" t="s">
        <v>62</v>
      </c>
      <c r="R39" s="11">
        <v>2029</v>
      </c>
      <c r="S39" s="11" t="str">
        <f>IFERROR(IF(MATCH(Penjualan[[#This Row],[Faktur]],Petty_Cash[No.Faktur],0),"Tunai",""),IFERROR(IF(MATCH(Penjualan[[#This Row],[Faktur]],Rekening[No.Faktur],0),"TF",""),""))</f>
        <v/>
      </c>
      <c r="T39" s="11"/>
    </row>
    <row r="40" spans="1:20" x14ac:dyDescent="0.25">
      <c r="A40" s="11"/>
      <c r="B40" s="21"/>
      <c r="C40" s="48"/>
      <c r="D40" s="11"/>
      <c r="E40" s="11"/>
      <c r="F40" s="22"/>
      <c r="G40" s="22">
        <f t="shared" si="0"/>
        <v>0</v>
      </c>
      <c r="H40" s="22">
        <f>SUMIF(Petty_Cash[No.Faktur],Penjualan[[#This Row],[Faktur]],Petty_Cash[Subtotal])+SUMIF(Rekening[No.Faktur],Penjualan[[#This Row],[Faktur]],Rekening[Mutasi])</f>
        <v>0</v>
      </c>
      <c r="I40" s="7" cm="1">
        <f t="array" ref="I40">SUM(--IF(MMULT(--(ROW(Stok_In[Qty])&gt;TRANSPOSE(ROW(Stok_In[Qty]))),--IF(Stok_In[Nama Barang]=Penjualan[[#This Row],[Nama Barang]],Stok_In[Qty],0))&lt;SUMIF(D$4:D40,Penjualan[[#This Row],[Nama Barang]],E$4:E40),1,0))</f>
        <v>0</v>
      </c>
      <c r="J40" s="10" t="e" cm="1">
        <f t="array" aca="1" ref="J40" ca="1">SUMPRODUCT(--IF(OFFSET(Stok_In!E$2,,,I40)=Penjualan[[#This Row],[Nama Barang]],1,0),OFFSET(Stok_In!F$2,,,I40),OFFSET(Stok_In!G$2,,,I40))-SUMIF(Penjualan!D$3:D39,Penjualan[[#This Row],[Nama Barang]],Penjualan!L$3:L39)</f>
        <v>#REF!</v>
      </c>
      <c r="K40" s="45" t="e" cm="1">
        <f t="array" aca="1" ref="K40" ca="1">(SUMIF(D$2:D40,D40,E$2:E40)-SUMPRODUCT(--IF(OFFSET(Stok_In!E$2,,,I40)=D40,1,0),OFFSET(Stok_In!F$2,,,I40)))*INDIRECT(ADDRESS(Penjualan[[#This Row],[Column1]]+1,7,,,"Stok_In"))</f>
        <v>#REF!</v>
      </c>
      <c r="L40" s="10" t="e">
        <f ca="1">Penjualan[[#This Row],[total modal]]+Penjualan[[#This Row],[Sisa Modal]]</f>
        <v>#REF!</v>
      </c>
      <c r="M40" s="24">
        <f ca="1">IFERROR(ABS(Penjualan[[#This Row],[Sisa Modal]]/Penjualan[[#This Row],[Modal FIFO Satuan]]),0)</f>
        <v>0</v>
      </c>
      <c r="N40" s="22" t="e">
        <f ca="1">Penjualan[[#This Row],[Modal]]/Penjualan[[#This Row],[Qty]]</f>
        <v>#REF!</v>
      </c>
      <c r="O40" s="22" t="e">
        <f ca="1">AVERAGEIF(Stok_In[Nama Barang],Penjualan[[#This Row],[Nama Barang]],Stok_In[Harga])-Penjualan[[#This Row],[Modal FIFO Satuan]]</f>
        <v>#DIV/0!</v>
      </c>
      <c r="P40" s="23" t="e">
        <f ca="1">Penjualan[[#This Row],[Subtotal_Jual]]-Penjualan[[#This Row],[Modal]]</f>
        <v>#REF!</v>
      </c>
      <c r="Q40" s="11" t="s">
        <v>62</v>
      </c>
      <c r="R40" s="11">
        <v>2029</v>
      </c>
      <c r="S40" s="11" t="str">
        <f>IFERROR(IF(MATCH(Penjualan[[#This Row],[Faktur]],Petty_Cash[No.Faktur],0),"Tunai",""),IFERROR(IF(MATCH(Penjualan[[#This Row],[Faktur]],Rekening[No.Faktur],0),"TF",""),""))</f>
        <v/>
      </c>
      <c r="T40" s="11"/>
    </row>
    <row r="41" spans="1:20" x14ac:dyDescent="0.25">
      <c r="A41" s="11"/>
      <c r="B41" s="21"/>
      <c r="C41" s="48"/>
      <c r="D41" s="11"/>
      <c r="E41" s="11"/>
      <c r="F41" s="22"/>
      <c r="G41" s="22">
        <f t="shared" si="0"/>
        <v>0</v>
      </c>
      <c r="H41" s="22">
        <f>SUMIF(Petty_Cash[No.Faktur],Penjualan[[#This Row],[Faktur]],Petty_Cash[Subtotal])+SUMIF(Rekening[No.Faktur],Penjualan[[#This Row],[Faktur]],Rekening[Mutasi])</f>
        <v>0</v>
      </c>
      <c r="I41" s="7" cm="1">
        <f t="array" ref="I41">SUM(--IF(MMULT(--(ROW(Stok_In[Qty])&gt;TRANSPOSE(ROW(Stok_In[Qty]))),--IF(Stok_In[Nama Barang]=Penjualan[[#This Row],[Nama Barang]],Stok_In[Qty],0))&lt;SUMIF(D$4:D41,Penjualan[[#This Row],[Nama Barang]],E$4:E41),1,0))</f>
        <v>0</v>
      </c>
      <c r="J41" s="10" t="e" cm="1">
        <f t="array" aca="1" ref="J41" ca="1">SUMPRODUCT(--IF(OFFSET(Stok_In!E$2,,,I41)=Penjualan[[#This Row],[Nama Barang]],1,0),OFFSET(Stok_In!F$2,,,I41),OFFSET(Stok_In!G$2,,,I41))-SUMIF(Penjualan!D$3:D40,Penjualan[[#This Row],[Nama Barang]],Penjualan!L$3:L40)</f>
        <v>#REF!</v>
      </c>
      <c r="K41" s="45" t="e" cm="1">
        <f t="array" aca="1" ref="K41" ca="1">(SUMIF(D$2:D41,D41,E$2:E41)-SUMPRODUCT(--IF(OFFSET(Stok_In!E$2,,,I41)=D41,1,0),OFFSET(Stok_In!F$2,,,I41)))*INDIRECT(ADDRESS(Penjualan[[#This Row],[Column1]]+1,7,,,"Stok_In"))</f>
        <v>#REF!</v>
      </c>
      <c r="L41" s="10" t="e">
        <f ca="1">Penjualan[[#This Row],[total modal]]+Penjualan[[#This Row],[Sisa Modal]]</f>
        <v>#REF!</v>
      </c>
      <c r="M41" s="24">
        <f ca="1">IFERROR(ABS(Penjualan[[#This Row],[Sisa Modal]]/Penjualan[[#This Row],[Modal FIFO Satuan]]),0)</f>
        <v>0</v>
      </c>
      <c r="N41" s="22" t="e">
        <f ca="1">Penjualan[[#This Row],[Modal]]/Penjualan[[#This Row],[Qty]]</f>
        <v>#REF!</v>
      </c>
      <c r="O41" s="22" t="e">
        <f ca="1">AVERAGEIF(Stok_In[Nama Barang],Penjualan[[#This Row],[Nama Barang]],Stok_In[Harga])-Penjualan[[#This Row],[Modal FIFO Satuan]]</f>
        <v>#DIV/0!</v>
      </c>
      <c r="P41" s="23" t="e">
        <f ca="1">Penjualan[[#This Row],[Subtotal_Jual]]-Penjualan[[#This Row],[Modal]]</f>
        <v>#REF!</v>
      </c>
      <c r="Q41" s="11" t="s">
        <v>63</v>
      </c>
      <c r="R41" s="11">
        <v>2030</v>
      </c>
      <c r="S41" s="11" t="str">
        <f>IFERROR(IF(MATCH(Penjualan[[#This Row],[Faktur]],Petty_Cash[No.Faktur],0),"Tunai",""),IFERROR(IF(MATCH(Penjualan[[#This Row],[Faktur]],Rekening[No.Faktur],0),"TF",""),""))</f>
        <v/>
      </c>
      <c r="T41" s="11"/>
    </row>
    <row r="42" spans="1:20" x14ac:dyDescent="0.25">
      <c r="A42" s="11"/>
      <c r="B42" s="21"/>
      <c r="C42" s="48"/>
      <c r="D42" s="11"/>
      <c r="E42" s="11"/>
      <c r="F42" s="22"/>
      <c r="G42" s="22">
        <f t="shared" si="0"/>
        <v>0</v>
      </c>
      <c r="H42" s="22">
        <f>SUMIF(Petty_Cash[No.Faktur],Penjualan[[#This Row],[Faktur]],Petty_Cash[Subtotal])+SUMIF(Rekening[No.Faktur],Penjualan[[#This Row],[Faktur]],Rekening[Mutasi])</f>
        <v>0</v>
      </c>
      <c r="I42" s="7" cm="1">
        <f t="array" ref="I42">SUM(--IF(MMULT(--(ROW(Stok_In[Qty])&gt;TRANSPOSE(ROW(Stok_In[Qty]))),--IF(Stok_In[Nama Barang]=Penjualan[[#This Row],[Nama Barang]],Stok_In[Qty],0))&lt;SUMIF(D$4:D42,Penjualan[[#This Row],[Nama Barang]],E$4:E42),1,0))</f>
        <v>0</v>
      </c>
      <c r="J42" s="10" t="e" cm="1">
        <f t="array" aca="1" ref="J42" ca="1">SUMPRODUCT(--IF(OFFSET(Stok_In!E$2,,,I42)=Penjualan[[#This Row],[Nama Barang]],1,0),OFFSET(Stok_In!F$2,,,I42),OFFSET(Stok_In!G$2,,,I42))-SUMIF(Penjualan!D$3:D41,Penjualan[[#This Row],[Nama Barang]],Penjualan!L$3:L41)</f>
        <v>#REF!</v>
      </c>
      <c r="K42" s="45" t="e" cm="1">
        <f t="array" aca="1" ref="K42" ca="1">(SUMIF(D$2:D42,D42,E$2:E42)-SUMPRODUCT(--IF(OFFSET(Stok_In!E$2,,,I42)=D42,1,0),OFFSET(Stok_In!F$2,,,I42)))*INDIRECT(ADDRESS(Penjualan[[#This Row],[Column1]]+1,7,,,"Stok_In"))</f>
        <v>#REF!</v>
      </c>
      <c r="L42" s="10" t="e">
        <f ca="1">Penjualan[[#This Row],[total modal]]+Penjualan[[#This Row],[Sisa Modal]]</f>
        <v>#REF!</v>
      </c>
      <c r="M42" s="24">
        <f ca="1">IFERROR(ABS(Penjualan[[#This Row],[Sisa Modal]]/Penjualan[[#This Row],[Modal FIFO Satuan]]),0)</f>
        <v>0</v>
      </c>
      <c r="N42" s="22" t="e">
        <f ca="1">Penjualan[[#This Row],[Modal]]/Penjualan[[#This Row],[Qty]]</f>
        <v>#REF!</v>
      </c>
      <c r="O42" s="22" t="e">
        <f ca="1">AVERAGEIF(Stok_In[Nama Barang],Penjualan[[#This Row],[Nama Barang]],Stok_In[Harga])-Penjualan[[#This Row],[Modal FIFO Satuan]]</f>
        <v>#DIV/0!</v>
      </c>
      <c r="P42" s="23" t="e">
        <f ca="1">Penjualan[[#This Row],[Subtotal_Jual]]-Penjualan[[#This Row],[Modal]]</f>
        <v>#REF!</v>
      </c>
      <c r="Q42" s="11" t="s">
        <v>59</v>
      </c>
      <c r="R42" s="11">
        <v>2031</v>
      </c>
      <c r="S42" s="11" t="str">
        <f>IFERROR(IF(MATCH(Penjualan[[#This Row],[Faktur]],Petty_Cash[No.Faktur],0),"Tunai",""),IFERROR(IF(MATCH(Penjualan[[#This Row],[Faktur]],Rekening[No.Faktur],0),"TF",""),""))</f>
        <v/>
      </c>
      <c r="T42" s="11"/>
    </row>
    <row r="43" spans="1:20" x14ac:dyDescent="0.25">
      <c r="A43" s="11"/>
      <c r="B43" s="21"/>
      <c r="C43" s="48"/>
      <c r="D43" s="11"/>
      <c r="E43" s="11"/>
      <c r="F43" s="22"/>
      <c r="G43" s="22">
        <f t="shared" si="0"/>
        <v>0</v>
      </c>
      <c r="H43" s="22">
        <f>SUMIF(Petty_Cash[No.Faktur],Penjualan[[#This Row],[Faktur]],Petty_Cash[Subtotal])+SUMIF(Rekening[No.Faktur],Penjualan[[#This Row],[Faktur]],Rekening[Mutasi])</f>
        <v>0</v>
      </c>
      <c r="I43" s="7" cm="1">
        <f t="array" ref="I43">SUM(--IF(MMULT(--(ROW(Stok_In[Qty])&gt;TRANSPOSE(ROW(Stok_In[Qty]))),--IF(Stok_In[Nama Barang]=Penjualan[[#This Row],[Nama Barang]],Stok_In[Qty],0))&lt;SUMIF(D$4:D43,Penjualan[[#This Row],[Nama Barang]],E$4:E43),1,0))</f>
        <v>0</v>
      </c>
      <c r="J43" s="10" t="e" cm="1">
        <f t="array" aca="1" ref="J43" ca="1">SUMPRODUCT(--IF(OFFSET(Stok_In!E$2,,,I43)=Penjualan[[#This Row],[Nama Barang]],1,0),OFFSET(Stok_In!F$2,,,I43),OFFSET(Stok_In!G$2,,,I43))-SUMIF(Penjualan!D$3:D42,Penjualan[[#This Row],[Nama Barang]],Penjualan!L$3:L42)</f>
        <v>#REF!</v>
      </c>
      <c r="K43" s="45" t="e" cm="1">
        <f t="array" aca="1" ref="K43" ca="1">(SUMIF(D$2:D43,D43,E$2:E43)-SUMPRODUCT(--IF(OFFSET(Stok_In!E$2,,,I43)=D43,1,0),OFFSET(Stok_In!F$2,,,I43)))*INDIRECT(ADDRESS(Penjualan[[#This Row],[Column1]]+1,7,,,"Stok_In"))</f>
        <v>#REF!</v>
      </c>
      <c r="L43" s="10" t="e">
        <f ca="1">Penjualan[[#This Row],[total modal]]+Penjualan[[#This Row],[Sisa Modal]]</f>
        <v>#REF!</v>
      </c>
      <c r="M43" s="24">
        <f ca="1">IFERROR(ABS(Penjualan[[#This Row],[Sisa Modal]]/Penjualan[[#This Row],[Modal FIFO Satuan]]),0)</f>
        <v>0</v>
      </c>
      <c r="N43" s="22" t="e">
        <f ca="1">Penjualan[[#This Row],[Modal]]/Penjualan[[#This Row],[Qty]]</f>
        <v>#REF!</v>
      </c>
      <c r="O43" s="22" t="e">
        <f ca="1">AVERAGEIF(Stok_In[Nama Barang],Penjualan[[#This Row],[Nama Barang]],Stok_In[Harga])-Penjualan[[#This Row],[Modal FIFO Satuan]]</f>
        <v>#DIV/0!</v>
      </c>
      <c r="P43" s="23" t="e">
        <f ca="1">Penjualan[[#This Row],[Subtotal_Jual]]-Penjualan[[#This Row],[Modal]]</f>
        <v>#REF!</v>
      </c>
      <c r="Q43" s="11" t="s">
        <v>64</v>
      </c>
      <c r="R43" s="11">
        <v>2032</v>
      </c>
      <c r="S43" s="11" t="str">
        <f>IFERROR(IF(MATCH(Penjualan[[#This Row],[Faktur]],Petty_Cash[No.Faktur],0),"Tunai",""),IFERROR(IF(MATCH(Penjualan[[#This Row],[Faktur]],Rekening[No.Faktur],0),"TF",""),""))</f>
        <v/>
      </c>
      <c r="T43" s="11"/>
    </row>
    <row r="44" spans="1:20" x14ac:dyDescent="0.25">
      <c r="A44" s="11"/>
      <c r="B44" s="21"/>
      <c r="C44" s="48"/>
      <c r="D44" s="11"/>
      <c r="E44" s="11"/>
      <c r="F44" s="22"/>
      <c r="G44" s="22">
        <f t="shared" si="0"/>
        <v>0</v>
      </c>
      <c r="H44" s="22">
        <f>SUMIF(Petty_Cash[No.Faktur],Penjualan[[#This Row],[Faktur]],Petty_Cash[Subtotal])+SUMIF(Rekening[No.Faktur],Penjualan[[#This Row],[Faktur]],Rekening[Mutasi])</f>
        <v>0</v>
      </c>
      <c r="I44" s="7" cm="1">
        <f t="array" ref="I44">SUM(--IF(MMULT(--(ROW(Stok_In[Qty])&gt;TRANSPOSE(ROW(Stok_In[Qty]))),--IF(Stok_In[Nama Barang]=Penjualan[[#This Row],[Nama Barang]],Stok_In[Qty],0))&lt;SUMIF(D$4:D44,Penjualan[[#This Row],[Nama Barang]],E$4:E44),1,0))</f>
        <v>0</v>
      </c>
      <c r="J44" s="10" t="e" cm="1">
        <f t="array" aca="1" ref="J44" ca="1">SUMPRODUCT(--IF(OFFSET(Stok_In!E$2,,,I44)=Penjualan[[#This Row],[Nama Barang]],1,0),OFFSET(Stok_In!F$2,,,I44),OFFSET(Stok_In!G$2,,,I44))-SUMIF(Penjualan!D$3:D43,Penjualan[[#This Row],[Nama Barang]],Penjualan!L$3:L43)</f>
        <v>#REF!</v>
      </c>
      <c r="K44" s="45" t="e" cm="1">
        <f t="array" aca="1" ref="K44" ca="1">(SUMIF(D$2:D44,D44,E$2:E44)-SUMPRODUCT(--IF(OFFSET(Stok_In!E$2,,,I44)=D44,1,0),OFFSET(Stok_In!F$2,,,I44)))*INDIRECT(ADDRESS(Penjualan[[#This Row],[Column1]]+1,7,,,"Stok_In"))</f>
        <v>#REF!</v>
      </c>
      <c r="L44" s="10" t="e">
        <f ca="1">Penjualan[[#This Row],[total modal]]+Penjualan[[#This Row],[Sisa Modal]]</f>
        <v>#REF!</v>
      </c>
      <c r="M44" s="24">
        <f ca="1">IFERROR(ABS(Penjualan[[#This Row],[Sisa Modal]]/Penjualan[[#This Row],[Modal FIFO Satuan]]),0)</f>
        <v>0</v>
      </c>
      <c r="N44" s="22" t="e">
        <f ca="1">Penjualan[[#This Row],[Modal]]/Penjualan[[#This Row],[Qty]]</f>
        <v>#REF!</v>
      </c>
      <c r="O44" s="22" t="e">
        <f ca="1">AVERAGEIF(Stok_In[Nama Barang],Penjualan[[#This Row],[Nama Barang]],Stok_In[Harga])-Penjualan[[#This Row],[Modal FIFO Satuan]]</f>
        <v>#DIV/0!</v>
      </c>
      <c r="P44" s="23" t="e">
        <f ca="1">Penjualan[[#This Row],[Subtotal_Jual]]-Penjualan[[#This Row],[Modal]]</f>
        <v>#REF!</v>
      </c>
      <c r="Q44" s="11" t="s">
        <v>53</v>
      </c>
      <c r="R44" s="11">
        <v>2033</v>
      </c>
      <c r="S44" s="11" t="str">
        <f>IFERROR(IF(MATCH(Penjualan[[#This Row],[Faktur]],Petty_Cash[No.Faktur],0),"Tunai",""),IFERROR(IF(MATCH(Penjualan[[#This Row],[Faktur]],Rekening[No.Faktur],0),"TF",""),""))</f>
        <v/>
      </c>
      <c r="T44" s="11"/>
    </row>
    <row r="45" spans="1:20" x14ac:dyDescent="0.25">
      <c r="A45" s="11"/>
      <c r="B45" s="21"/>
      <c r="C45" s="48"/>
      <c r="D45" s="11"/>
      <c r="E45" s="11"/>
      <c r="F45" s="22"/>
      <c r="G45" s="22">
        <f t="shared" si="0"/>
        <v>0</v>
      </c>
      <c r="H45" s="22">
        <f>SUMIF(Petty_Cash[No.Faktur],Penjualan[[#This Row],[Faktur]],Petty_Cash[Subtotal])+SUMIF(Rekening[No.Faktur],Penjualan[[#This Row],[Faktur]],Rekening[Mutasi])</f>
        <v>0</v>
      </c>
      <c r="I45" s="7" cm="1">
        <f t="array" ref="I45">SUM(--IF(MMULT(--(ROW(Stok_In[Qty])&gt;TRANSPOSE(ROW(Stok_In[Qty]))),--IF(Stok_In[Nama Barang]=Penjualan[[#This Row],[Nama Barang]],Stok_In[Qty],0))&lt;SUMIF(D$4:D45,Penjualan[[#This Row],[Nama Barang]],E$4:E45),1,0))</f>
        <v>0</v>
      </c>
      <c r="J45" s="10" t="e" cm="1">
        <f t="array" aca="1" ref="J45" ca="1">SUMPRODUCT(--IF(OFFSET(Stok_In!E$2,,,I45)=Penjualan[[#This Row],[Nama Barang]],1,0),OFFSET(Stok_In!F$2,,,I45),OFFSET(Stok_In!G$2,,,I45))-SUMIF(Penjualan!D$3:D44,Penjualan[[#This Row],[Nama Barang]],Penjualan!L$3:L44)</f>
        <v>#REF!</v>
      </c>
      <c r="K45" s="45" t="e" cm="1">
        <f t="array" aca="1" ref="K45" ca="1">(SUMIF(D$2:D45,D45,E$2:E45)-SUMPRODUCT(--IF(OFFSET(Stok_In!E$2,,,I45)=D45,1,0),OFFSET(Stok_In!F$2,,,I45)))*INDIRECT(ADDRESS(Penjualan[[#This Row],[Column1]]+1,7,,,"Stok_In"))</f>
        <v>#REF!</v>
      </c>
      <c r="L45" s="10" t="e">
        <f ca="1">Penjualan[[#This Row],[total modal]]+Penjualan[[#This Row],[Sisa Modal]]</f>
        <v>#REF!</v>
      </c>
      <c r="M45" s="24">
        <f ca="1">IFERROR(ABS(Penjualan[[#This Row],[Sisa Modal]]/Penjualan[[#This Row],[Modal FIFO Satuan]]),0)</f>
        <v>0</v>
      </c>
      <c r="N45" s="22" t="e">
        <f ca="1">Penjualan[[#This Row],[Modal]]/Penjualan[[#This Row],[Qty]]</f>
        <v>#REF!</v>
      </c>
      <c r="O45" s="22" t="e">
        <f ca="1">AVERAGEIF(Stok_In[Nama Barang],Penjualan[[#This Row],[Nama Barang]],Stok_In[Harga])-Penjualan[[#This Row],[Modal FIFO Satuan]]</f>
        <v>#DIV/0!</v>
      </c>
      <c r="P45" s="23" t="e">
        <f ca="1">Penjualan[[#This Row],[Subtotal_Jual]]-Penjualan[[#This Row],[Modal]]</f>
        <v>#REF!</v>
      </c>
      <c r="Q45" s="11" t="s">
        <v>65</v>
      </c>
      <c r="R45" s="11">
        <v>2034</v>
      </c>
      <c r="S45" s="11" t="str">
        <f>IFERROR(IF(MATCH(Penjualan[[#This Row],[Faktur]],Petty_Cash[No.Faktur],0),"Tunai",""),IFERROR(IF(MATCH(Penjualan[[#This Row],[Faktur]],Rekening[No.Faktur],0),"TF",""),""))</f>
        <v/>
      </c>
      <c r="T45" s="11"/>
    </row>
    <row r="46" spans="1:20" x14ac:dyDescent="0.25">
      <c r="A46" s="11"/>
      <c r="B46" s="21"/>
      <c r="C46" s="48"/>
      <c r="D46" s="11"/>
      <c r="E46" s="11"/>
      <c r="F46" s="22"/>
      <c r="G46" s="22">
        <f t="shared" si="0"/>
        <v>0</v>
      </c>
      <c r="H46" s="22">
        <f>SUMIF(Petty_Cash[No.Faktur],Penjualan[[#This Row],[Faktur]],Petty_Cash[Subtotal])+SUMIF(Rekening[No.Faktur],Penjualan[[#This Row],[Faktur]],Rekening[Mutasi])</f>
        <v>0</v>
      </c>
      <c r="I46" s="7" cm="1">
        <f t="array" ref="I46">SUM(--IF(MMULT(--(ROW(Stok_In[Qty])&gt;TRANSPOSE(ROW(Stok_In[Qty]))),--IF(Stok_In[Nama Barang]=Penjualan[[#This Row],[Nama Barang]],Stok_In[Qty],0))&lt;SUMIF(D$4:D46,Penjualan[[#This Row],[Nama Barang]],E$4:E46),1,0))</f>
        <v>0</v>
      </c>
      <c r="J46" s="10" t="e" cm="1">
        <f t="array" aca="1" ref="J46" ca="1">SUMPRODUCT(--IF(OFFSET(Stok_In!E$2,,,I46)=Penjualan[[#This Row],[Nama Barang]],1,0),OFFSET(Stok_In!F$2,,,I46),OFFSET(Stok_In!G$2,,,I46))-SUMIF(Penjualan!D$3:D45,Penjualan[[#This Row],[Nama Barang]],Penjualan!L$3:L45)</f>
        <v>#REF!</v>
      </c>
      <c r="K46" s="45" t="e" cm="1">
        <f t="array" aca="1" ref="K46" ca="1">(SUMIF(D$2:D46,D46,E$2:E46)-SUMPRODUCT(--IF(OFFSET(Stok_In!E$2,,,I46)=D46,1,0),OFFSET(Stok_In!F$2,,,I46)))*INDIRECT(ADDRESS(Penjualan[[#This Row],[Column1]]+1,7,,,"Stok_In"))</f>
        <v>#REF!</v>
      </c>
      <c r="L46" s="10" t="e">
        <f ca="1">Penjualan[[#This Row],[total modal]]+Penjualan[[#This Row],[Sisa Modal]]</f>
        <v>#REF!</v>
      </c>
      <c r="M46" s="24">
        <f ca="1">IFERROR(ABS(Penjualan[[#This Row],[Sisa Modal]]/Penjualan[[#This Row],[Modal FIFO Satuan]]),0)</f>
        <v>0</v>
      </c>
      <c r="N46" s="22" t="e">
        <f ca="1">Penjualan[[#This Row],[Modal]]/Penjualan[[#This Row],[Qty]]</f>
        <v>#REF!</v>
      </c>
      <c r="O46" s="22" t="e">
        <f ca="1">AVERAGEIF(Stok_In[Nama Barang],Penjualan[[#This Row],[Nama Barang]],Stok_In[Harga])-Penjualan[[#This Row],[Modal FIFO Satuan]]</f>
        <v>#DIV/0!</v>
      </c>
      <c r="P46" s="23" t="e">
        <f ca="1">Penjualan[[#This Row],[Subtotal_Jual]]-Penjualan[[#This Row],[Modal]]</f>
        <v>#REF!</v>
      </c>
      <c r="Q46" s="11" t="s">
        <v>66</v>
      </c>
      <c r="R46" s="11">
        <v>2035</v>
      </c>
      <c r="S46" s="11" t="str">
        <f>IFERROR(IF(MATCH(Penjualan[[#This Row],[Faktur]],Petty_Cash[No.Faktur],0),"Tunai",""),IFERROR(IF(MATCH(Penjualan[[#This Row],[Faktur]],Rekening[No.Faktur],0),"TF",""),""))</f>
        <v/>
      </c>
      <c r="T46" s="11"/>
    </row>
    <row r="47" spans="1:20" x14ac:dyDescent="0.25">
      <c r="A47" s="11"/>
      <c r="B47" s="21"/>
      <c r="C47" s="48"/>
      <c r="D47" s="11"/>
      <c r="E47" s="11"/>
      <c r="F47" s="22"/>
      <c r="G47" s="22">
        <f t="shared" si="0"/>
        <v>0</v>
      </c>
      <c r="H47" s="22">
        <f>SUMIF(Petty_Cash[No.Faktur],Penjualan[[#This Row],[Faktur]],Petty_Cash[Subtotal])+SUMIF(Rekening[No.Faktur],Penjualan[[#This Row],[Faktur]],Rekening[Mutasi])</f>
        <v>0</v>
      </c>
      <c r="I47" s="7" cm="1">
        <f t="array" ref="I47">SUM(--IF(MMULT(--(ROW(Stok_In[Qty])&gt;TRANSPOSE(ROW(Stok_In[Qty]))),--IF(Stok_In[Nama Barang]=Penjualan[[#This Row],[Nama Barang]],Stok_In[Qty],0))&lt;SUMIF(D$4:D47,Penjualan[[#This Row],[Nama Barang]],E$4:E47),1,0))</f>
        <v>0</v>
      </c>
      <c r="J47" s="10" t="e" cm="1">
        <f t="array" aca="1" ref="J47" ca="1">SUMPRODUCT(--IF(OFFSET(Stok_In!E$2,,,I47)=Penjualan[[#This Row],[Nama Barang]],1,0),OFFSET(Stok_In!F$2,,,I47),OFFSET(Stok_In!G$2,,,I47))-SUMIF(Penjualan!D$3:D46,Penjualan[[#This Row],[Nama Barang]],Penjualan!L$3:L46)</f>
        <v>#REF!</v>
      </c>
      <c r="K47" s="45" t="e" cm="1">
        <f t="array" aca="1" ref="K47" ca="1">(SUMIF(D$2:D47,D47,E$2:E47)-SUMPRODUCT(--IF(OFFSET(Stok_In!E$2,,,I47)=D47,1,0),OFFSET(Stok_In!F$2,,,I47)))*INDIRECT(ADDRESS(Penjualan[[#This Row],[Column1]]+1,7,,,"Stok_In"))</f>
        <v>#REF!</v>
      </c>
      <c r="L47" s="10" t="e">
        <f ca="1">Penjualan[[#This Row],[total modal]]+Penjualan[[#This Row],[Sisa Modal]]</f>
        <v>#REF!</v>
      </c>
      <c r="M47" s="24">
        <f ca="1">IFERROR(ABS(Penjualan[[#This Row],[Sisa Modal]]/Penjualan[[#This Row],[Modal FIFO Satuan]]),0)</f>
        <v>0</v>
      </c>
      <c r="N47" s="22" t="e">
        <f ca="1">Penjualan[[#This Row],[Modal]]/Penjualan[[#This Row],[Qty]]</f>
        <v>#REF!</v>
      </c>
      <c r="O47" s="22" t="e">
        <f ca="1">AVERAGEIF(Stok_In[Nama Barang],Penjualan[[#This Row],[Nama Barang]],Stok_In[Harga])-Penjualan[[#This Row],[Modal FIFO Satuan]]</f>
        <v>#DIV/0!</v>
      </c>
      <c r="P47" s="23" t="e">
        <f ca="1">Penjualan[[#This Row],[Subtotal_Jual]]-Penjualan[[#This Row],[Modal]]</f>
        <v>#REF!</v>
      </c>
      <c r="Q47" s="11" t="s">
        <v>67</v>
      </c>
      <c r="R47" s="11">
        <v>2036</v>
      </c>
      <c r="S47" s="11" t="str">
        <f>IFERROR(IF(MATCH(Penjualan[[#This Row],[Faktur]],Petty_Cash[No.Faktur],0),"Tunai",""),IFERROR(IF(MATCH(Penjualan[[#This Row],[Faktur]],Rekening[No.Faktur],0),"TF",""),""))</f>
        <v/>
      </c>
      <c r="T47" s="11"/>
    </row>
    <row r="48" spans="1:20" x14ac:dyDescent="0.25">
      <c r="A48" s="11"/>
      <c r="B48" s="21"/>
      <c r="C48" s="48"/>
      <c r="D48" s="11"/>
      <c r="E48" s="11"/>
      <c r="F48" s="22"/>
      <c r="G48" s="22">
        <f t="shared" si="0"/>
        <v>0</v>
      </c>
      <c r="H48" s="22">
        <f>SUMIF(Petty_Cash[No.Faktur],Penjualan[[#This Row],[Faktur]],Petty_Cash[Subtotal])+SUMIF(Rekening[No.Faktur],Penjualan[[#This Row],[Faktur]],Rekening[Mutasi])</f>
        <v>0</v>
      </c>
      <c r="I48" s="7" cm="1">
        <f t="array" ref="I48">SUM(--IF(MMULT(--(ROW(Stok_In[Qty])&gt;TRANSPOSE(ROW(Stok_In[Qty]))),--IF(Stok_In[Nama Barang]=Penjualan[[#This Row],[Nama Barang]],Stok_In[Qty],0))&lt;SUMIF(D$4:D48,Penjualan[[#This Row],[Nama Barang]],E$4:E48),1,0))</f>
        <v>0</v>
      </c>
      <c r="J48" s="10" t="e" cm="1">
        <f t="array" aca="1" ref="J48" ca="1">SUMPRODUCT(--IF(OFFSET(Stok_In!E$2,,,I48)=Penjualan[[#This Row],[Nama Barang]],1,0),OFFSET(Stok_In!F$2,,,I48),OFFSET(Stok_In!G$2,,,I48))-SUMIF(Penjualan!D$3:D47,Penjualan[[#This Row],[Nama Barang]],Penjualan!L$3:L47)</f>
        <v>#REF!</v>
      </c>
      <c r="K48" s="45" t="e" cm="1">
        <f t="array" aca="1" ref="K48" ca="1">(SUMIF(D$2:D48,D48,E$2:E48)-SUMPRODUCT(--IF(OFFSET(Stok_In!E$2,,,I48)=D48,1,0),OFFSET(Stok_In!F$2,,,I48)))*INDIRECT(ADDRESS(Penjualan[[#This Row],[Column1]]+1,7,,,"Stok_In"))</f>
        <v>#REF!</v>
      </c>
      <c r="L48" s="10" t="e">
        <f ca="1">Penjualan[[#This Row],[total modal]]+Penjualan[[#This Row],[Sisa Modal]]</f>
        <v>#REF!</v>
      </c>
      <c r="M48" s="24">
        <f ca="1">IFERROR(ABS(Penjualan[[#This Row],[Sisa Modal]]/Penjualan[[#This Row],[Modal FIFO Satuan]]),0)</f>
        <v>0</v>
      </c>
      <c r="N48" s="22" t="e">
        <f ca="1">Penjualan[[#This Row],[Modal]]/Penjualan[[#This Row],[Qty]]</f>
        <v>#REF!</v>
      </c>
      <c r="O48" s="22" t="e">
        <f ca="1">AVERAGEIF(Stok_In[Nama Barang],Penjualan[[#This Row],[Nama Barang]],Stok_In[Harga])-Penjualan[[#This Row],[Modal FIFO Satuan]]</f>
        <v>#DIV/0!</v>
      </c>
      <c r="P48" s="23" t="e">
        <f ca="1">Penjualan[[#This Row],[Subtotal_Jual]]-Penjualan[[#This Row],[Modal]]</f>
        <v>#REF!</v>
      </c>
      <c r="Q48" s="11" t="s">
        <v>57</v>
      </c>
      <c r="R48" s="11">
        <v>2037</v>
      </c>
      <c r="S48" s="11" t="str">
        <f>IFERROR(IF(MATCH(Penjualan[[#This Row],[Faktur]],Petty_Cash[No.Faktur],0),"Tunai",""),IFERROR(IF(MATCH(Penjualan[[#This Row],[Faktur]],Rekening[No.Faktur],0),"TF",""),""))</f>
        <v/>
      </c>
      <c r="T48" s="11"/>
    </row>
    <row r="49" spans="1:20" x14ac:dyDescent="0.25">
      <c r="A49" s="11"/>
      <c r="B49" s="21"/>
      <c r="C49" s="48"/>
      <c r="D49" s="11"/>
      <c r="E49" s="11"/>
      <c r="F49" s="22"/>
      <c r="G49" s="22">
        <f t="shared" si="0"/>
        <v>0</v>
      </c>
      <c r="H49" s="22">
        <f>SUMIF(Petty_Cash[No.Faktur],Penjualan[[#This Row],[Faktur]],Petty_Cash[Subtotal])+SUMIF(Rekening[No.Faktur],Penjualan[[#This Row],[Faktur]],Rekening[Mutasi])</f>
        <v>0</v>
      </c>
      <c r="I49" s="7" cm="1">
        <f t="array" ref="I49">SUM(--IF(MMULT(--(ROW(Stok_In[Qty])&gt;TRANSPOSE(ROW(Stok_In[Qty]))),--IF(Stok_In[Nama Barang]=Penjualan[[#This Row],[Nama Barang]],Stok_In[Qty],0))&lt;SUMIF(D$4:D49,Penjualan[[#This Row],[Nama Barang]],E$4:E49),1,0))</f>
        <v>0</v>
      </c>
      <c r="J49" s="10" t="e" cm="1">
        <f t="array" aca="1" ref="J49" ca="1">SUMPRODUCT(--IF(OFFSET(Stok_In!E$2,,,I49)=Penjualan[[#This Row],[Nama Barang]],1,0),OFFSET(Stok_In!F$2,,,I49),OFFSET(Stok_In!G$2,,,I49))-SUMIF(Penjualan!D$3:D48,Penjualan[[#This Row],[Nama Barang]],Penjualan!L$3:L48)</f>
        <v>#REF!</v>
      </c>
      <c r="K49" s="45" t="e" cm="1">
        <f t="array" aca="1" ref="K49" ca="1">(SUMIF(D$2:D49,D49,E$2:E49)-SUMPRODUCT(--IF(OFFSET(Stok_In!E$2,,,I49)=D49,1,0),OFFSET(Stok_In!F$2,,,I49)))*INDIRECT(ADDRESS(Penjualan[[#This Row],[Column1]]+1,7,,,"Stok_In"))</f>
        <v>#REF!</v>
      </c>
      <c r="L49" s="10" t="e">
        <f ca="1">Penjualan[[#This Row],[total modal]]+Penjualan[[#This Row],[Sisa Modal]]</f>
        <v>#REF!</v>
      </c>
      <c r="M49" s="24">
        <f ca="1">IFERROR(ABS(Penjualan[[#This Row],[Sisa Modal]]/Penjualan[[#This Row],[Modal FIFO Satuan]]),0)</f>
        <v>0</v>
      </c>
      <c r="N49" s="22" t="e">
        <f ca="1">Penjualan[[#This Row],[Modal]]/Penjualan[[#This Row],[Qty]]</f>
        <v>#REF!</v>
      </c>
      <c r="O49" s="22" t="e">
        <f ca="1">AVERAGEIF(Stok_In[Nama Barang],Penjualan[[#This Row],[Nama Barang]],Stok_In[Harga])-Penjualan[[#This Row],[Modal FIFO Satuan]]</f>
        <v>#DIV/0!</v>
      </c>
      <c r="P49" s="23" t="e">
        <f ca="1">Penjualan[[#This Row],[Subtotal_Jual]]-Penjualan[[#This Row],[Modal]]</f>
        <v>#REF!</v>
      </c>
      <c r="Q49" s="11" t="s">
        <v>57</v>
      </c>
      <c r="R49" s="11">
        <v>2037</v>
      </c>
      <c r="S49" s="11" t="str">
        <f>IFERROR(IF(MATCH(Penjualan[[#This Row],[Faktur]],Petty_Cash[No.Faktur],0),"Tunai",""),IFERROR(IF(MATCH(Penjualan[[#This Row],[Faktur]],Rekening[No.Faktur],0),"TF",""),""))</f>
        <v/>
      </c>
      <c r="T49" s="11"/>
    </row>
    <row r="50" spans="1:20" x14ac:dyDescent="0.25">
      <c r="A50" s="11"/>
      <c r="B50" s="21"/>
      <c r="C50" s="48"/>
      <c r="D50" s="11"/>
      <c r="E50" s="11"/>
      <c r="F50" s="22"/>
      <c r="G50" s="22">
        <f t="shared" si="0"/>
        <v>0</v>
      </c>
      <c r="H50" s="22">
        <f>SUMIF(Petty_Cash[No.Faktur],Penjualan[[#This Row],[Faktur]],Petty_Cash[Subtotal])+SUMIF(Rekening[No.Faktur],Penjualan[[#This Row],[Faktur]],Rekening[Mutasi])</f>
        <v>0</v>
      </c>
      <c r="I50" s="7" cm="1">
        <f t="array" ref="I50">SUM(--IF(MMULT(--(ROW(Stok_In[Qty])&gt;TRANSPOSE(ROW(Stok_In[Qty]))),--IF(Stok_In[Nama Barang]=Penjualan[[#This Row],[Nama Barang]],Stok_In[Qty],0))&lt;SUMIF(D$4:D50,Penjualan[[#This Row],[Nama Barang]],E$4:E50),1,0))</f>
        <v>0</v>
      </c>
      <c r="J50" s="10" t="e" cm="1">
        <f t="array" aca="1" ref="J50" ca="1">SUMPRODUCT(--IF(OFFSET(Stok_In!E$2,,,I50)=Penjualan[[#This Row],[Nama Barang]],1,0),OFFSET(Stok_In!F$2,,,I50),OFFSET(Stok_In!G$2,,,I50))-SUMIF(Penjualan!D$3:D49,Penjualan[[#This Row],[Nama Barang]],Penjualan!L$3:L49)</f>
        <v>#REF!</v>
      </c>
      <c r="K50" s="45" t="e" cm="1">
        <f t="array" aca="1" ref="K50" ca="1">(SUMIF(D$2:D50,D50,E$2:E50)-SUMPRODUCT(--IF(OFFSET(Stok_In!E$2,,,I50)=D50,1,0),OFFSET(Stok_In!F$2,,,I50)))*INDIRECT(ADDRESS(Penjualan[[#This Row],[Column1]]+1,7,,,"Stok_In"))</f>
        <v>#REF!</v>
      </c>
      <c r="L50" s="10" t="e">
        <f ca="1">Penjualan[[#This Row],[total modal]]+Penjualan[[#This Row],[Sisa Modal]]</f>
        <v>#REF!</v>
      </c>
      <c r="M50" s="24">
        <f ca="1">IFERROR(ABS(Penjualan[[#This Row],[Sisa Modal]]/Penjualan[[#This Row],[Modal FIFO Satuan]]),0)</f>
        <v>0</v>
      </c>
      <c r="N50" s="22" t="e">
        <f ca="1">Penjualan[[#This Row],[Modal]]/Penjualan[[#This Row],[Qty]]</f>
        <v>#REF!</v>
      </c>
      <c r="O50" s="22" t="e">
        <f ca="1">AVERAGEIF(Stok_In[Nama Barang],Penjualan[[#This Row],[Nama Barang]],Stok_In[Harga])-Penjualan[[#This Row],[Modal FIFO Satuan]]</f>
        <v>#DIV/0!</v>
      </c>
      <c r="P50" s="23" t="e">
        <f ca="1">Penjualan[[#This Row],[Subtotal_Jual]]-Penjualan[[#This Row],[Modal]]</f>
        <v>#REF!</v>
      </c>
      <c r="Q50" s="11" t="s">
        <v>57</v>
      </c>
      <c r="R50" s="11">
        <v>2037</v>
      </c>
      <c r="S50" s="11" t="str">
        <f>IFERROR(IF(MATCH(Penjualan[[#This Row],[Faktur]],Petty_Cash[No.Faktur],0),"Tunai",""),IFERROR(IF(MATCH(Penjualan[[#This Row],[Faktur]],Rekening[No.Faktur],0),"TF",""),""))</f>
        <v/>
      </c>
      <c r="T50" s="11"/>
    </row>
    <row r="51" spans="1:20" x14ac:dyDescent="0.25">
      <c r="A51" s="11"/>
      <c r="B51" s="21"/>
      <c r="C51" s="48"/>
      <c r="D51" s="11"/>
      <c r="E51" s="11"/>
      <c r="F51" s="22"/>
      <c r="G51" s="22">
        <f t="shared" ref="G51:G56" si="2">E51*F51</f>
        <v>0</v>
      </c>
      <c r="H51" s="22">
        <f>SUMIF(Petty_Cash[No.Faktur],Penjualan[[#This Row],[Faktur]],Petty_Cash[Subtotal])+SUMIF(Rekening[No.Faktur],Penjualan[[#This Row],[Faktur]],Rekening[Mutasi])</f>
        <v>0</v>
      </c>
      <c r="I51" s="7" cm="1">
        <f t="array" ref="I51">SUM(--IF(MMULT(--(ROW(Stok_In[Qty])&gt;TRANSPOSE(ROW(Stok_In[Qty]))),--IF(Stok_In[Nama Barang]=Penjualan[[#This Row],[Nama Barang]],Stok_In[Qty],0))&lt;SUMIF(D$4:D51,Penjualan[[#This Row],[Nama Barang]],E$4:E51),1,0))</f>
        <v>0</v>
      </c>
      <c r="J51" s="10" t="e" cm="1">
        <f t="array" aca="1" ref="J51" ca="1">SUMPRODUCT(--IF(OFFSET(Stok_In!E$2,,,I51)=Penjualan[[#This Row],[Nama Barang]],1,0),OFFSET(Stok_In!F$2,,,I51),OFFSET(Stok_In!G$2,,,I51))-SUMIF(Penjualan!D$3:D50,Penjualan[[#This Row],[Nama Barang]],Penjualan!L$3:L50)</f>
        <v>#REF!</v>
      </c>
      <c r="K51" s="45" t="e" cm="1">
        <f t="array" aca="1" ref="K51" ca="1">(SUMIF(D$2:D51,D51,E$2:E51)-SUMPRODUCT(--IF(OFFSET(Stok_In!E$2,,,I51)=D51,1,0),OFFSET(Stok_In!F$2,,,I51)))*INDIRECT(ADDRESS(Penjualan[[#This Row],[Column1]]+1,7,,,"Stok_In"))</f>
        <v>#REF!</v>
      </c>
      <c r="L51" s="10" t="e">
        <f ca="1">Penjualan[[#This Row],[total modal]]+Penjualan[[#This Row],[Sisa Modal]]</f>
        <v>#REF!</v>
      </c>
      <c r="M51" s="24">
        <f ca="1">IFERROR(ABS(Penjualan[[#This Row],[Sisa Modal]]/Penjualan[[#This Row],[Modal FIFO Satuan]]),0)</f>
        <v>0</v>
      </c>
      <c r="N51" s="22" t="e">
        <f ca="1">Penjualan[[#This Row],[Modal]]/Penjualan[[#This Row],[Qty]]</f>
        <v>#REF!</v>
      </c>
      <c r="O51" s="22" t="e">
        <f ca="1">AVERAGEIF(Stok_In[Nama Barang],Penjualan[[#This Row],[Nama Barang]],Stok_In[Harga])-Penjualan[[#This Row],[Modal FIFO Satuan]]</f>
        <v>#DIV/0!</v>
      </c>
      <c r="P51" s="23" t="e">
        <f ca="1">Penjualan[[#This Row],[Subtotal_Jual]]-Penjualan[[#This Row],[Modal]]</f>
        <v>#REF!</v>
      </c>
      <c r="Q51" s="11" t="s">
        <v>57</v>
      </c>
      <c r="R51" s="11">
        <v>2037</v>
      </c>
      <c r="S51" s="11" t="str">
        <f>IFERROR(IF(MATCH(Penjualan[[#This Row],[Faktur]],Petty_Cash[No.Faktur],0),"Tunai",""),IFERROR(IF(MATCH(Penjualan[[#This Row],[Faktur]],Rekening[No.Faktur],0),"TF",""),""))</f>
        <v/>
      </c>
      <c r="T51" s="11"/>
    </row>
    <row r="52" spans="1:20" x14ac:dyDescent="0.25">
      <c r="A52" s="11"/>
      <c r="B52" s="21"/>
      <c r="C52" s="48"/>
      <c r="D52" s="11"/>
      <c r="E52" s="11"/>
      <c r="F52" s="22"/>
      <c r="G52" s="22">
        <f t="shared" si="2"/>
        <v>0</v>
      </c>
      <c r="H52" s="22">
        <f>SUMIF(Petty_Cash[No.Faktur],Penjualan[[#This Row],[Faktur]],Petty_Cash[Subtotal])+SUMIF(Rekening[No.Faktur],Penjualan[[#This Row],[Faktur]],Rekening[Mutasi])</f>
        <v>0</v>
      </c>
      <c r="I52" s="7" cm="1">
        <f t="array" ref="I52">SUM(--IF(MMULT(--(ROW(Stok_In[Qty])&gt;TRANSPOSE(ROW(Stok_In[Qty]))),--IF(Stok_In[Nama Barang]=Penjualan[[#This Row],[Nama Barang]],Stok_In[Qty],0))&lt;SUMIF(D$4:D52,Penjualan[[#This Row],[Nama Barang]],E$4:E52),1,0))</f>
        <v>0</v>
      </c>
      <c r="J52" s="10" t="e" cm="1">
        <f t="array" aca="1" ref="J52" ca="1">SUMPRODUCT(--IF(OFFSET(Stok_In!E$2,,,I52)=Penjualan[[#This Row],[Nama Barang]],1,0),OFFSET(Stok_In!F$2,,,I52),OFFSET(Stok_In!G$2,,,I52))-SUMIF(Penjualan!D$3:D51,Penjualan[[#This Row],[Nama Barang]],Penjualan!L$3:L51)</f>
        <v>#REF!</v>
      </c>
      <c r="K52" s="45" t="e" cm="1">
        <f t="array" aca="1" ref="K52" ca="1">(SUMIF(D$2:D52,D52,E$2:E52)-SUMPRODUCT(--IF(OFFSET(Stok_In!E$2,,,I52)=D52,1,0),OFFSET(Stok_In!F$2,,,I52)))*INDIRECT(ADDRESS(Penjualan[[#This Row],[Column1]]+1,7,,,"Stok_In"))</f>
        <v>#REF!</v>
      </c>
      <c r="L52" s="10" t="e">
        <f ca="1">Penjualan[[#This Row],[total modal]]+Penjualan[[#This Row],[Sisa Modal]]</f>
        <v>#REF!</v>
      </c>
      <c r="M52" s="24">
        <f ca="1">IFERROR(ABS(Penjualan[[#This Row],[Sisa Modal]]/Penjualan[[#This Row],[Modal FIFO Satuan]]),0)</f>
        <v>0</v>
      </c>
      <c r="N52" s="22" t="e">
        <f ca="1">Penjualan[[#This Row],[Modal]]/Penjualan[[#This Row],[Qty]]</f>
        <v>#REF!</v>
      </c>
      <c r="O52" s="22" t="e">
        <f ca="1">AVERAGEIF(Stok_In[Nama Barang],Penjualan[[#This Row],[Nama Barang]],Stok_In[Harga])-Penjualan[[#This Row],[Modal FIFO Satuan]]</f>
        <v>#DIV/0!</v>
      </c>
      <c r="P52" s="23" t="e">
        <f ca="1">Penjualan[[#This Row],[Subtotal_Jual]]-Penjualan[[#This Row],[Modal]]</f>
        <v>#REF!</v>
      </c>
      <c r="Q52" s="11" t="s">
        <v>68</v>
      </c>
      <c r="R52" s="11">
        <v>2038</v>
      </c>
      <c r="S52" s="11" t="str">
        <f>IFERROR(IF(MATCH(Penjualan[[#This Row],[Faktur]],Petty_Cash[No.Faktur],0),"Tunai",""),IFERROR(IF(MATCH(Penjualan[[#This Row],[Faktur]],Rekening[No.Faktur],0),"TF",""),""))</f>
        <v/>
      </c>
      <c r="T52" s="11"/>
    </row>
    <row r="53" spans="1:20" x14ac:dyDescent="0.25">
      <c r="A53" s="11"/>
      <c r="B53" s="21"/>
      <c r="C53" s="48"/>
      <c r="D53" s="11"/>
      <c r="E53" s="11"/>
      <c r="F53" s="22"/>
      <c r="G53" s="22">
        <f t="shared" si="2"/>
        <v>0</v>
      </c>
      <c r="H53" s="22">
        <f>SUMIF(Petty_Cash[No.Faktur],Penjualan[[#This Row],[Faktur]],Petty_Cash[Subtotal])+SUMIF(Rekening[No.Faktur],Penjualan[[#This Row],[Faktur]],Rekening[Mutasi])</f>
        <v>0</v>
      </c>
      <c r="I53" s="7" cm="1">
        <f t="array" ref="I53">SUM(--IF(MMULT(--(ROW(Stok_In[Qty])&gt;TRANSPOSE(ROW(Stok_In[Qty]))),--IF(Stok_In[Nama Barang]=Penjualan[[#This Row],[Nama Barang]],Stok_In[Qty],0))&lt;SUMIF(D$4:D53,Penjualan[[#This Row],[Nama Barang]],E$4:E53),1,0))</f>
        <v>0</v>
      </c>
      <c r="J53" s="10" t="e" cm="1">
        <f t="array" aca="1" ref="J53" ca="1">SUMPRODUCT(--IF(OFFSET(Stok_In!E$2,,,I53)=Penjualan[[#This Row],[Nama Barang]],1,0),OFFSET(Stok_In!F$2,,,I53),OFFSET(Stok_In!G$2,,,I53))-SUMIF(Penjualan!D$3:D52,Penjualan[[#This Row],[Nama Barang]],Penjualan!L$3:L52)</f>
        <v>#REF!</v>
      </c>
      <c r="K53" s="45" t="e" cm="1">
        <f t="array" aca="1" ref="K53" ca="1">(SUMIF(D$2:D53,D53,E$2:E53)-SUMPRODUCT(--IF(OFFSET(Stok_In!E$2,,,I53)=D53,1,0),OFFSET(Stok_In!F$2,,,I53)))*INDIRECT(ADDRESS(Penjualan[[#This Row],[Column1]]+1,7,,,"Stok_In"))</f>
        <v>#REF!</v>
      </c>
      <c r="L53" s="10" t="e">
        <f ca="1">Penjualan[[#This Row],[total modal]]+Penjualan[[#This Row],[Sisa Modal]]</f>
        <v>#REF!</v>
      </c>
      <c r="M53" s="24">
        <f ca="1">IFERROR(ABS(Penjualan[[#This Row],[Sisa Modal]]/Penjualan[[#This Row],[Modal FIFO Satuan]]),0)</f>
        <v>0</v>
      </c>
      <c r="N53" s="22" t="e">
        <f ca="1">Penjualan[[#This Row],[Modal]]/Penjualan[[#This Row],[Qty]]</f>
        <v>#REF!</v>
      </c>
      <c r="O53" s="22" t="e">
        <f ca="1">AVERAGEIF(Stok_In[Nama Barang],Penjualan[[#This Row],[Nama Barang]],Stok_In[Harga])-Penjualan[[#This Row],[Modal FIFO Satuan]]</f>
        <v>#DIV/0!</v>
      </c>
      <c r="P53" s="23" t="e">
        <f ca="1">Penjualan[[#This Row],[Subtotal_Jual]]-Penjualan[[#This Row],[Modal]]</f>
        <v>#REF!</v>
      </c>
      <c r="Q53" s="11" t="s">
        <v>69</v>
      </c>
      <c r="R53" s="11">
        <v>2039</v>
      </c>
      <c r="S53" s="11" t="str">
        <f>IFERROR(IF(MATCH(Penjualan[[#This Row],[Faktur]],Petty_Cash[No.Faktur],0),"Tunai",""),IFERROR(IF(MATCH(Penjualan[[#This Row],[Faktur]],Rekening[No.Faktur],0),"TF",""),""))</f>
        <v/>
      </c>
      <c r="T53" s="11"/>
    </row>
    <row r="54" spans="1:20" x14ac:dyDescent="0.25">
      <c r="A54" s="11"/>
      <c r="B54" s="21"/>
      <c r="C54" s="48"/>
      <c r="D54" s="11"/>
      <c r="E54" s="11"/>
      <c r="F54" s="22"/>
      <c r="G54" s="22">
        <f t="shared" si="2"/>
        <v>0</v>
      </c>
      <c r="H54" s="22">
        <f>SUMIF(Petty_Cash[No.Faktur],Penjualan[[#This Row],[Faktur]],Petty_Cash[Subtotal])+SUMIF(Rekening[No.Faktur],Penjualan[[#This Row],[Faktur]],Rekening[Mutasi])</f>
        <v>0</v>
      </c>
      <c r="I54" s="7" cm="1">
        <f t="array" ref="I54">SUM(--IF(MMULT(--(ROW(Stok_In[Qty])&gt;TRANSPOSE(ROW(Stok_In[Qty]))),--IF(Stok_In[Nama Barang]=Penjualan[[#This Row],[Nama Barang]],Stok_In[Qty],0))&lt;SUMIF(D$4:D54,Penjualan[[#This Row],[Nama Barang]],E$4:E54),1,0))</f>
        <v>0</v>
      </c>
      <c r="J54" s="10" t="e" cm="1">
        <f t="array" aca="1" ref="J54" ca="1">SUMPRODUCT(--IF(OFFSET(Stok_In!E$2,,,I54)=Penjualan[[#This Row],[Nama Barang]],1,0),OFFSET(Stok_In!F$2,,,I54),OFFSET(Stok_In!G$2,,,I54))-SUMIF(Penjualan!D$3:D53,Penjualan[[#This Row],[Nama Barang]],Penjualan!L$3:L53)</f>
        <v>#REF!</v>
      </c>
      <c r="K54" s="45" t="e" cm="1">
        <f t="array" aca="1" ref="K54" ca="1">(SUMIF(D$2:D54,D54,E$2:E54)-SUMPRODUCT(--IF(OFFSET(Stok_In!E$2,,,I54)=D54,1,0),OFFSET(Stok_In!F$2,,,I54)))*INDIRECT(ADDRESS(Penjualan[[#This Row],[Column1]]+1,7,,,"Stok_In"))</f>
        <v>#REF!</v>
      </c>
      <c r="L54" s="10" t="e">
        <f ca="1">Penjualan[[#This Row],[total modal]]+Penjualan[[#This Row],[Sisa Modal]]</f>
        <v>#REF!</v>
      </c>
      <c r="M54" s="24">
        <f ca="1">IFERROR(ABS(Penjualan[[#This Row],[Sisa Modal]]/Penjualan[[#This Row],[Modal FIFO Satuan]]),0)</f>
        <v>0</v>
      </c>
      <c r="N54" s="22" t="e">
        <f ca="1">Penjualan[[#This Row],[Modal]]/Penjualan[[#This Row],[Qty]]</f>
        <v>#REF!</v>
      </c>
      <c r="O54" s="22" t="e">
        <f ca="1">AVERAGEIF(Stok_In[Nama Barang],Penjualan[[#This Row],[Nama Barang]],Stok_In[Harga])-Penjualan[[#This Row],[Modal FIFO Satuan]]</f>
        <v>#DIV/0!</v>
      </c>
      <c r="P54" s="23" t="e">
        <f ca="1">Penjualan[[#This Row],[Subtotal_Jual]]-Penjualan[[#This Row],[Modal]]</f>
        <v>#REF!</v>
      </c>
      <c r="Q54" s="11" t="s">
        <v>55</v>
      </c>
      <c r="R54" s="11">
        <v>2040</v>
      </c>
      <c r="S54" s="11" t="str">
        <f>IFERROR(IF(MATCH(Penjualan[[#This Row],[Faktur]],Petty_Cash[No.Faktur],0),"Tunai",""),IFERROR(IF(MATCH(Penjualan[[#This Row],[Faktur]],Rekening[No.Faktur],0),"TF",""),""))</f>
        <v/>
      </c>
      <c r="T54" s="11"/>
    </row>
    <row r="55" spans="1:20" x14ac:dyDescent="0.25">
      <c r="A55" s="11"/>
      <c r="B55" s="21"/>
      <c r="C55" s="48"/>
      <c r="D55" s="11"/>
      <c r="E55" s="11"/>
      <c r="F55" s="22"/>
      <c r="G55" s="22">
        <f t="shared" si="2"/>
        <v>0</v>
      </c>
      <c r="H55" s="22">
        <f>SUMIF(Petty_Cash[No.Faktur],Penjualan[[#This Row],[Faktur]],Petty_Cash[Subtotal])+SUMIF(Rekening[No.Faktur],Penjualan[[#This Row],[Faktur]],Rekening[Mutasi])</f>
        <v>0</v>
      </c>
      <c r="I55" s="7" cm="1">
        <f t="array" ref="I55">SUM(--IF(MMULT(--(ROW(Stok_In[Qty])&gt;TRANSPOSE(ROW(Stok_In[Qty]))),--IF(Stok_In[Nama Barang]=Penjualan[[#This Row],[Nama Barang]],Stok_In[Qty],0))&lt;SUMIF(D$4:D55,Penjualan[[#This Row],[Nama Barang]],E$4:E55),1,0))</f>
        <v>0</v>
      </c>
      <c r="J55" s="10" t="e" cm="1">
        <f t="array" aca="1" ref="J55" ca="1">SUMPRODUCT(--IF(OFFSET(Stok_In!E$2,,,I55)=Penjualan[[#This Row],[Nama Barang]],1,0),OFFSET(Stok_In!F$2,,,I55),OFFSET(Stok_In!G$2,,,I55))-SUMIF(Penjualan!D$3:D54,Penjualan[[#This Row],[Nama Barang]],Penjualan!L$3:L54)</f>
        <v>#REF!</v>
      </c>
      <c r="K55" s="45" t="e" cm="1">
        <f t="array" aca="1" ref="K55" ca="1">(SUMIF(D$2:D55,D55,E$2:E55)-SUMPRODUCT(--IF(OFFSET(Stok_In!E$2,,,I55)=D55,1,0),OFFSET(Stok_In!F$2,,,I55)))*INDIRECT(ADDRESS(Penjualan[[#This Row],[Column1]]+1,7,,,"Stok_In"))</f>
        <v>#REF!</v>
      </c>
      <c r="L55" s="10" t="e">
        <f ca="1">Penjualan[[#This Row],[total modal]]+Penjualan[[#This Row],[Sisa Modal]]</f>
        <v>#REF!</v>
      </c>
      <c r="M55" s="24">
        <f ca="1">IFERROR(ABS(Penjualan[[#This Row],[Sisa Modal]]/Penjualan[[#This Row],[Modal FIFO Satuan]]),0)</f>
        <v>0</v>
      </c>
      <c r="N55" s="22" t="e">
        <f ca="1">Penjualan[[#This Row],[Modal]]/Penjualan[[#This Row],[Qty]]</f>
        <v>#REF!</v>
      </c>
      <c r="O55" s="22" t="e">
        <f ca="1">AVERAGEIF(Stok_In[Nama Barang],Penjualan[[#This Row],[Nama Barang]],Stok_In[Harga])-Penjualan[[#This Row],[Modal FIFO Satuan]]</f>
        <v>#DIV/0!</v>
      </c>
      <c r="P55" s="23" t="e">
        <f ca="1">Penjualan[[#This Row],[Subtotal_Jual]]-Penjualan[[#This Row],[Modal]]</f>
        <v>#REF!</v>
      </c>
      <c r="Q55" s="11" t="s">
        <v>56</v>
      </c>
      <c r="R55" s="11">
        <v>2041</v>
      </c>
      <c r="S55" s="11" t="str">
        <f>IFERROR(IF(MATCH(Penjualan[[#This Row],[Faktur]],Petty_Cash[No.Faktur],0),"Tunai",""),IFERROR(IF(MATCH(Penjualan[[#This Row],[Faktur]],Rekening[No.Faktur],0),"TF",""),""))</f>
        <v/>
      </c>
      <c r="T55" s="11"/>
    </row>
    <row r="56" spans="1:20" x14ac:dyDescent="0.25">
      <c r="A56" s="11"/>
      <c r="B56" s="21"/>
      <c r="C56" s="48"/>
      <c r="D56" s="11"/>
      <c r="E56" s="11"/>
      <c r="F56" s="22"/>
      <c r="G56" s="22">
        <f t="shared" si="2"/>
        <v>0</v>
      </c>
      <c r="H56" s="22">
        <f>SUMIF(Petty_Cash[No.Faktur],Penjualan[[#This Row],[Faktur]],Petty_Cash[Subtotal])+SUMIF(Rekening[No.Faktur],Penjualan[[#This Row],[Faktur]],Rekening[Mutasi])</f>
        <v>0</v>
      </c>
      <c r="I56" s="7" cm="1">
        <f t="array" ref="I56">SUM(--IF(MMULT(--(ROW(Stok_In[Qty])&gt;TRANSPOSE(ROW(Stok_In[Qty]))),--IF(Stok_In[Nama Barang]=Penjualan[[#This Row],[Nama Barang]],Stok_In[Qty],0))&lt;SUMIF(D$4:D56,Penjualan[[#This Row],[Nama Barang]],E$4:E56),1,0))</f>
        <v>0</v>
      </c>
      <c r="J56" s="10" t="e" cm="1">
        <f t="array" aca="1" ref="J56" ca="1">SUMPRODUCT(--IF(OFFSET(Stok_In!E$2,,,I56)=Penjualan[[#This Row],[Nama Barang]],1,0),OFFSET(Stok_In!F$2,,,I56),OFFSET(Stok_In!G$2,,,I56))-SUMIF(Penjualan!D$3:D55,Penjualan[[#This Row],[Nama Barang]],Penjualan!L$3:L55)</f>
        <v>#REF!</v>
      </c>
      <c r="K56" s="45" t="e" cm="1">
        <f t="array" aca="1" ref="K56" ca="1">(SUMIF(D$2:D56,D56,E$2:E56)-SUMPRODUCT(--IF(OFFSET(Stok_In!E$2,,,I56)=D56,1,0),OFFSET(Stok_In!F$2,,,I56)))*INDIRECT(ADDRESS(Penjualan[[#This Row],[Column1]]+1,7,,,"Stok_In"))</f>
        <v>#REF!</v>
      </c>
      <c r="L56" s="10" t="e">
        <f ca="1">Penjualan[[#This Row],[total modal]]+Penjualan[[#This Row],[Sisa Modal]]</f>
        <v>#REF!</v>
      </c>
      <c r="M56" s="24">
        <f ca="1">IFERROR(ABS(Penjualan[[#This Row],[Sisa Modal]]/Penjualan[[#This Row],[Modal FIFO Satuan]]),0)</f>
        <v>0</v>
      </c>
      <c r="N56" s="22" t="e">
        <f ca="1">Penjualan[[#This Row],[Modal]]/Penjualan[[#This Row],[Qty]]</f>
        <v>#REF!</v>
      </c>
      <c r="O56" s="22" t="e">
        <f ca="1">AVERAGEIF(Stok_In[Nama Barang],Penjualan[[#This Row],[Nama Barang]],Stok_In[Harga])-Penjualan[[#This Row],[Modal FIFO Satuan]]</f>
        <v>#DIV/0!</v>
      </c>
      <c r="P56" s="23" t="e">
        <f ca="1">Penjualan[[#This Row],[Subtotal_Jual]]-Penjualan[[#This Row],[Modal]]</f>
        <v>#REF!</v>
      </c>
      <c r="Q56" s="11" t="s">
        <v>70</v>
      </c>
      <c r="R56" s="11">
        <v>2042</v>
      </c>
      <c r="S56" s="11" t="str">
        <f>IFERROR(IF(MATCH(Penjualan[[#This Row],[Faktur]],Petty_Cash[No.Faktur],0),"Tunai",""),IFERROR(IF(MATCH(Penjualan[[#This Row],[Faktur]],Rekening[No.Faktur],0),"TF",""),""))</f>
        <v/>
      </c>
      <c r="T56" s="11"/>
    </row>
    <row r="57" spans="1:20" x14ac:dyDescent="0.25">
      <c r="A57" s="11"/>
      <c r="B57" s="21"/>
      <c r="C57" s="48"/>
      <c r="D57" s="11"/>
      <c r="E57" s="11"/>
      <c r="F57" s="22"/>
      <c r="G57" s="22">
        <f t="shared" si="0"/>
        <v>0</v>
      </c>
      <c r="H57" s="22">
        <f>SUMIF(Petty_Cash[No.Faktur],Penjualan[[#This Row],[Faktur]],Petty_Cash[Subtotal])+SUMIF(Rekening[No.Faktur],Penjualan[[#This Row],[Faktur]],Rekening[Mutasi])</f>
        <v>0</v>
      </c>
      <c r="I57" s="7" cm="1">
        <f t="array" ref="I57">SUM(--IF(MMULT(--(ROW(Stok_In[Qty])&gt;TRANSPOSE(ROW(Stok_In[Qty]))),--IF(Stok_In[Nama Barang]=Penjualan[[#This Row],[Nama Barang]],Stok_In[Qty],0))&lt;SUMIF(D$4:D57,Penjualan[[#This Row],[Nama Barang]],E$4:E57),1,0))</f>
        <v>0</v>
      </c>
      <c r="J57" s="10" t="e" cm="1">
        <f t="array" aca="1" ref="J57" ca="1">SUMPRODUCT(--IF(OFFSET(Stok_In!E$2,,,I57)=Penjualan[[#This Row],[Nama Barang]],1,0),OFFSET(Stok_In!F$2,,,I57),OFFSET(Stok_In!G$2,,,I57))-SUMIF(Penjualan!D$3:D56,Penjualan[[#This Row],[Nama Barang]],Penjualan!L$3:L56)</f>
        <v>#REF!</v>
      </c>
      <c r="K57" s="45" t="e" cm="1">
        <f t="array" aca="1" ref="K57" ca="1">(SUMIF(D$2:D57,D57,E$2:E57)-SUMPRODUCT(--IF(OFFSET(Stok_In!E$2,,,I57)=D57,1,0),OFFSET(Stok_In!F$2,,,I57)))*INDIRECT(ADDRESS(Penjualan[[#This Row],[Column1]]+1,7,,,"Stok_In"))</f>
        <v>#REF!</v>
      </c>
      <c r="L57" s="10" t="e">
        <f ca="1">Penjualan[[#This Row],[total modal]]+Penjualan[[#This Row],[Sisa Modal]]</f>
        <v>#REF!</v>
      </c>
      <c r="M57" s="24">
        <f ca="1">IFERROR(ABS(Penjualan[[#This Row],[Sisa Modal]]/Penjualan[[#This Row],[Modal FIFO Satuan]]),0)</f>
        <v>0</v>
      </c>
      <c r="N57" s="22" t="e">
        <f ca="1">Penjualan[[#This Row],[Modal]]/Penjualan[[#This Row],[Qty]]</f>
        <v>#REF!</v>
      </c>
      <c r="O57" s="22" t="e">
        <f ca="1">AVERAGEIF(Stok_In[Nama Barang],Penjualan[[#This Row],[Nama Barang]],Stok_In[Harga])-Penjualan[[#This Row],[Modal FIFO Satuan]]</f>
        <v>#DIV/0!</v>
      </c>
      <c r="P57" s="23" t="e">
        <f ca="1">Penjualan[[#This Row],[Subtotal_Jual]]-Penjualan[[#This Row],[Modal]]</f>
        <v>#REF!</v>
      </c>
      <c r="Q57" s="11" t="s">
        <v>70</v>
      </c>
      <c r="R57" s="11">
        <v>2042</v>
      </c>
      <c r="S57" s="11" t="str">
        <f>IFERROR(IF(MATCH(Penjualan[[#This Row],[Faktur]],Petty_Cash[No.Faktur],0),"Tunai",""),IFERROR(IF(MATCH(Penjualan[[#This Row],[Faktur]],Rekening[No.Faktur],0),"TF",""),""))</f>
        <v/>
      </c>
      <c r="T57" s="11"/>
    </row>
    <row r="58" spans="1:20" x14ac:dyDescent="0.25">
      <c r="A58" s="11"/>
      <c r="B58" s="21"/>
      <c r="C58" s="48"/>
      <c r="D58" s="11"/>
      <c r="E58" s="11"/>
      <c r="F58" s="22"/>
      <c r="G58" s="22">
        <f t="shared" si="0"/>
        <v>0</v>
      </c>
      <c r="H58" s="22">
        <f>SUMIF(Petty_Cash[No.Faktur],Penjualan[[#This Row],[Faktur]],Petty_Cash[Subtotal])+SUMIF(Rekening[No.Faktur],Penjualan[[#This Row],[Faktur]],Rekening[Mutasi])</f>
        <v>0</v>
      </c>
      <c r="I58" s="7" cm="1">
        <f t="array" ref="I58">SUM(--IF(MMULT(--(ROW(Stok_In[Qty])&gt;TRANSPOSE(ROW(Stok_In[Qty]))),--IF(Stok_In[Nama Barang]=Penjualan[[#This Row],[Nama Barang]],Stok_In[Qty],0))&lt;SUMIF(D$4:D58,Penjualan[[#This Row],[Nama Barang]],E$4:E58),1,0))</f>
        <v>0</v>
      </c>
      <c r="J58" s="10" t="e" cm="1">
        <f t="array" aca="1" ref="J58" ca="1">SUMPRODUCT(--IF(OFFSET(Stok_In!E$2,,,I58)=Penjualan[[#This Row],[Nama Barang]],1,0),OFFSET(Stok_In!F$2,,,I58),OFFSET(Stok_In!G$2,,,I58))-SUMIF(Penjualan!D$3:D57,Penjualan[[#This Row],[Nama Barang]],Penjualan!L$3:L57)</f>
        <v>#REF!</v>
      </c>
      <c r="K58" s="45" t="e" cm="1">
        <f t="array" aca="1" ref="K58" ca="1">(SUMIF(D$2:D58,D58,E$2:E58)-SUMPRODUCT(--IF(OFFSET(Stok_In!E$2,,,I58)=D58,1,0),OFFSET(Stok_In!F$2,,,I58)))*INDIRECT(ADDRESS(Penjualan[[#This Row],[Column1]]+1,7,,,"Stok_In"))</f>
        <v>#REF!</v>
      </c>
      <c r="L58" s="10" t="e">
        <f ca="1">Penjualan[[#This Row],[total modal]]+Penjualan[[#This Row],[Sisa Modal]]</f>
        <v>#REF!</v>
      </c>
      <c r="M58" s="24">
        <f ca="1">IFERROR(ABS(Penjualan[[#This Row],[Sisa Modal]]/Penjualan[[#This Row],[Modal FIFO Satuan]]),0)</f>
        <v>0</v>
      </c>
      <c r="N58" s="22" t="e">
        <f ca="1">Penjualan[[#This Row],[Modal]]/Penjualan[[#This Row],[Qty]]</f>
        <v>#REF!</v>
      </c>
      <c r="O58" s="22" t="e">
        <f ca="1">AVERAGEIF(Stok_In[Nama Barang],Penjualan[[#This Row],[Nama Barang]],Stok_In[Harga])-Penjualan[[#This Row],[Modal FIFO Satuan]]</f>
        <v>#DIV/0!</v>
      </c>
      <c r="P58" s="23" t="e">
        <f ca="1">Penjualan[[#This Row],[Subtotal_Jual]]-Penjualan[[#This Row],[Modal]]</f>
        <v>#REF!</v>
      </c>
      <c r="Q58" s="11" t="s">
        <v>70</v>
      </c>
      <c r="R58" s="11">
        <v>2042</v>
      </c>
      <c r="S58" s="11" t="str">
        <f>IFERROR(IF(MATCH(Penjualan[[#This Row],[Faktur]],Petty_Cash[No.Faktur],0),"Tunai",""),IFERROR(IF(MATCH(Penjualan[[#This Row],[Faktur]],Rekening[No.Faktur],0),"TF",""),""))</f>
        <v/>
      </c>
      <c r="T58" s="11"/>
    </row>
    <row r="59" spans="1:20" x14ac:dyDescent="0.25">
      <c r="A59" s="11"/>
      <c r="B59" s="21"/>
      <c r="C59" s="48"/>
      <c r="D59" s="11"/>
      <c r="E59" s="11"/>
      <c r="F59" s="22"/>
      <c r="G59" s="22">
        <f t="shared" si="0"/>
        <v>0</v>
      </c>
      <c r="H59" s="22">
        <f>SUMIF(Petty_Cash[No.Faktur],Penjualan[[#This Row],[Faktur]],Petty_Cash[Subtotal])+SUMIF(Rekening[No.Faktur],Penjualan[[#This Row],[Faktur]],Rekening[Mutasi])</f>
        <v>0</v>
      </c>
      <c r="I59" s="7" cm="1">
        <f t="array" ref="I59">SUM(--IF(MMULT(--(ROW(Stok_In[Qty])&gt;TRANSPOSE(ROW(Stok_In[Qty]))),--IF(Stok_In[Nama Barang]=Penjualan[[#This Row],[Nama Barang]],Stok_In[Qty],0))&lt;SUMIF(D$4:D59,Penjualan[[#This Row],[Nama Barang]],E$4:E59),1,0))</f>
        <v>0</v>
      </c>
      <c r="J59" s="10" t="e" cm="1">
        <f t="array" aca="1" ref="J59" ca="1">SUMPRODUCT(--IF(OFFSET(Stok_In!E$2,,,I59)=Penjualan[[#This Row],[Nama Barang]],1,0),OFFSET(Stok_In!F$2,,,I59),OFFSET(Stok_In!G$2,,,I59))-SUMIF(Penjualan!D$3:D58,Penjualan[[#This Row],[Nama Barang]],Penjualan!L$3:L58)</f>
        <v>#REF!</v>
      </c>
      <c r="K59" s="45" t="e" cm="1">
        <f t="array" aca="1" ref="K59" ca="1">(SUMIF(D$2:D59,D59,E$2:E59)-SUMPRODUCT(--IF(OFFSET(Stok_In!E$2,,,I59)=D59,1,0),OFFSET(Stok_In!F$2,,,I59)))*INDIRECT(ADDRESS(Penjualan[[#This Row],[Column1]]+1,7,,,"Stok_In"))</f>
        <v>#REF!</v>
      </c>
      <c r="L59" s="10" t="e">
        <f ca="1">Penjualan[[#This Row],[total modal]]+Penjualan[[#This Row],[Sisa Modal]]</f>
        <v>#REF!</v>
      </c>
      <c r="M59" s="24">
        <f ca="1">IFERROR(ABS(Penjualan[[#This Row],[Sisa Modal]]/Penjualan[[#This Row],[Modal FIFO Satuan]]),0)</f>
        <v>0</v>
      </c>
      <c r="N59" s="22" t="e">
        <f ca="1">Penjualan[[#This Row],[Modal]]/Penjualan[[#This Row],[Qty]]</f>
        <v>#REF!</v>
      </c>
      <c r="O59" s="22" t="e">
        <f ca="1">AVERAGEIF(Stok_In[Nama Barang],Penjualan[[#This Row],[Nama Barang]],Stok_In[Harga])-Penjualan[[#This Row],[Modal FIFO Satuan]]</f>
        <v>#DIV/0!</v>
      </c>
      <c r="P59" s="23" t="e">
        <f ca="1">Penjualan[[#This Row],[Subtotal_Jual]]-Penjualan[[#This Row],[Modal]]</f>
        <v>#REF!</v>
      </c>
      <c r="Q59" s="11" t="s">
        <v>70</v>
      </c>
      <c r="R59" s="11">
        <v>2042</v>
      </c>
      <c r="S59" s="11" t="str">
        <f>IFERROR(IF(MATCH(Penjualan[[#This Row],[Faktur]],Petty_Cash[No.Faktur],0),"Tunai",""),IFERROR(IF(MATCH(Penjualan[[#This Row],[Faktur]],Rekening[No.Faktur],0),"TF",""),""))</f>
        <v/>
      </c>
      <c r="T59" s="11"/>
    </row>
    <row r="60" spans="1:20" x14ac:dyDescent="0.25">
      <c r="A60" s="11"/>
      <c r="B60" s="21"/>
      <c r="C60" s="48"/>
      <c r="D60" s="11"/>
      <c r="E60" s="11"/>
      <c r="F60" s="22"/>
      <c r="G60" s="22">
        <f t="shared" si="0"/>
        <v>0</v>
      </c>
      <c r="H60" s="22">
        <f>SUMIF(Petty_Cash[No.Faktur],Penjualan[[#This Row],[Faktur]],Petty_Cash[Subtotal])+SUMIF(Rekening[No.Faktur],Penjualan[[#This Row],[Faktur]],Rekening[Mutasi])</f>
        <v>0</v>
      </c>
      <c r="I60" s="7" cm="1">
        <f t="array" ref="I60">SUM(--IF(MMULT(--(ROW(Stok_In[Qty])&gt;TRANSPOSE(ROW(Stok_In[Qty]))),--IF(Stok_In[Nama Barang]=Penjualan[[#This Row],[Nama Barang]],Stok_In[Qty],0))&lt;SUMIF(D$4:D60,Penjualan[[#This Row],[Nama Barang]],E$4:E60),1,0))</f>
        <v>0</v>
      </c>
      <c r="J60" s="10" t="e" cm="1">
        <f t="array" aca="1" ref="J60" ca="1">SUMPRODUCT(--IF(OFFSET(Stok_In!E$2,,,I60)=Penjualan[[#This Row],[Nama Barang]],1,0),OFFSET(Stok_In!F$2,,,I60),OFFSET(Stok_In!G$2,,,I60))-SUMIF(Penjualan!D$3:D59,Penjualan[[#This Row],[Nama Barang]],Penjualan!L$3:L59)</f>
        <v>#REF!</v>
      </c>
      <c r="K60" s="45" t="e" cm="1">
        <f t="array" aca="1" ref="K60" ca="1">(SUMIF(D$2:D60,D60,E$2:E60)-SUMPRODUCT(--IF(OFFSET(Stok_In!E$2,,,I60)=D60,1,0),OFFSET(Stok_In!F$2,,,I60)))*INDIRECT(ADDRESS(Penjualan[[#This Row],[Column1]]+1,7,,,"Stok_In"))</f>
        <v>#REF!</v>
      </c>
      <c r="L60" s="10" t="e">
        <f ca="1">Penjualan[[#This Row],[total modal]]+Penjualan[[#This Row],[Sisa Modal]]</f>
        <v>#REF!</v>
      </c>
      <c r="M60" s="24">
        <f ca="1">IFERROR(ABS(Penjualan[[#This Row],[Sisa Modal]]/Penjualan[[#This Row],[Modal FIFO Satuan]]),0)</f>
        <v>0</v>
      </c>
      <c r="N60" s="22" t="e">
        <f ca="1">Penjualan[[#This Row],[Modal]]/Penjualan[[#This Row],[Qty]]</f>
        <v>#REF!</v>
      </c>
      <c r="O60" s="22" t="e">
        <f ca="1">AVERAGEIF(Stok_In[Nama Barang],Penjualan[[#This Row],[Nama Barang]],Stok_In[Harga])-Penjualan[[#This Row],[Modal FIFO Satuan]]</f>
        <v>#DIV/0!</v>
      </c>
      <c r="P60" s="23" t="e">
        <f ca="1">Penjualan[[#This Row],[Subtotal_Jual]]-Penjualan[[#This Row],[Modal]]</f>
        <v>#REF!</v>
      </c>
      <c r="Q60" s="11" t="s">
        <v>71</v>
      </c>
      <c r="R60" s="11">
        <v>2043</v>
      </c>
      <c r="S60" s="11" t="str">
        <f>IFERROR(IF(MATCH(Penjualan[[#This Row],[Faktur]],Petty_Cash[No.Faktur],0),"Tunai",""),IFERROR(IF(MATCH(Penjualan[[#This Row],[Faktur]],Rekening[No.Faktur],0),"TF",""),""))</f>
        <v/>
      </c>
      <c r="T60" s="11"/>
    </row>
    <row r="61" spans="1:20" x14ac:dyDescent="0.25">
      <c r="A61" s="11"/>
      <c r="B61" s="21"/>
      <c r="C61" s="48"/>
      <c r="D61" s="11"/>
      <c r="E61" s="11"/>
      <c r="F61" s="22"/>
      <c r="G61" s="22">
        <f t="shared" si="0"/>
        <v>0</v>
      </c>
      <c r="H61" s="22">
        <f>SUMIF(Petty_Cash[No.Faktur],Penjualan[[#This Row],[Faktur]],Petty_Cash[Subtotal])+SUMIF(Rekening[No.Faktur],Penjualan[[#This Row],[Faktur]],Rekening[Mutasi])</f>
        <v>0</v>
      </c>
      <c r="I61" s="7" cm="1">
        <f t="array" ref="I61">SUM(--IF(MMULT(--(ROW(Stok_In[Qty])&gt;TRANSPOSE(ROW(Stok_In[Qty]))),--IF(Stok_In[Nama Barang]=Penjualan[[#This Row],[Nama Barang]],Stok_In[Qty],0))&lt;SUMIF(D$4:D61,Penjualan[[#This Row],[Nama Barang]],E$4:E61),1,0))</f>
        <v>0</v>
      </c>
      <c r="J61" s="10" t="e" cm="1">
        <f t="array" aca="1" ref="J61" ca="1">SUMPRODUCT(--IF(OFFSET(Stok_In!E$2,,,I61)=Penjualan[[#This Row],[Nama Barang]],1,0),OFFSET(Stok_In!F$2,,,I61),OFFSET(Stok_In!G$2,,,I61))-SUMIF(Penjualan!D$3:D60,Penjualan[[#This Row],[Nama Barang]],Penjualan!L$3:L60)</f>
        <v>#REF!</v>
      </c>
      <c r="K61" s="45" t="e" cm="1">
        <f t="array" aca="1" ref="K61" ca="1">(SUMIF(D$2:D61,D61,E$2:E61)-SUMPRODUCT(--IF(OFFSET(Stok_In!E$2,,,I61)=D61,1,0),OFFSET(Stok_In!F$2,,,I61)))*INDIRECT(ADDRESS(Penjualan[[#This Row],[Column1]]+1,7,,,"Stok_In"))</f>
        <v>#REF!</v>
      </c>
      <c r="L61" s="10" t="e">
        <f ca="1">Penjualan[[#This Row],[total modal]]+Penjualan[[#This Row],[Sisa Modal]]</f>
        <v>#REF!</v>
      </c>
      <c r="M61" s="24">
        <f ca="1">IFERROR(ABS(Penjualan[[#This Row],[Sisa Modal]]/Penjualan[[#This Row],[Modal FIFO Satuan]]),0)</f>
        <v>0</v>
      </c>
      <c r="N61" s="22" t="e">
        <f ca="1">Penjualan[[#This Row],[Modal]]/Penjualan[[#This Row],[Qty]]</f>
        <v>#REF!</v>
      </c>
      <c r="O61" s="22" t="e">
        <f ca="1">AVERAGEIF(Stok_In[Nama Barang],Penjualan[[#This Row],[Nama Barang]],Stok_In[Harga])-Penjualan[[#This Row],[Modal FIFO Satuan]]</f>
        <v>#DIV/0!</v>
      </c>
      <c r="P61" s="23" t="e">
        <f ca="1">Penjualan[[#This Row],[Subtotal_Jual]]-Penjualan[[#This Row],[Modal]]</f>
        <v>#REF!</v>
      </c>
      <c r="Q61" s="11" t="s">
        <v>72</v>
      </c>
      <c r="R61" s="11">
        <v>2044</v>
      </c>
      <c r="S61" s="11" t="str">
        <f>IFERROR(IF(MATCH(Penjualan[[#This Row],[Faktur]],Petty_Cash[No.Faktur],0),"Tunai",""),IFERROR(IF(MATCH(Penjualan[[#This Row],[Faktur]],Rekening[No.Faktur],0),"TF",""),""))</f>
        <v/>
      </c>
      <c r="T61" s="11"/>
    </row>
    <row r="62" spans="1:20" x14ac:dyDescent="0.25">
      <c r="A62" s="11"/>
      <c r="B62" s="21"/>
      <c r="C62" s="48"/>
      <c r="D62" s="11"/>
      <c r="E62" s="11"/>
      <c r="F62" s="22"/>
      <c r="G62" s="22">
        <f t="shared" si="0"/>
        <v>0</v>
      </c>
      <c r="H62" s="22">
        <f>SUMIF(Petty_Cash[No.Faktur],Penjualan[[#This Row],[Faktur]],Petty_Cash[Subtotal])+SUMIF(Rekening[No.Faktur],Penjualan[[#This Row],[Faktur]],Rekening[Mutasi])</f>
        <v>0</v>
      </c>
      <c r="I62" s="7" cm="1">
        <f t="array" ref="I62">SUM(--IF(MMULT(--(ROW(Stok_In[Qty])&gt;TRANSPOSE(ROW(Stok_In[Qty]))),--IF(Stok_In[Nama Barang]=Penjualan[[#This Row],[Nama Barang]],Stok_In[Qty],0))&lt;SUMIF(D$4:D62,Penjualan[[#This Row],[Nama Barang]],E$4:E62),1,0))</f>
        <v>0</v>
      </c>
      <c r="J62" s="10" t="e" cm="1">
        <f t="array" aca="1" ref="J62" ca="1">SUMPRODUCT(--IF(OFFSET(Stok_In!E$2,,,I62)=Penjualan[[#This Row],[Nama Barang]],1,0),OFFSET(Stok_In!F$2,,,I62),OFFSET(Stok_In!G$2,,,I62))-SUMIF(Penjualan!D$3:D61,Penjualan[[#This Row],[Nama Barang]],Penjualan!L$3:L61)</f>
        <v>#REF!</v>
      </c>
      <c r="K62" s="45" t="e" cm="1">
        <f t="array" aca="1" ref="K62" ca="1">(SUMIF(D$2:D62,D62,E$2:E62)-SUMPRODUCT(--IF(OFFSET(Stok_In!E$2,,,I62)=D62,1,0),OFFSET(Stok_In!F$2,,,I62)))*INDIRECT(ADDRESS(Penjualan[[#This Row],[Column1]]+1,7,,,"Stok_In"))</f>
        <v>#REF!</v>
      </c>
      <c r="L62" s="10" t="e">
        <f ca="1">Penjualan[[#This Row],[total modal]]+Penjualan[[#This Row],[Sisa Modal]]</f>
        <v>#REF!</v>
      </c>
      <c r="M62" s="24">
        <f ca="1">IFERROR(ABS(Penjualan[[#This Row],[Sisa Modal]]/Penjualan[[#This Row],[Modal FIFO Satuan]]),0)</f>
        <v>0</v>
      </c>
      <c r="N62" s="22" t="e">
        <f ca="1">Penjualan[[#This Row],[Modal]]/Penjualan[[#This Row],[Qty]]</f>
        <v>#REF!</v>
      </c>
      <c r="O62" s="22" t="e">
        <f ca="1">AVERAGEIF(Stok_In[Nama Barang],Penjualan[[#This Row],[Nama Barang]],Stok_In[Harga])-Penjualan[[#This Row],[Modal FIFO Satuan]]</f>
        <v>#DIV/0!</v>
      </c>
      <c r="P62" s="23" t="e">
        <f ca="1">Penjualan[[#This Row],[Subtotal_Jual]]-Penjualan[[#This Row],[Modal]]</f>
        <v>#REF!</v>
      </c>
      <c r="Q62" s="11" t="s">
        <v>56</v>
      </c>
      <c r="R62" s="11">
        <v>2045</v>
      </c>
      <c r="S62" s="11" t="str">
        <f>IFERROR(IF(MATCH(Penjualan[[#This Row],[Faktur]],Petty_Cash[No.Faktur],0),"Tunai",""),IFERROR(IF(MATCH(Penjualan[[#This Row],[Faktur]],Rekening[No.Faktur],0),"TF",""),""))</f>
        <v/>
      </c>
      <c r="T62" s="11"/>
    </row>
    <row r="63" spans="1:20" x14ac:dyDescent="0.25">
      <c r="A63" s="11"/>
      <c r="B63" s="21"/>
      <c r="C63" s="48"/>
      <c r="D63" s="11"/>
      <c r="E63" s="11"/>
      <c r="F63" s="22"/>
      <c r="G63" s="22">
        <f t="shared" si="0"/>
        <v>0</v>
      </c>
      <c r="H63" s="22">
        <f>SUMIF(Petty_Cash[No.Faktur],Penjualan[[#This Row],[Faktur]],Petty_Cash[Subtotal])+SUMIF(Rekening[No.Faktur],Penjualan[[#This Row],[Faktur]],Rekening[Mutasi])</f>
        <v>0</v>
      </c>
      <c r="I63" s="7" cm="1">
        <f t="array" ref="I63">SUM(--IF(MMULT(--(ROW(Stok_In[Qty])&gt;TRANSPOSE(ROW(Stok_In[Qty]))),--IF(Stok_In[Nama Barang]=Penjualan[[#This Row],[Nama Barang]],Stok_In[Qty],0))&lt;SUMIF(D$4:D63,Penjualan[[#This Row],[Nama Barang]],E$4:E63),1,0))</f>
        <v>0</v>
      </c>
      <c r="J63" s="10" t="e" cm="1">
        <f t="array" aca="1" ref="J63" ca="1">SUMPRODUCT(--IF(OFFSET(Stok_In!E$2,,,I63)=Penjualan[[#This Row],[Nama Barang]],1,0),OFFSET(Stok_In!F$2,,,I63),OFFSET(Stok_In!G$2,,,I63))-SUMIF(Penjualan!D$3:D62,Penjualan[[#This Row],[Nama Barang]],Penjualan!L$3:L62)</f>
        <v>#REF!</v>
      </c>
      <c r="K63" s="45" t="e" cm="1">
        <f t="array" aca="1" ref="K63" ca="1">(SUMIF(D$2:D63,D63,E$2:E63)-SUMPRODUCT(--IF(OFFSET(Stok_In!E$2,,,I63)=D63,1,0),OFFSET(Stok_In!F$2,,,I63)))*INDIRECT(ADDRESS(Penjualan[[#This Row],[Column1]]+1,7,,,"Stok_In"))</f>
        <v>#REF!</v>
      </c>
      <c r="L63" s="10" t="e">
        <f ca="1">Penjualan[[#This Row],[total modal]]+Penjualan[[#This Row],[Sisa Modal]]</f>
        <v>#REF!</v>
      </c>
      <c r="M63" s="24">
        <f ca="1">IFERROR(ABS(Penjualan[[#This Row],[Sisa Modal]]/Penjualan[[#This Row],[Modal FIFO Satuan]]),0)</f>
        <v>0</v>
      </c>
      <c r="N63" s="22" t="e">
        <f ca="1">Penjualan[[#This Row],[Modal]]/Penjualan[[#This Row],[Qty]]</f>
        <v>#REF!</v>
      </c>
      <c r="O63" s="22" t="e">
        <f ca="1">AVERAGEIF(Stok_In[Nama Barang],Penjualan[[#This Row],[Nama Barang]],Stok_In[Harga])-Penjualan[[#This Row],[Modal FIFO Satuan]]</f>
        <v>#DIV/0!</v>
      </c>
      <c r="P63" s="23" t="e">
        <f ca="1">Penjualan[[#This Row],[Subtotal_Jual]]-Penjualan[[#This Row],[Modal]]</f>
        <v>#REF!</v>
      </c>
      <c r="Q63" s="11" t="s">
        <v>55</v>
      </c>
      <c r="R63" s="11">
        <v>2046</v>
      </c>
      <c r="S63" s="11" t="str">
        <f>IFERROR(IF(MATCH(Penjualan[[#This Row],[Faktur]],Petty_Cash[No.Faktur],0),"Tunai",""),IFERROR(IF(MATCH(Penjualan[[#This Row],[Faktur]],Rekening[No.Faktur],0),"TF",""),""))</f>
        <v/>
      </c>
      <c r="T63" s="11"/>
    </row>
    <row r="64" spans="1:20" x14ac:dyDescent="0.25">
      <c r="A64" s="11"/>
      <c r="B64" s="21"/>
      <c r="C64" s="48"/>
      <c r="D64" s="11"/>
      <c r="E64" s="11"/>
      <c r="F64" s="22"/>
      <c r="G64" s="22">
        <f t="shared" si="0"/>
        <v>0</v>
      </c>
      <c r="H64" s="22">
        <f>SUMIF(Petty_Cash[No.Faktur],Penjualan[[#This Row],[Faktur]],Petty_Cash[Subtotal])+SUMIF(Rekening[No.Faktur],Penjualan[[#This Row],[Faktur]],Rekening[Mutasi])</f>
        <v>0</v>
      </c>
      <c r="I64" s="7" cm="1">
        <f t="array" ref="I64">SUM(--IF(MMULT(--(ROW(Stok_In[Qty])&gt;TRANSPOSE(ROW(Stok_In[Qty]))),--IF(Stok_In[Nama Barang]=Penjualan[[#This Row],[Nama Barang]],Stok_In[Qty],0))&lt;SUMIF(D$4:D64,Penjualan[[#This Row],[Nama Barang]],E$4:E64),1,0))</f>
        <v>0</v>
      </c>
      <c r="J64" s="10" t="e" cm="1">
        <f t="array" aca="1" ref="J64" ca="1">SUMPRODUCT(--IF(OFFSET(Stok_In!E$2,,,I64)=Penjualan[[#This Row],[Nama Barang]],1,0),OFFSET(Stok_In!F$2,,,I64),OFFSET(Stok_In!G$2,,,I64))-SUMIF(Penjualan!D$3:D63,Penjualan[[#This Row],[Nama Barang]],Penjualan!L$3:L63)</f>
        <v>#REF!</v>
      </c>
      <c r="K64" s="45" t="e" cm="1">
        <f t="array" aca="1" ref="K64" ca="1">(SUMIF(D$2:D64,D64,E$2:E64)-SUMPRODUCT(--IF(OFFSET(Stok_In!E$2,,,I64)=D64,1,0),OFFSET(Stok_In!F$2,,,I64)))*INDIRECT(ADDRESS(Penjualan[[#This Row],[Column1]]+1,7,,,"Stok_In"))</f>
        <v>#REF!</v>
      </c>
      <c r="L64" s="10" t="e">
        <f ca="1">Penjualan[[#This Row],[total modal]]+Penjualan[[#This Row],[Sisa Modal]]</f>
        <v>#REF!</v>
      </c>
      <c r="M64" s="24">
        <f ca="1">IFERROR(ABS(Penjualan[[#This Row],[Sisa Modal]]/Penjualan[[#This Row],[Modal FIFO Satuan]]),0)</f>
        <v>0</v>
      </c>
      <c r="N64" s="22" t="e">
        <f ca="1">Penjualan[[#This Row],[Modal]]/Penjualan[[#This Row],[Qty]]</f>
        <v>#REF!</v>
      </c>
      <c r="O64" s="22" t="e">
        <f ca="1">AVERAGEIF(Stok_In[Nama Barang],Penjualan[[#This Row],[Nama Barang]],Stok_In[Harga])-Penjualan[[#This Row],[Modal FIFO Satuan]]</f>
        <v>#DIV/0!</v>
      </c>
      <c r="P64" s="23" t="e">
        <f ca="1">Penjualan[[#This Row],[Subtotal_Jual]]-Penjualan[[#This Row],[Modal]]</f>
        <v>#REF!</v>
      </c>
      <c r="Q64" s="11" t="s">
        <v>73</v>
      </c>
      <c r="R64" s="11">
        <v>2047</v>
      </c>
      <c r="S64" s="11" t="str">
        <f>IFERROR(IF(MATCH(Penjualan[[#This Row],[Faktur]],Petty_Cash[No.Faktur],0),"Tunai",""),IFERROR(IF(MATCH(Penjualan[[#This Row],[Faktur]],Rekening[No.Faktur],0),"TF",""),""))</f>
        <v/>
      </c>
      <c r="T64" s="11"/>
    </row>
    <row r="65" spans="1:20" x14ac:dyDescent="0.25">
      <c r="A65" s="11"/>
      <c r="B65" s="21"/>
      <c r="C65" s="48"/>
      <c r="D65" s="11"/>
      <c r="E65" s="11"/>
      <c r="F65" s="22"/>
      <c r="G65" s="22">
        <f t="shared" si="0"/>
        <v>0</v>
      </c>
      <c r="H65" s="22">
        <f>SUMIF(Petty_Cash[No.Faktur],Penjualan[[#This Row],[Faktur]],Petty_Cash[Subtotal])+SUMIF(Rekening[No.Faktur],Penjualan[[#This Row],[Faktur]],Rekening[Mutasi])</f>
        <v>0</v>
      </c>
      <c r="I65" s="7" cm="1">
        <f t="array" ref="I65">SUM(--IF(MMULT(--(ROW(Stok_In[Qty])&gt;TRANSPOSE(ROW(Stok_In[Qty]))),--IF(Stok_In[Nama Barang]=Penjualan[[#This Row],[Nama Barang]],Stok_In[Qty],0))&lt;SUMIF(D$4:D65,Penjualan[[#This Row],[Nama Barang]],E$4:E65),1,0))</f>
        <v>0</v>
      </c>
      <c r="J65" s="10" t="e" cm="1">
        <f t="array" aca="1" ref="J65" ca="1">SUMPRODUCT(--IF(OFFSET(Stok_In!E$2,,,I65)=Penjualan[[#This Row],[Nama Barang]],1,0),OFFSET(Stok_In!F$2,,,I65),OFFSET(Stok_In!G$2,,,I65))-SUMIF(Penjualan!D$3:D64,Penjualan[[#This Row],[Nama Barang]],Penjualan!L$3:L64)</f>
        <v>#REF!</v>
      </c>
      <c r="K65" s="45" t="e" cm="1">
        <f t="array" aca="1" ref="K65" ca="1">(SUMIF(D$2:D65,D65,E$2:E65)-SUMPRODUCT(--IF(OFFSET(Stok_In!E$2,,,I65)=D65,1,0),OFFSET(Stok_In!F$2,,,I65)))*INDIRECT(ADDRESS(Penjualan[[#This Row],[Column1]]+1,7,,,"Stok_In"))</f>
        <v>#REF!</v>
      </c>
      <c r="L65" s="10" t="e">
        <f ca="1">Penjualan[[#This Row],[total modal]]+Penjualan[[#This Row],[Sisa Modal]]</f>
        <v>#REF!</v>
      </c>
      <c r="M65" s="24">
        <f ca="1">IFERROR(ABS(Penjualan[[#This Row],[Sisa Modal]]/Penjualan[[#This Row],[Modal FIFO Satuan]]),0)</f>
        <v>0</v>
      </c>
      <c r="N65" s="22" t="e">
        <f ca="1">Penjualan[[#This Row],[Modal]]/Penjualan[[#This Row],[Qty]]</f>
        <v>#REF!</v>
      </c>
      <c r="O65" s="22" t="e">
        <f ca="1">AVERAGEIF(Stok_In[Nama Barang],Penjualan[[#This Row],[Nama Barang]],Stok_In[Harga])-Penjualan[[#This Row],[Modal FIFO Satuan]]</f>
        <v>#DIV/0!</v>
      </c>
      <c r="P65" s="23" t="e">
        <f ca="1">Penjualan[[#This Row],[Subtotal_Jual]]-Penjualan[[#This Row],[Modal]]</f>
        <v>#REF!</v>
      </c>
      <c r="Q65" s="11" t="s">
        <v>56</v>
      </c>
      <c r="R65" s="11">
        <v>2048</v>
      </c>
      <c r="S65" s="11" t="str">
        <f>IFERROR(IF(MATCH(Penjualan[[#This Row],[Faktur]],Petty_Cash[No.Faktur],0),"Tunai",""),IFERROR(IF(MATCH(Penjualan[[#This Row],[Faktur]],Rekening[No.Faktur],0),"TF",""),""))</f>
        <v/>
      </c>
      <c r="T65" s="11"/>
    </row>
    <row r="66" spans="1:20" x14ac:dyDescent="0.25">
      <c r="A66" s="11"/>
      <c r="B66" s="21"/>
      <c r="C66" s="48"/>
      <c r="D66" s="11"/>
      <c r="E66" s="11"/>
      <c r="F66" s="22"/>
      <c r="G66" s="22">
        <f t="shared" si="0"/>
        <v>0</v>
      </c>
      <c r="H66" s="22">
        <f>SUMIF(Petty_Cash[No.Faktur],Penjualan[[#This Row],[Faktur]],Petty_Cash[Subtotal])+SUMIF(Rekening[No.Faktur],Penjualan[[#This Row],[Faktur]],Rekening[Mutasi])</f>
        <v>0</v>
      </c>
      <c r="I66" s="7" cm="1">
        <f t="array" ref="I66">SUM(--IF(MMULT(--(ROW(Stok_In[Qty])&gt;TRANSPOSE(ROW(Stok_In[Qty]))),--IF(Stok_In[Nama Barang]=Penjualan[[#This Row],[Nama Barang]],Stok_In[Qty],0))&lt;SUMIF(D$4:D66,Penjualan[[#This Row],[Nama Barang]],E$4:E66),1,0))</f>
        <v>0</v>
      </c>
      <c r="J66" s="10" t="e" cm="1">
        <f t="array" aca="1" ref="J66" ca="1">SUMPRODUCT(--IF(OFFSET(Stok_In!E$2,,,I66)=Penjualan[[#This Row],[Nama Barang]],1,0),OFFSET(Stok_In!F$2,,,I66),OFFSET(Stok_In!G$2,,,I66))-SUMIF(Penjualan!D$3:D65,Penjualan[[#This Row],[Nama Barang]],Penjualan!L$3:L65)</f>
        <v>#REF!</v>
      </c>
      <c r="K66" s="45" t="e" cm="1">
        <f t="array" aca="1" ref="K66" ca="1">(SUMIF(D$2:D66,D66,E$2:E66)-SUMPRODUCT(--IF(OFFSET(Stok_In!E$2,,,I66)=D66,1,0),OFFSET(Stok_In!F$2,,,I66)))*INDIRECT(ADDRESS(Penjualan[[#This Row],[Column1]]+1,7,,,"Stok_In"))</f>
        <v>#REF!</v>
      </c>
      <c r="L66" s="10" t="e">
        <f ca="1">Penjualan[[#This Row],[total modal]]+Penjualan[[#This Row],[Sisa Modal]]</f>
        <v>#REF!</v>
      </c>
      <c r="M66" s="24">
        <f ca="1">IFERROR(ABS(Penjualan[[#This Row],[Sisa Modal]]/Penjualan[[#This Row],[Modal FIFO Satuan]]),0)</f>
        <v>0</v>
      </c>
      <c r="N66" s="22" t="e">
        <f ca="1">Penjualan[[#This Row],[Modal]]/Penjualan[[#This Row],[Qty]]</f>
        <v>#REF!</v>
      </c>
      <c r="O66" s="22" t="e">
        <f ca="1">AVERAGEIF(Stok_In[Nama Barang],Penjualan[[#This Row],[Nama Barang]],Stok_In[Harga])-Penjualan[[#This Row],[Modal FIFO Satuan]]</f>
        <v>#DIV/0!</v>
      </c>
      <c r="P66" s="23" t="e">
        <f ca="1">Penjualan[[#This Row],[Subtotal_Jual]]-Penjualan[[#This Row],[Modal]]</f>
        <v>#REF!</v>
      </c>
      <c r="Q66" s="11" t="s">
        <v>58</v>
      </c>
      <c r="R66" s="11">
        <v>2049</v>
      </c>
      <c r="S66" s="11" t="str">
        <f>IFERROR(IF(MATCH(Penjualan[[#This Row],[Faktur]],Petty_Cash[No.Faktur],0),"Tunai",""),IFERROR(IF(MATCH(Penjualan[[#This Row],[Faktur]],Rekening[No.Faktur],0),"TF",""),""))</f>
        <v/>
      </c>
      <c r="T66" s="11"/>
    </row>
    <row r="67" spans="1:20" x14ac:dyDescent="0.25">
      <c r="A67" s="11"/>
      <c r="B67" s="21"/>
      <c r="C67" s="48"/>
      <c r="D67" s="11"/>
      <c r="E67" s="11"/>
      <c r="F67" s="22"/>
      <c r="G67" s="22">
        <f t="shared" si="0"/>
        <v>0</v>
      </c>
      <c r="H67" s="22">
        <f>SUMIF(Petty_Cash[No.Faktur],Penjualan[[#This Row],[Faktur]],Petty_Cash[Subtotal])+SUMIF(Rekening[No.Faktur],Penjualan[[#This Row],[Faktur]],Rekening[Mutasi])</f>
        <v>0</v>
      </c>
      <c r="I67" s="7" cm="1">
        <f t="array" ref="I67">SUM(--IF(MMULT(--(ROW(Stok_In[Qty])&gt;TRANSPOSE(ROW(Stok_In[Qty]))),--IF(Stok_In[Nama Barang]=Penjualan[[#This Row],[Nama Barang]],Stok_In[Qty],0))&lt;SUMIF(D$4:D67,Penjualan[[#This Row],[Nama Barang]],E$4:E67),1,0))</f>
        <v>0</v>
      </c>
      <c r="J67" s="10" t="e" cm="1">
        <f t="array" aca="1" ref="J67" ca="1">SUMPRODUCT(--IF(OFFSET(Stok_In!E$2,,,I67)=Penjualan[[#This Row],[Nama Barang]],1,0),OFFSET(Stok_In!F$2,,,I67),OFFSET(Stok_In!G$2,,,I67))-SUMIF(Penjualan!D$3:D66,Penjualan[[#This Row],[Nama Barang]],Penjualan!L$3:L66)</f>
        <v>#REF!</v>
      </c>
      <c r="K67" s="45" t="e" cm="1">
        <f t="array" aca="1" ref="K67" ca="1">(SUMIF(D$2:D67,D67,E$2:E67)-SUMPRODUCT(--IF(OFFSET(Stok_In!E$2,,,I67)=D67,1,0),OFFSET(Stok_In!F$2,,,I67)))*INDIRECT(ADDRESS(Penjualan[[#This Row],[Column1]]+1,7,,,"Stok_In"))</f>
        <v>#REF!</v>
      </c>
      <c r="L67" s="10" t="e">
        <f ca="1">Penjualan[[#This Row],[total modal]]+Penjualan[[#This Row],[Sisa Modal]]</f>
        <v>#REF!</v>
      </c>
      <c r="M67" s="24">
        <f ca="1">IFERROR(ABS(Penjualan[[#This Row],[Sisa Modal]]/Penjualan[[#This Row],[Modal FIFO Satuan]]),0)</f>
        <v>0</v>
      </c>
      <c r="N67" s="22" t="e">
        <f ca="1">Penjualan[[#This Row],[Modal]]/Penjualan[[#This Row],[Qty]]</f>
        <v>#REF!</v>
      </c>
      <c r="O67" s="22" t="e">
        <f ca="1">AVERAGEIF(Stok_In[Nama Barang],Penjualan[[#This Row],[Nama Barang]],Stok_In[Harga])-Penjualan[[#This Row],[Modal FIFO Satuan]]</f>
        <v>#DIV/0!</v>
      </c>
      <c r="P67" s="23" t="e">
        <f ca="1">Penjualan[[#This Row],[Subtotal_Jual]]-Penjualan[[#This Row],[Modal]]</f>
        <v>#REF!</v>
      </c>
      <c r="Q67" s="11" t="s">
        <v>58</v>
      </c>
      <c r="R67" s="11">
        <v>2049</v>
      </c>
      <c r="S67" s="11" t="str">
        <f>IFERROR(IF(MATCH(Penjualan[[#This Row],[Faktur]],Petty_Cash[No.Faktur],0),"Tunai",""),IFERROR(IF(MATCH(Penjualan[[#This Row],[Faktur]],Rekening[No.Faktur],0),"TF",""),""))</f>
        <v/>
      </c>
      <c r="T67" s="11"/>
    </row>
    <row r="68" spans="1:20" x14ac:dyDescent="0.25">
      <c r="A68" s="11"/>
      <c r="B68" s="21"/>
      <c r="C68" s="48"/>
      <c r="D68" s="11"/>
      <c r="E68" s="11"/>
      <c r="F68" s="22"/>
      <c r="G68" s="22">
        <f t="shared" si="0"/>
        <v>0</v>
      </c>
      <c r="H68" s="22">
        <f>SUMIF(Petty_Cash[No.Faktur],Penjualan[[#This Row],[Faktur]],Petty_Cash[Subtotal])+SUMIF(Rekening[No.Faktur],Penjualan[[#This Row],[Faktur]],Rekening[Mutasi])</f>
        <v>0</v>
      </c>
      <c r="I68" s="7" cm="1">
        <f t="array" ref="I68">SUM(--IF(MMULT(--(ROW(Stok_In[Qty])&gt;TRANSPOSE(ROW(Stok_In[Qty]))),--IF(Stok_In[Nama Barang]=Penjualan[[#This Row],[Nama Barang]],Stok_In[Qty],0))&lt;SUMIF(D$4:D68,Penjualan[[#This Row],[Nama Barang]],E$4:E68),1,0))</f>
        <v>0</v>
      </c>
      <c r="J68" s="10" t="e" cm="1">
        <f t="array" aca="1" ref="J68" ca="1">SUMPRODUCT(--IF(OFFSET(Stok_In!E$2,,,I68)=Penjualan[[#This Row],[Nama Barang]],1,0),OFFSET(Stok_In!F$2,,,I68),OFFSET(Stok_In!G$2,,,I68))-SUMIF(Penjualan!D$3:D67,Penjualan[[#This Row],[Nama Barang]],Penjualan!L$3:L67)</f>
        <v>#REF!</v>
      </c>
      <c r="K68" s="45" t="e" cm="1">
        <f t="array" aca="1" ref="K68" ca="1">(SUMIF(D$2:D68,D68,E$2:E68)-SUMPRODUCT(--IF(OFFSET(Stok_In!E$2,,,I68)=D68,1,0),OFFSET(Stok_In!F$2,,,I68)))*INDIRECT(ADDRESS(Penjualan[[#This Row],[Column1]]+1,7,,,"Stok_In"))</f>
        <v>#REF!</v>
      </c>
      <c r="L68" s="10" t="e">
        <f ca="1">Penjualan[[#This Row],[total modal]]+Penjualan[[#This Row],[Sisa Modal]]</f>
        <v>#REF!</v>
      </c>
      <c r="M68" s="24">
        <f ca="1">IFERROR(ABS(Penjualan[[#This Row],[Sisa Modal]]/Penjualan[[#This Row],[Modal FIFO Satuan]]),0)</f>
        <v>0</v>
      </c>
      <c r="N68" s="22" t="e">
        <f ca="1">Penjualan[[#This Row],[Modal]]/Penjualan[[#This Row],[Qty]]</f>
        <v>#REF!</v>
      </c>
      <c r="O68" s="22" t="e">
        <f ca="1">AVERAGEIF(Stok_In[Nama Barang],Penjualan[[#This Row],[Nama Barang]],Stok_In[Harga])-Penjualan[[#This Row],[Modal FIFO Satuan]]</f>
        <v>#DIV/0!</v>
      </c>
      <c r="P68" s="23" t="e">
        <f ca="1">Penjualan[[#This Row],[Subtotal_Jual]]-Penjualan[[#This Row],[Modal]]</f>
        <v>#REF!</v>
      </c>
      <c r="Q68" s="11" t="s">
        <v>58</v>
      </c>
      <c r="R68" s="11">
        <v>2049</v>
      </c>
      <c r="S68" s="11" t="str">
        <f>IFERROR(IF(MATCH(Penjualan[[#This Row],[Faktur]],Petty_Cash[No.Faktur],0),"Tunai",""),IFERROR(IF(MATCH(Penjualan[[#This Row],[Faktur]],Rekening[No.Faktur],0),"TF",""),""))</f>
        <v/>
      </c>
      <c r="T68" s="11"/>
    </row>
    <row r="69" spans="1:20" x14ac:dyDescent="0.25">
      <c r="A69" s="11"/>
      <c r="B69" s="21"/>
      <c r="C69" s="48"/>
      <c r="D69" s="11"/>
      <c r="E69" s="11"/>
      <c r="F69" s="22"/>
      <c r="G69" s="22">
        <f t="shared" si="0"/>
        <v>0</v>
      </c>
      <c r="H69" s="22">
        <f>SUMIF(Petty_Cash[No.Faktur],Penjualan[[#This Row],[Faktur]],Petty_Cash[Subtotal])+SUMIF(Rekening[No.Faktur],Penjualan[[#This Row],[Faktur]],Rekening[Mutasi])</f>
        <v>0</v>
      </c>
      <c r="I69" s="7" cm="1">
        <f t="array" ref="I69">SUM(--IF(MMULT(--(ROW(Stok_In[Qty])&gt;TRANSPOSE(ROW(Stok_In[Qty]))),--IF(Stok_In[Nama Barang]=Penjualan[[#This Row],[Nama Barang]],Stok_In[Qty],0))&lt;SUMIF(D$4:D69,Penjualan[[#This Row],[Nama Barang]],E$4:E69),1,0))</f>
        <v>0</v>
      </c>
      <c r="J69" s="10" t="e" cm="1">
        <f t="array" aca="1" ref="J69" ca="1">SUMPRODUCT(--IF(OFFSET(Stok_In!E$2,,,I69)=Penjualan[[#This Row],[Nama Barang]],1,0),OFFSET(Stok_In!F$2,,,I69),OFFSET(Stok_In!G$2,,,I69))-SUMIF(Penjualan!D$3:D68,Penjualan[[#This Row],[Nama Barang]],Penjualan!L$3:L68)</f>
        <v>#REF!</v>
      </c>
      <c r="K69" s="45" t="e" cm="1">
        <f t="array" aca="1" ref="K69" ca="1">(SUMIF(D$2:D69,D69,E$2:E69)-SUMPRODUCT(--IF(OFFSET(Stok_In!E$2,,,I69)=D69,1,0),OFFSET(Stok_In!F$2,,,I69)))*INDIRECT(ADDRESS(Penjualan[[#This Row],[Column1]]+1,7,,,"Stok_In"))</f>
        <v>#REF!</v>
      </c>
      <c r="L69" s="10" t="e">
        <f ca="1">Penjualan[[#This Row],[total modal]]+Penjualan[[#This Row],[Sisa Modal]]</f>
        <v>#REF!</v>
      </c>
      <c r="M69" s="24">
        <f ca="1">IFERROR(ABS(Penjualan[[#This Row],[Sisa Modal]]/Penjualan[[#This Row],[Modal FIFO Satuan]]),0)</f>
        <v>0</v>
      </c>
      <c r="N69" s="22" t="e">
        <f ca="1">Penjualan[[#This Row],[Modal]]/Penjualan[[#This Row],[Qty]]</f>
        <v>#REF!</v>
      </c>
      <c r="O69" s="22" t="e">
        <f ca="1">AVERAGEIF(Stok_In[Nama Barang],Penjualan[[#This Row],[Nama Barang]],Stok_In[Harga])-Penjualan[[#This Row],[Modal FIFO Satuan]]</f>
        <v>#DIV/0!</v>
      </c>
      <c r="P69" s="23" t="e">
        <f ca="1">Penjualan[[#This Row],[Subtotal_Jual]]-Penjualan[[#This Row],[Modal]]</f>
        <v>#REF!</v>
      </c>
      <c r="Q69" s="11" t="s">
        <v>68</v>
      </c>
      <c r="R69" s="11">
        <v>2050</v>
      </c>
      <c r="S69" s="11" t="str">
        <f>IFERROR(IF(MATCH(Penjualan[[#This Row],[Faktur]],Petty_Cash[No.Faktur],0),"Tunai",""),IFERROR(IF(MATCH(Penjualan[[#This Row],[Faktur]],Rekening[No.Faktur],0),"TF",""),""))</f>
        <v/>
      </c>
      <c r="T69" s="11"/>
    </row>
    <row r="70" spans="1:20" x14ac:dyDescent="0.25">
      <c r="A70" s="11"/>
      <c r="B70" s="21"/>
      <c r="C70" s="48"/>
      <c r="D70" s="11"/>
      <c r="E70" s="11"/>
      <c r="F70" s="22"/>
      <c r="G70" s="22">
        <f t="shared" si="0"/>
        <v>0</v>
      </c>
      <c r="H70" s="22">
        <f>SUMIF(Petty_Cash[No.Faktur],Penjualan[[#This Row],[Faktur]],Petty_Cash[Subtotal])+SUMIF(Rekening[No.Faktur],Penjualan[[#This Row],[Faktur]],Rekening[Mutasi])</f>
        <v>0</v>
      </c>
      <c r="I70" s="7" cm="1">
        <f t="array" ref="I70">SUM(--IF(MMULT(--(ROW(Stok_In[Qty])&gt;TRANSPOSE(ROW(Stok_In[Qty]))),--IF(Stok_In[Nama Barang]=Penjualan[[#This Row],[Nama Barang]],Stok_In[Qty],0))&lt;SUMIF(D$4:D70,Penjualan[[#This Row],[Nama Barang]],E$4:E70),1,0))</f>
        <v>0</v>
      </c>
      <c r="J70" s="10" t="e" cm="1">
        <f t="array" aca="1" ref="J70" ca="1">SUMPRODUCT(--IF(OFFSET(Stok_In!E$2,,,I70)=Penjualan[[#This Row],[Nama Barang]],1,0),OFFSET(Stok_In!F$2,,,I70),OFFSET(Stok_In!G$2,,,I70))-SUMIF(Penjualan!D$3:D69,Penjualan[[#This Row],[Nama Barang]],Penjualan!L$3:L69)</f>
        <v>#REF!</v>
      </c>
      <c r="K70" s="45" t="e" cm="1">
        <f t="array" aca="1" ref="K70" ca="1">(SUMIF(D$2:D70,D70,E$2:E70)-SUMPRODUCT(--IF(OFFSET(Stok_In!E$2,,,I70)=D70,1,0),OFFSET(Stok_In!F$2,,,I70)))*INDIRECT(ADDRESS(Penjualan[[#This Row],[Column1]]+1,7,,,"Stok_In"))</f>
        <v>#REF!</v>
      </c>
      <c r="L70" s="10" t="e">
        <f ca="1">Penjualan[[#This Row],[total modal]]+Penjualan[[#This Row],[Sisa Modal]]</f>
        <v>#REF!</v>
      </c>
      <c r="M70" s="24">
        <f ca="1">IFERROR(ABS(Penjualan[[#This Row],[Sisa Modal]]/Penjualan[[#This Row],[Modal FIFO Satuan]]),0)</f>
        <v>0</v>
      </c>
      <c r="N70" s="22" t="e">
        <f ca="1">Penjualan[[#This Row],[Modal]]/Penjualan[[#This Row],[Qty]]</f>
        <v>#REF!</v>
      </c>
      <c r="O70" s="22" t="e">
        <f ca="1">AVERAGEIF(Stok_In[Nama Barang],Penjualan[[#This Row],[Nama Barang]],Stok_In[Harga])-Penjualan[[#This Row],[Modal FIFO Satuan]]</f>
        <v>#DIV/0!</v>
      </c>
      <c r="P70" s="23" t="e">
        <f ca="1">Penjualan[[#This Row],[Subtotal_Jual]]-Penjualan[[#This Row],[Modal]]</f>
        <v>#REF!</v>
      </c>
      <c r="Q70" s="11" t="s">
        <v>69</v>
      </c>
      <c r="R70" s="11">
        <v>2051</v>
      </c>
      <c r="S70" s="11" t="str">
        <f>IFERROR(IF(MATCH(Penjualan[[#This Row],[Faktur]],Petty_Cash[No.Faktur],0),"Tunai",""),IFERROR(IF(MATCH(Penjualan[[#This Row],[Faktur]],Rekening[No.Faktur],0),"TF",""),""))</f>
        <v/>
      </c>
      <c r="T70" s="11"/>
    </row>
    <row r="71" spans="1:20" x14ac:dyDescent="0.25">
      <c r="A71" s="11"/>
      <c r="B71" s="21"/>
      <c r="C71" s="48"/>
      <c r="D71" s="11"/>
      <c r="E71" s="11"/>
      <c r="F71" s="22"/>
      <c r="G71" s="22">
        <f t="shared" si="0"/>
        <v>0</v>
      </c>
      <c r="H71" s="22">
        <f>SUMIF(Petty_Cash[No.Faktur],Penjualan[[#This Row],[Faktur]],Petty_Cash[Subtotal])+SUMIF(Rekening[No.Faktur],Penjualan[[#This Row],[Faktur]],Rekening[Mutasi])</f>
        <v>0</v>
      </c>
      <c r="I71" s="7" cm="1">
        <f t="array" ref="I71">SUM(--IF(MMULT(--(ROW(Stok_In[Qty])&gt;TRANSPOSE(ROW(Stok_In[Qty]))),--IF(Stok_In[Nama Barang]=Penjualan[[#This Row],[Nama Barang]],Stok_In[Qty],0))&lt;SUMIF(D$4:D71,Penjualan[[#This Row],[Nama Barang]],E$4:E71),1,0))</f>
        <v>0</v>
      </c>
      <c r="J71" s="10" t="e" cm="1">
        <f t="array" aca="1" ref="J71" ca="1">SUMPRODUCT(--IF(OFFSET(Stok_In!E$2,,,I71)=Penjualan[[#This Row],[Nama Barang]],1,0),OFFSET(Stok_In!F$2,,,I71),OFFSET(Stok_In!G$2,,,I71))-SUMIF(Penjualan!D$3:D70,Penjualan[[#This Row],[Nama Barang]],Penjualan!L$3:L70)</f>
        <v>#REF!</v>
      </c>
      <c r="K71" s="45" t="e" cm="1">
        <f t="array" aca="1" ref="K71" ca="1">(SUMIF(D$2:D71,D71,E$2:E71)-SUMPRODUCT(--IF(OFFSET(Stok_In!E$2,,,I71)=D71,1,0),OFFSET(Stok_In!F$2,,,I71)))*INDIRECT(ADDRESS(Penjualan[[#This Row],[Column1]]+1,7,,,"Stok_In"))</f>
        <v>#REF!</v>
      </c>
      <c r="L71" s="10" t="e">
        <f ca="1">Penjualan[[#This Row],[total modal]]+Penjualan[[#This Row],[Sisa Modal]]</f>
        <v>#REF!</v>
      </c>
      <c r="M71" s="24">
        <f ca="1">IFERROR(ABS(Penjualan[[#This Row],[Sisa Modal]]/Penjualan[[#This Row],[Modal FIFO Satuan]]),0)</f>
        <v>0</v>
      </c>
      <c r="N71" s="22" t="e">
        <f ca="1">Penjualan[[#This Row],[Modal]]/Penjualan[[#This Row],[Qty]]</f>
        <v>#REF!</v>
      </c>
      <c r="O71" s="22" t="e">
        <f ca="1">AVERAGEIF(Stok_In[Nama Barang],Penjualan[[#This Row],[Nama Barang]],Stok_In[Harga])-Penjualan[[#This Row],[Modal FIFO Satuan]]</f>
        <v>#DIV/0!</v>
      </c>
      <c r="P71" s="23" t="e">
        <f ca="1">Penjualan[[#This Row],[Subtotal_Jual]]-Penjualan[[#This Row],[Modal]]</f>
        <v>#REF!</v>
      </c>
      <c r="Q71" s="11" t="s">
        <v>56</v>
      </c>
      <c r="R71" s="11">
        <v>2052</v>
      </c>
      <c r="S71" s="11" t="str">
        <f>IFERROR(IF(MATCH(Penjualan[[#This Row],[Faktur]],Petty_Cash[No.Faktur],0),"Tunai",""),IFERROR(IF(MATCH(Penjualan[[#This Row],[Faktur]],Rekening[No.Faktur],0),"TF",""),""))</f>
        <v/>
      </c>
      <c r="T71" s="11"/>
    </row>
    <row r="72" spans="1:20" x14ac:dyDescent="0.25">
      <c r="A72" s="11"/>
      <c r="B72" s="21"/>
      <c r="C72" s="48"/>
      <c r="D72" s="11"/>
      <c r="E72" s="11"/>
      <c r="F72" s="22"/>
      <c r="G72" s="22">
        <f t="shared" si="0"/>
        <v>0</v>
      </c>
      <c r="H72" s="22">
        <f>SUMIF(Petty_Cash[No.Faktur],Penjualan[[#This Row],[Faktur]],Petty_Cash[Subtotal])+SUMIF(Rekening[No.Faktur],Penjualan[[#This Row],[Faktur]],Rekening[Mutasi])</f>
        <v>0</v>
      </c>
      <c r="I72" s="7" cm="1">
        <f t="array" ref="I72">SUM(--IF(MMULT(--(ROW(Stok_In[Qty])&gt;TRANSPOSE(ROW(Stok_In[Qty]))),--IF(Stok_In[Nama Barang]=Penjualan[[#This Row],[Nama Barang]],Stok_In[Qty],0))&lt;SUMIF(D$4:D72,Penjualan[[#This Row],[Nama Barang]],E$4:E72),1,0))</f>
        <v>0</v>
      </c>
      <c r="J72" s="10" t="e" cm="1">
        <f t="array" aca="1" ref="J72" ca="1">SUMPRODUCT(--IF(OFFSET(Stok_In!E$2,,,I72)=Penjualan[[#This Row],[Nama Barang]],1,0),OFFSET(Stok_In!F$2,,,I72),OFFSET(Stok_In!G$2,,,I72))-SUMIF(Penjualan!D$3:D71,Penjualan[[#This Row],[Nama Barang]],Penjualan!L$3:L71)</f>
        <v>#REF!</v>
      </c>
      <c r="K72" s="45" t="e" cm="1">
        <f t="array" aca="1" ref="K72" ca="1">(SUMIF(D$2:D72,D72,E$2:E72)-SUMPRODUCT(--IF(OFFSET(Stok_In!E$2,,,I72)=D72,1,0),OFFSET(Stok_In!F$2,,,I72)))*INDIRECT(ADDRESS(Penjualan[[#This Row],[Column1]]+1,7,,,"Stok_In"))</f>
        <v>#REF!</v>
      </c>
      <c r="L72" s="10" t="e">
        <f ca="1">Penjualan[[#This Row],[total modal]]+Penjualan[[#This Row],[Sisa Modal]]</f>
        <v>#REF!</v>
      </c>
      <c r="M72" s="24">
        <f ca="1">IFERROR(ABS(Penjualan[[#This Row],[Sisa Modal]]/Penjualan[[#This Row],[Modal FIFO Satuan]]),0)</f>
        <v>0</v>
      </c>
      <c r="N72" s="22" t="e">
        <f ca="1">Penjualan[[#This Row],[Modal]]/Penjualan[[#This Row],[Qty]]</f>
        <v>#REF!</v>
      </c>
      <c r="O72" s="22" t="e">
        <f ca="1">AVERAGEIF(Stok_In[Nama Barang],Penjualan[[#This Row],[Nama Barang]],Stok_In[Harga])-Penjualan[[#This Row],[Modal FIFO Satuan]]</f>
        <v>#DIV/0!</v>
      </c>
      <c r="P72" s="23" t="e">
        <f ca="1">Penjualan[[#This Row],[Subtotal_Jual]]-Penjualan[[#This Row],[Modal]]</f>
        <v>#REF!</v>
      </c>
      <c r="Q72" s="11" t="s">
        <v>74</v>
      </c>
      <c r="R72" s="11">
        <v>2053</v>
      </c>
      <c r="S72" s="11" t="str">
        <f>IFERROR(IF(MATCH(Penjualan[[#This Row],[Faktur]],Petty_Cash[No.Faktur],0),"Tunai",""),IFERROR(IF(MATCH(Penjualan[[#This Row],[Faktur]],Rekening[No.Faktur],0),"TF",""),""))</f>
        <v/>
      </c>
      <c r="T72" s="11"/>
    </row>
    <row r="73" spans="1:20" x14ac:dyDescent="0.25">
      <c r="A73" s="11"/>
      <c r="B73" s="21"/>
      <c r="C73" s="48"/>
      <c r="D73" s="11"/>
      <c r="E73" s="11"/>
      <c r="F73" s="22"/>
      <c r="G73" s="22">
        <f t="shared" si="0"/>
        <v>0</v>
      </c>
      <c r="H73" s="22">
        <f>SUMIF(Petty_Cash[No.Faktur],Penjualan[[#This Row],[Faktur]],Petty_Cash[Subtotal])+SUMIF(Rekening[No.Faktur],Penjualan[[#This Row],[Faktur]],Rekening[Mutasi])</f>
        <v>0</v>
      </c>
      <c r="I73" s="7" cm="1">
        <f t="array" ref="I73">SUM(--IF(MMULT(--(ROW(Stok_In[Qty])&gt;TRANSPOSE(ROW(Stok_In[Qty]))),--IF(Stok_In[Nama Barang]=Penjualan[[#This Row],[Nama Barang]],Stok_In[Qty],0))&lt;SUMIF(D$4:D73,Penjualan[[#This Row],[Nama Barang]],E$4:E73),1,0))</f>
        <v>0</v>
      </c>
      <c r="J73" s="10" t="e" cm="1">
        <f t="array" aca="1" ref="J73" ca="1">SUMPRODUCT(--IF(OFFSET(Stok_In!E$2,,,I73)=Penjualan[[#This Row],[Nama Barang]],1,0),OFFSET(Stok_In!F$2,,,I73),OFFSET(Stok_In!G$2,,,I73))-SUMIF(Penjualan!D$3:D72,Penjualan[[#This Row],[Nama Barang]],Penjualan!L$3:L72)</f>
        <v>#REF!</v>
      </c>
      <c r="K73" s="45" t="e" cm="1">
        <f t="array" aca="1" ref="K73" ca="1">(SUMIF(D$2:D73,D73,E$2:E73)-SUMPRODUCT(--IF(OFFSET(Stok_In!E$2,,,I73)=D73,1,0),OFFSET(Stok_In!F$2,,,I73)))*INDIRECT(ADDRESS(Penjualan[[#This Row],[Column1]]+1,7,,,"Stok_In"))</f>
        <v>#REF!</v>
      </c>
      <c r="L73" s="10" t="e">
        <f ca="1">Penjualan[[#This Row],[total modal]]+Penjualan[[#This Row],[Sisa Modal]]</f>
        <v>#REF!</v>
      </c>
      <c r="M73" s="24">
        <f ca="1">IFERROR(ABS(Penjualan[[#This Row],[Sisa Modal]]/Penjualan[[#This Row],[Modal FIFO Satuan]]),0)</f>
        <v>0</v>
      </c>
      <c r="N73" s="22" t="e">
        <f ca="1">Penjualan[[#This Row],[Modal]]/Penjualan[[#This Row],[Qty]]</f>
        <v>#REF!</v>
      </c>
      <c r="O73" s="22" t="e">
        <f ca="1">AVERAGEIF(Stok_In[Nama Barang],Penjualan[[#This Row],[Nama Barang]],Stok_In[Harga])-Penjualan[[#This Row],[Modal FIFO Satuan]]</f>
        <v>#DIV/0!</v>
      </c>
      <c r="P73" s="23" t="e">
        <f ca="1">Penjualan[[#This Row],[Subtotal_Jual]]-Penjualan[[#This Row],[Modal]]</f>
        <v>#REF!</v>
      </c>
      <c r="Q73" s="11" t="s">
        <v>61</v>
      </c>
      <c r="R73" s="11">
        <v>2054</v>
      </c>
      <c r="S73" s="11" t="str">
        <f>IFERROR(IF(MATCH(Penjualan[[#This Row],[Faktur]],Petty_Cash[No.Faktur],0),"Tunai",""),IFERROR(IF(MATCH(Penjualan[[#This Row],[Faktur]],Rekening[No.Faktur],0),"TF",""),""))</f>
        <v/>
      </c>
      <c r="T73" s="11"/>
    </row>
    <row r="74" spans="1:20" x14ac:dyDescent="0.25">
      <c r="A74" s="11"/>
      <c r="B74" s="21"/>
      <c r="C74" s="48"/>
      <c r="D74" s="11"/>
      <c r="E74" s="11"/>
      <c r="F74" s="22"/>
      <c r="G74" s="22">
        <f t="shared" si="0"/>
        <v>0</v>
      </c>
      <c r="H74" s="22">
        <f>SUMIF(Petty_Cash[No.Faktur],Penjualan[[#This Row],[Faktur]],Petty_Cash[Subtotal])+SUMIF(Rekening[No.Faktur],Penjualan[[#This Row],[Faktur]],Rekening[Mutasi])</f>
        <v>0</v>
      </c>
      <c r="I74" s="7" cm="1">
        <f t="array" ref="I74">SUM(--IF(MMULT(--(ROW(Stok_In[Qty])&gt;TRANSPOSE(ROW(Stok_In[Qty]))),--IF(Stok_In[Nama Barang]=Penjualan[[#This Row],[Nama Barang]],Stok_In[Qty],0))&lt;SUMIF(D$4:D74,Penjualan[[#This Row],[Nama Barang]],E$4:E74),1,0))</f>
        <v>0</v>
      </c>
      <c r="J74" s="10" t="e" cm="1">
        <f t="array" aca="1" ref="J74" ca="1">SUMPRODUCT(--IF(OFFSET(Stok_In!E$2,,,I74)=Penjualan[[#This Row],[Nama Barang]],1,0),OFFSET(Stok_In!F$2,,,I74),OFFSET(Stok_In!G$2,,,I74))-SUMIF(Penjualan!D$3:D73,Penjualan[[#This Row],[Nama Barang]],Penjualan!L$3:L73)</f>
        <v>#REF!</v>
      </c>
      <c r="K74" s="45" t="e" cm="1">
        <f t="array" aca="1" ref="K74" ca="1">(SUMIF(D$2:D74,D74,E$2:E74)-SUMPRODUCT(--IF(OFFSET(Stok_In!E$2,,,I74)=D74,1,0),OFFSET(Stok_In!F$2,,,I74)))*INDIRECT(ADDRESS(Penjualan[[#This Row],[Column1]]+1,7,,,"Stok_In"))</f>
        <v>#REF!</v>
      </c>
      <c r="L74" s="10" t="e">
        <f ca="1">Penjualan[[#This Row],[total modal]]+Penjualan[[#This Row],[Sisa Modal]]</f>
        <v>#REF!</v>
      </c>
      <c r="M74" s="24">
        <f ca="1">IFERROR(ABS(Penjualan[[#This Row],[Sisa Modal]]/Penjualan[[#This Row],[Modal FIFO Satuan]]),0)</f>
        <v>0</v>
      </c>
      <c r="N74" s="22" t="e">
        <f ca="1">Penjualan[[#This Row],[Modal]]/Penjualan[[#This Row],[Qty]]</f>
        <v>#REF!</v>
      </c>
      <c r="O74" s="22" t="e">
        <f ca="1">AVERAGEIF(Stok_In[Nama Barang],Penjualan[[#This Row],[Nama Barang]],Stok_In[Harga])-Penjualan[[#This Row],[Modal FIFO Satuan]]</f>
        <v>#DIV/0!</v>
      </c>
      <c r="P74" s="23" t="e">
        <f ca="1">Penjualan[[#This Row],[Subtotal_Jual]]-Penjualan[[#This Row],[Modal]]</f>
        <v>#REF!</v>
      </c>
      <c r="Q74" s="11" t="s">
        <v>61</v>
      </c>
      <c r="R74" s="11">
        <v>2054</v>
      </c>
      <c r="S74" s="11" t="str">
        <f>IFERROR(IF(MATCH(Penjualan[[#This Row],[Faktur]],Petty_Cash[No.Faktur],0),"Tunai",""),IFERROR(IF(MATCH(Penjualan[[#This Row],[Faktur]],Rekening[No.Faktur],0),"TF",""),""))</f>
        <v/>
      </c>
      <c r="T74" s="11"/>
    </row>
    <row r="75" spans="1:20" x14ac:dyDescent="0.25">
      <c r="A75" s="11"/>
      <c r="B75" s="21"/>
      <c r="C75" s="48"/>
      <c r="D75" s="11"/>
      <c r="E75" s="11"/>
      <c r="F75" s="22"/>
      <c r="G75" s="22">
        <f t="shared" si="0"/>
        <v>0</v>
      </c>
      <c r="H75" s="22">
        <f>SUMIF(Petty_Cash[No.Faktur],Penjualan[[#This Row],[Faktur]],Petty_Cash[Subtotal])+SUMIF(Rekening[No.Faktur],Penjualan[[#This Row],[Faktur]],Rekening[Mutasi])</f>
        <v>0</v>
      </c>
      <c r="I75" s="7" cm="1">
        <f t="array" ref="I75">SUM(--IF(MMULT(--(ROW(Stok_In[Qty])&gt;TRANSPOSE(ROW(Stok_In[Qty]))),--IF(Stok_In[Nama Barang]=Penjualan[[#This Row],[Nama Barang]],Stok_In[Qty],0))&lt;SUMIF(D$4:D75,Penjualan[[#This Row],[Nama Barang]],E$4:E75),1,0))</f>
        <v>0</v>
      </c>
      <c r="J75" s="10" t="e" cm="1">
        <f t="array" aca="1" ref="J75" ca="1">SUMPRODUCT(--IF(OFFSET(Stok_In!E$2,,,I75)=Penjualan[[#This Row],[Nama Barang]],1,0),OFFSET(Stok_In!F$2,,,I75),OFFSET(Stok_In!G$2,,,I75))-SUMIF(Penjualan!D$3:D74,Penjualan[[#This Row],[Nama Barang]],Penjualan!L$3:L74)</f>
        <v>#REF!</v>
      </c>
      <c r="K75" s="45" t="e" cm="1">
        <f t="array" aca="1" ref="K75" ca="1">(SUMIF(D$2:D75,D75,E$2:E75)-SUMPRODUCT(--IF(OFFSET(Stok_In!E$2,,,I75)=D75,1,0),OFFSET(Stok_In!F$2,,,I75)))*INDIRECT(ADDRESS(Penjualan[[#This Row],[Column1]]+1,7,,,"Stok_In"))</f>
        <v>#REF!</v>
      </c>
      <c r="L75" s="10" t="e">
        <f ca="1">Penjualan[[#This Row],[total modal]]+Penjualan[[#This Row],[Sisa Modal]]</f>
        <v>#REF!</v>
      </c>
      <c r="M75" s="24">
        <f ca="1">IFERROR(ABS(Penjualan[[#This Row],[Sisa Modal]]/Penjualan[[#This Row],[Modal FIFO Satuan]]),0)</f>
        <v>0</v>
      </c>
      <c r="N75" s="22" t="e">
        <f ca="1">Penjualan[[#This Row],[Modal]]/Penjualan[[#This Row],[Qty]]</f>
        <v>#REF!</v>
      </c>
      <c r="O75" s="22" t="e">
        <f ca="1">AVERAGEIF(Stok_In[Nama Barang],Penjualan[[#This Row],[Nama Barang]],Stok_In[Harga])-Penjualan[[#This Row],[Modal FIFO Satuan]]</f>
        <v>#DIV/0!</v>
      </c>
      <c r="P75" s="23" t="e">
        <f ca="1">Penjualan[[#This Row],[Subtotal_Jual]]-Penjualan[[#This Row],[Modal]]</f>
        <v>#REF!</v>
      </c>
      <c r="Q75" s="11" t="s">
        <v>56</v>
      </c>
      <c r="R75" s="11">
        <v>2055</v>
      </c>
      <c r="S75" s="11" t="str">
        <f>IFERROR(IF(MATCH(Penjualan[[#This Row],[Faktur]],Petty_Cash[No.Faktur],0),"Tunai",""),IFERROR(IF(MATCH(Penjualan[[#This Row],[Faktur]],Rekening[No.Faktur],0),"TF",""),""))</f>
        <v/>
      </c>
      <c r="T75" s="11"/>
    </row>
    <row r="76" spans="1:20" x14ac:dyDescent="0.25">
      <c r="A76" s="11"/>
      <c r="B76" s="21"/>
      <c r="C76" s="48"/>
      <c r="D76" s="11"/>
      <c r="E76" s="11"/>
      <c r="F76" s="22"/>
      <c r="G76" s="22">
        <f t="shared" si="0"/>
        <v>0</v>
      </c>
      <c r="H76" s="22">
        <f>SUMIF(Petty_Cash[No.Faktur],Penjualan[[#This Row],[Faktur]],Petty_Cash[Subtotal])+SUMIF(Rekening[No.Faktur],Penjualan[[#This Row],[Faktur]],Rekening[Mutasi])</f>
        <v>0</v>
      </c>
      <c r="I76" s="7" cm="1">
        <f t="array" ref="I76">SUM(--IF(MMULT(--(ROW(Stok_In[Qty])&gt;TRANSPOSE(ROW(Stok_In[Qty]))),--IF(Stok_In[Nama Barang]=Penjualan[[#This Row],[Nama Barang]],Stok_In[Qty],0))&lt;SUMIF(D$4:D76,Penjualan[[#This Row],[Nama Barang]],E$4:E76),1,0))</f>
        <v>0</v>
      </c>
      <c r="J76" s="10" t="e" cm="1">
        <f t="array" aca="1" ref="J76" ca="1">SUMPRODUCT(--IF(OFFSET(Stok_In!E$2,,,I76)=Penjualan[[#This Row],[Nama Barang]],1,0),OFFSET(Stok_In!F$2,,,I76),OFFSET(Stok_In!G$2,,,I76))-SUMIF(Penjualan!D$3:D75,Penjualan[[#This Row],[Nama Barang]],Penjualan!L$3:L75)</f>
        <v>#REF!</v>
      </c>
      <c r="K76" s="45" t="e" cm="1">
        <f t="array" aca="1" ref="K76" ca="1">(SUMIF(D$2:D76,D76,E$2:E76)-SUMPRODUCT(--IF(OFFSET(Stok_In!E$2,,,I76)=D76,1,0),OFFSET(Stok_In!F$2,,,I76)))*INDIRECT(ADDRESS(Penjualan[[#This Row],[Column1]]+1,7,,,"Stok_In"))</f>
        <v>#REF!</v>
      </c>
      <c r="L76" s="10" t="e">
        <f ca="1">Penjualan[[#This Row],[total modal]]+Penjualan[[#This Row],[Sisa Modal]]</f>
        <v>#REF!</v>
      </c>
      <c r="M76" s="24">
        <f ca="1">IFERROR(ABS(Penjualan[[#This Row],[Sisa Modal]]/Penjualan[[#This Row],[Modal FIFO Satuan]]),0)</f>
        <v>0</v>
      </c>
      <c r="N76" s="22" t="e">
        <f ca="1">Penjualan[[#This Row],[Modal]]/Penjualan[[#This Row],[Qty]]</f>
        <v>#REF!</v>
      </c>
      <c r="O76" s="22" t="e">
        <f ca="1">AVERAGEIF(Stok_In[Nama Barang],Penjualan[[#This Row],[Nama Barang]],Stok_In[Harga])-Penjualan[[#This Row],[Modal FIFO Satuan]]</f>
        <v>#DIV/0!</v>
      </c>
      <c r="P76" s="23" t="e">
        <f ca="1">Penjualan[[#This Row],[Subtotal_Jual]]-Penjualan[[#This Row],[Modal]]</f>
        <v>#REF!</v>
      </c>
      <c r="Q76" s="11" t="s">
        <v>55</v>
      </c>
      <c r="R76" s="11">
        <v>2056</v>
      </c>
      <c r="S76" s="11" t="str">
        <f>IFERROR(IF(MATCH(Penjualan[[#This Row],[Faktur]],Petty_Cash[No.Faktur],0),"Tunai",""),IFERROR(IF(MATCH(Penjualan[[#This Row],[Faktur]],Rekening[No.Faktur],0),"TF",""),""))</f>
        <v/>
      </c>
      <c r="T76" s="11"/>
    </row>
    <row r="77" spans="1:20" x14ac:dyDescent="0.25">
      <c r="A77" s="11"/>
      <c r="B77" s="21"/>
      <c r="C77" s="48"/>
      <c r="D77" s="11"/>
      <c r="E77" s="11"/>
      <c r="F77" s="22"/>
      <c r="G77" s="22">
        <f t="shared" si="0"/>
        <v>0</v>
      </c>
      <c r="H77" s="22">
        <f>SUMIF(Petty_Cash[No.Faktur],Penjualan[[#This Row],[Faktur]],Petty_Cash[Subtotal])+SUMIF(Rekening[No.Faktur],Penjualan[[#This Row],[Faktur]],Rekening[Mutasi])</f>
        <v>0</v>
      </c>
      <c r="I77" s="7" cm="1">
        <f t="array" ref="I77">SUM(--IF(MMULT(--(ROW(Stok_In[Qty])&gt;TRANSPOSE(ROW(Stok_In[Qty]))),--IF(Stok_In[Nama Barang]=Penjualan[[#This Row],[Nama Barang]],Stok_In[Qty],0))&lt;SUMIF(D$4:D77,Penjualan[[#This Row],[Nama Barang]],E$4:E77),1,0))</f>
        <v>0</v>
      </c>
      <c r="J77" s="10" t="e" cm="1">
        <f t="array" aca="1" ref="J77" ca="1">SUMPRODUCT(--IF(OFFSET(Stok_In!E$2,,,I77)=Penjualan[[#This Row],[Nama Barang]],1,0),OFFSET(Stok_In!F$2,,,I77),OFFSET(Stok_In!G$2,,,I77))-SUMIF(Penjualan!D$3:D76,Penjualan[[#This Row],[Nama Barang]],Penjualan!L$3:L76)</f>
        <v>#REF!</v>
      </c>
      <c r="K77" s="45" t="e" cm="1">
        <f t="array" aca="1" ref="K77" ca="1">(SUMIF(D$2:D77,D77,E$2:E77)-SUMPRODUCT(--IF(OFFSET(Stok_In!E$2,,,I77)=D77,1,0),OFFSET(Stok_In!F$2,,,I77)))*INDIRECT(ADDRESS(Penjualan[[#This Row],[Column1]]+1,7,,,"Stok_In"))</f>
        <v>#REF!</v>
      </c>
      <c r="L77" s="10" t="e">
        <f ca="1">Penjualan[[#This Row],[total modal]]+Penjualan[[#This Row],[Sisa Modal]]</f>
        <v>#REF!</v>
      </c>
      <c r="M77" s="24">
        <f ca="1">IFERROR(ABS(Penjualan[[#This Row],[Sisa Modal]]/Penjualan[[#This Row],[Modal FIFO Satuan]]),0)</f>
        <v>0</v>
      </c>
      <c r="N77" s="22" t="e">
        <f ca="1">Penjualan[[#This Row],[Modal]]/Penjualan[[#This Row],[Qty]]</f>
        <v>#REF!</v>
      </c>
      <c r="O77" s="22" t="e">
        <f ca="1">AVERAGEIF(Stok_In[Nama Barang],Penjualan[[#This Row],[Nama Barang]],Stok_In[Harga])-Penjualan[[#This Row],[Modal FIFO Satuan]]</f>
        <v>#DIV/0!</v>
      </c>
      <c r="P77" s="23" t="e">
        <f ca="1">Penjualan[[#This Row],[Subtotal_Jual]]-Penjualan[[#This Row],[Modal]]</f>
        <v>#REF!</v>
      </c>
      <c r="Q77" s="11" t="s">
        <v>75</v>
      </c>
      <c r="R77" s="11">
        <v>2057</v>
      </c>
      <c r="S77" s="11" t="str">
        <f>IFERROR(IF(MATCH(Penjualan[[#This Row],[Faktur]],Petty_Cash[No.Faktur],0),"Tunai",""),IFERROR(IF(MATCH(Penjualan[[#This Row],[Faktur]],Rekening[No.Faktur],0),"TF",""),""))</f>
        <v/>
      </c>
      <c r="T77" s="11"/>
    </row>
    <row r="78" spans="1:20" x14ac:dyDescent="0.25">
      <c r="A78" s="11"/>
      <c r="B78" s="21"/>
      <c r="C78" s="48"/>
      <c r="D78" s="11"/>
      <c r="E78" s="11"/>
      <c r="F78" s="22"/>
      <c r="G78" s="22">
        <f t="shared" si="0"/>
        <v>0</v>
      </c>
      <c r="H78" s="22">
        <f>SUMIF(Petty_Cash[No.Faktur],Penjualan[[#This Row],[Faktur]],Petty_Cash[Subtotal])+SUMIF(Rekening[No.Faktur],Penjualan[[#This Row],[Faktur]],Rekening[Mutasi])</f>
        <v>0</v>
      </c>
      <c r="I78" s="7" cm="1">
        <f t="array" ref="I78">SUM(--IF(MMULT(--(ROW(Stok_In[Qty])&gt;TRANSPOSE(ROW(Stok_In[Qty]))),--IF(Stok_In[Nama Barang]=Penjualan[[#This Row],[Nama Barang]],Stok_In[Qty],0))&lt;SUMIF(D$4:D78,Penjualan[[#This Row],[Nama Barang]],E$4:E78),1,0))</f>
        <v>0</v>
      </c>
      <c r="J78" s="10" t="e" cm="1">
        <f t="array" aca="1" ref="J78" ca="1">SUMPRODUCT(--IF(OFFSET(Stok_In!E$2,,,I78)=Penjualan[[#This Row],[Nama Barang]],1,0),OFFSET(Stok_In!F$2,,,I78),OFFSET(Stok_In!G$2,,,I78))-SUMIF(Penjualan!D$3:D77,Penjualan[[#This Row],[Nama Barang]],Penjualan!L$3:L77)</f>
        <v>#REF!</v>
      </c>
      <c r="K78" s="45" t="e" cm="1">
        <f t="array" aca="1" ref="K78" ca="1">(SUMIF(D$2:D78,D78,E$2:E78)-SUMPRODUCT(--IF(OFFSET(Stok_In!E$2,,,I78)=D78,1,0),OFFSET(Stok_In!F$2,,,I78)))*INDIRECT(ADDRESS(Penjualan[[#This Row],[Column1]]+1,7,,,"Stok_In"))</f>
        <v>#REF!</v>
      </c>
      <c r="L78" s="10" t="e">
        <f ca="1">Penjualan[[#This Row],[total modal]]+Penjualan[[#This Row],[Sisa Modal]]</f>
        <v>#REF!</v>
      </c>
      <c r="M78" s="24">
        <f ca="1">IFERROR(ABS(Penjualan[[#This Row],[Sisa Modal]]/Penjualan[[#This Row],[Modal FIFO Satuan]]),0)</f>
        <v>0</v>
      </c>
      <c r="N78" s="22" t="e">
        <f ca="1">Penjualan[[#This Row],[Modal]]/Penjualan[[#This Row],[Qty]]</f>
        <v>#REF!</v>
      </c>
      <c r="O78" s="22" t="e">
        <f ca="1">AVERAGEIF(Stok_In[Nama Barang],Penjualan[[#This Row],[Nama Barang]],Stok_In[Harga])-Penjualan[[#This Row],[Modal FIFO Satuan]]</f>
        <v>#DIV/0!</v>
      </c>
      <c r="P78" s="23" t="e">
        <f ca="1">Penjualan[[#This Row],[Subtotal_Jual]]-Penjualan[[#This Row],[Modal]]</f>
        <v>#REF!</v>
      </c>
      <c r="Q78" s="11" t="s">
        <v>71</v>
      </c>
      <c r="R78" s="11">
        <v>2059</v>
      </c>
      <c r="S78" s="11" t="str">
        <f>IFERROR(IF(MATCH(Penjualan[[#This Row],[Faktur]],Petty_Cash[No.Faktur],0),"Tunai",""),IFERROR(IF(MATCH(Penjualan[[#This Row],[Faktur]],Rekening[No.Faktur],0),"TF",""),""))</f>
        <v/>
      </c>
      <c r="T78" s="11"/>
    </row>
    <row r="79" spans="1:20" x14ac:dyDescent="0.25">
      <c r="A79" s="11"/>
      <c r="B79" s="21"/>
      <c r="C79" s="48"/>
      <c r="D79" s="11"/>
      <c r="E79" s="11"/>
      <c r="F79" s="22"/>
      <c r="G79" s="22">
        <f t="shared" si="0"/>
        <v>0</v>
      </c>
      <c r="H79" s="22">
        <f>SUMIF(Petty_Cash[No.Faktur],Penjualan[[#This Row],[Faktur]],Petty_Cash[Subtotal])+SUMIF(Rekening[No.Faktur],Penjualan[[#This Row],[Faktur]],Rekening[Mutasi])</f>
        <v>0</v>
      </c>
      <c r="I79" s="7" cm="1">
        <f t="array" ref="I79">SUM(--IF(MMULT(--(ROW(Stok_In[Qty])&gt;TRANSPOSE(ROW(Stok_In[Qty]))),--IF(Stok_In[Nama Barang]=Penjualan[[#This Row],[Nama Barang]],Stok_In[Qty],0))&lt;SUMIF(D$4:D79,Penjualan[[#This Row],[Nama Barang]],E$4:E79),1,0))</f>
        <v>0</v>
      </c>
      <c r="J79" s="10" t="e" cm="1">
        <f t="array" aca="1" ref="J79" ca="1">SUMPRODUCT(--IF(OFFSET(Stok_In!E$2,,,I79)=Penjualan[[#This Row],[Nama Barang]],1,0),OFFSET(Stok_In!F$2,,,I79),OFFSET(Stok_In!G$2,,,I79))-SUMIF(Penjualan!D$3:D78,Penjualan[[#This Row],[Nama Barang]],Penjualan!L$3:L78)</f>
        <v>#REF!</v>
      </c>
      <c r="K79" s="45" t="e" cm="1">
        <f t="array" aca="1" ref="K79" ca="1">(SUMIF(D$2:D79,D79,E$2:E79)-SUMPRODUCT(--IF(OFFSET(Stok_In!E$2,,,I79)=D79,1,0),OFFSET(Stok_In!F$2,,,I79)))*INDIRECT(ADDRESS(Penjualan[[#This Row],[Column1]]+1,7,,,"Stok_In"))</f>
        <v>#REF!</v>
      </c>
      <c r="L79" s="10" t="e">
        <f ca="1">Penjualan[[#This Row],[total modal]]+Penjualan[[#This Row],[Sisa Modal]]</f>
        <v>#REF!</v>
      </c>
      <c r="M79" s="24">
        <f ca="1">IFERROR(ABS(Penjualan[[#This Row],[Sisa Modal]]/Penjualan[[#This Row],[Modal FIFO Satuan]]),0)</f>
        <v>0</v>
      </c>
      <c r="N79" s="22" t="e">
        <f ca="1">Penjualan[[#This Row],[Modal]]/Penjualan[[#This Row],[Qty]]</f>
        <v>#REF!</v>
      </c>
      <c r="O79" s="22" t="e">
        <f ca="1">AVERAGEIF(Stok_In[Nama Barang],Penjualan[[#This Row],[Nama Barang]],Stok_In[Harga])-Penjualan[[#This Row],[Modal FIFO Satuan]]</f>
        <v>#DIV/0!</v>
      </c>
      <c r="P79" s="23" t="e">
        <f ca="1">Penjualan[[#This Row],[Subtotal_Jual]]-Penjualan[[#This Row],[Modal]]</f>
        <v>#REF!</v>
      </c>
      <c r="Q79" s="11" t="s">
        <v>55</v>
      </c>
      <c r="R79" s="11">
        <v>2060</v>
      </c>
      <c r="S79" s="11" t="str">
        <f>IFERROR(IF(MATCH(Penjualan[[#This Row],[Faktur]],Petty_Cash[No.Faktur],0),"Tunai",""),IFERROR(IF(MATCH(Penjualan[[#This Row],[Faktur]],Rekening[No.Faktur],0),"TF",""),""))</f>
        <v/>
      </c>
      <c r="T79" s="11"/>
    </row>
    <row r="80" spans="1:20" x14ac:dyDescent="0.25">
      <c r="A80" s="11"/>
      <c r="B80" s="21"/>
      <c r="C80" s="48"/>
      <c r="D80" s="11"/>
      <c r="E80" s="11"/>
      <c r="F80" s="22"/>
      <c r="G80" s="22">
        <f t="shared" si="0"/>
        <v>0</v>
      </c>
      <c r="H80" s="22">
        <f>SUMIF(Petty_Cash[No.Faktur],Penjualan[[#This Row],[Faktur]],Petty_Cash[Subtotal])+SUMIF(Rekening[No.Faktur],Penjualan[[#This Row],[Faktur]],Rekening[Mutasi])</f>
        <v>0</v>
      </c>
      <c r="I80" s="7" cm="1">
        <f t="array" ref="I80">SUM(--IF(MMULT(--(ROW(Stok_In[Qty])&gt;TRANSPOSE(ROW(Stok_In[Qty]))),--IF(Stok_In[Nama Barang]=Penjualan[[#This Row],[Nama Barang]],Stok_In[Qty],0))&lt;SUMIF(D$4:D80,Penjualan[[#This Row],[Nama Barang]],E$4:E80),1,0))</f>
        <v>0</v>
      </c>
      <c r="J80" s="10" t="e" cm="1">
        <f t="array" aca="1" ref="J80" ca="1">SUMPRODUCT(--IF(OFFSET(Stok_In!E$2,,,I80)=Penjualan[[#This Row],[Nama Barang]],1,0),OFFSET(Stok_In!F$2,,,I80),OFFSET(Stok_In!G$2,,,I80))-SUMIF(Penjualan!D$3:D79,Penjualan[[#This Row],[Nama Barang]],Penjualan!L$3:L79)</f>
        <v>#REF!</v>
      </c>
      <c r="K80" s="45" t="e" cm="1">
        <f t="array" aca="1" ref="K80" ca="1">(SUMIF(D$2:D80,D80,E$2:E80)-SUMPRODUCT(--IF(OFFSET(Stok_In!E$2,,,I80)=D80,1,0),OFFSET(Stok_In!F$2,,,I80)))*INDIRECT(ADDRESS(Penjualan[[#This Row],[Column1]]+1,7,,,"Stok_In"))</f>
        <v>#REF!</v>
      </c>
      <c r="L80" s="10" t="e">
        <f ca="1">Penjualan[[#This Row],[total modal]]+Penjualan[[#This Row],[Sisa Modal]]</f>
        <v>#REF!</v>
      </c>
      <c r="M80" s="24">
        <f ca="1">IFERROR(ABS(Penjualan[[#This Row],[Sisa Modal]]/Penjualan[[#This Row],[Modal FIFO Satuan]]),0)</f>
        <v>0</v>
      </c>
      <c r="N80" s="22" t="e">
        <f ca="1">Penjualan[[#This Row],[Modal]]/Penjualan[[#This Row],[Qty]]</f>
        <v>#REF!</v>
      </c>
      <c r="O80" s="22" t="e">
        <f ca="1">AVERAGEIF(Stok_In[Nama Barang],Penjualan[[#This Row],[Nama Barang]],Stok_In[Harga])-Penjualan[[#This Row],[Modal FIFO Satuan]]</f>
        <v>#DIV/0!</v>
      </c>
      <c r="P80" s="23" t="e">
        <f ca="1">Penjualan[[#This Row],[Subtotal_Jual]]-Penjualan[[#This Row],[Modal]]</f>
        <v>#REF!</v>
      </c>
      <c r="Q80" s="11" t="s">
        <v>66</v>
      </c>
      <c r="R80" s="11">
        <v>2061</v>
      </c>
      <c r="S80" s="11" t="str">
        <f>IFERROR(IF(MATCH(Penjualan[[#This Row],[Faktur]],Petty_Cash[No.Faktur],0),"Tunai",""),IFERROR(IF(MATCH(Penjualan[[#This Row],[Faktur]],Rekening[No.Faktur],0),"TF",""),""))</f>
        <v/>
      </c>
      <c r="T80" s="11"/>
    </row>
    <row r="81" spans="1:20" x14ac:dyDescent="0.25">
      <c r="A81" s="11"/>
      <c r="B81" s="21"/>
      <c r="C81" s="48"/>
      <c r="D81" s="11"/>
      <c r="E81" s="11"/>
      <c r="F81" s="22"/>
      <c r="G81" s="22">
        <f t="shared" si="0"/>
        <v>0</v>
      </c>
      <c r="H81" s="22">
        <f>SUMIF(Petty_Cash[No.Faktur],Penjualan[[#This Row],[Faktur]],Petty_Cash[Subtotal])+SUMIF(Rekening[No.Faktur],Penjualan[[#This Row],[Faktur]],Rekening[Mutasi])</f>
        <v>0</v>
      </c>
      <c r="I81" s="7" cm="1">
        <f t="array" ref="I81">SUM(--IF(MMULT(--(ROW(Stok_In[Qty])&gt;TRANSPOSE(ROW(Stok_In[Qty]))),--IF(Stok_In[Nama Barang]=Penjualan[[#This Row],[Nama Barang]],Stok_In[Qty],0))&lt;SUMIF(D$4:D81,Penjualan[[#This Row],[Nama Barang]],E$4:E81),1,0))</f>
        <v>0</v>
      </c>
      <c r="J81" s="10" t="e" cm="1">
        <f t="array" aca="1" ref="J81" ca="1">SUMPRODUCT(--IF(OFFSET(Stok_In!E$2,,,I81)=Penjualan[[#This Row],[Nama Barang]],1,0),OFFSET(Stok_In!F$2,,,I81),OFFSET(Stok_In!G$2,,,I81))-SUMIF(Penjualan!D$3:D80,Penjualan[[#This Row],[Nama Barang]],Penjualan!L$3:L80)</f>
        <v>#REF!</v>
      </c>
      <c r="K81" s="45" t="e" cm="1">
        <f t="array" aca="1" ref="K81" ca="1">(SUMIF(D$2:D81,D81,E$2:E81)-SUMPRODUCT(--IF(OFFSET(Stok_In!E$2,,,I81)=D81,1,0),OFFSET(Stok_In!F$2,,,I81)))*INDIRECT(ADDRESS(Penjualan[[#This Row],[Column1]]+1,7,,,"Stok_In"))</f>
        <v>#REF!</v>
      </c>
      <c r="L81" s="10" t="e">
        <f ca="1">Penjualan[[#This Row],[total modal]]+Penjualan[[#This Row],[Sisa Modal]]</f>
        <v>#REF!</v>
      </c>
      <c r="M81" s="24">
        <f ca="1">IFERROR(ABS(Penjualan[[#This Row],[Sisa Modal]]/Penjualan[[#This Row],[Modal FIFO Satuan]]),0)</f>
        <v>0</v>
      </c>
      <c r="N81" s="22" t="e">
        <f ca="1">Penjualan[[#This Row],[Modal]]/Penjualan[[#This Row],[Qty]]</f>
        <v>#REF!</v>
      </c>
      <c r="O81" s="22" t="e">
        <f ca="1">AVERAGEIF(Stok_In[Nama Barang],Penjualan[[#This Row],[Nama Barang]],Stok_In[Harga])-Penjualan[[#This Row],[Modal FIFO Satuan]]</f>
        <v>#DIV/0!</v>
      </c>
      <c r="P81" s="23" t="e">
        <f ca="1">Penjualan[[#This Row],[Subtotal_Jual]]-Penjualan[[#This Row],[Modal]]</f>
        <v>#REF!</v>
      </c>
      <c r="Q81" s="11" t="s">
        <v>56</v>
      </c>
      <c r="R81" s="11">
        <v>2062</v>
      </c>
      <c r="S81" s="11" t="str">
        <f>IFERROR(IF(MATCH(Penjualan[[#This Row],[Faktur]],Petty_Cash[No.Faktur],0),"Tunai",""),IFERROR(IF(MATCH(Penjualan[[#This Row],[Faktur]],Rekening[No.Faktur],0),"TF",""),""))</f>
        <v/>
      </c>
      <c r="T81" s="11"/>
    </row>
    <row r="82" spans="1:20" x14ac:dyDescent="0.25">
      <c r="A82" s="11"/>
      <c r="B82" s="21"/>
      <c r="C82" s="48"/>
      <c r="D82" s="11"/>
      <c r="E82" s="11"/>
      <c r="F82" s="22"/>
      <c r="G82" s="22">
        <f t="shared" si="0"/>
        <v>0</v>
      </c>
      <c r="H82" s="22">
        <f>SUMIF(Petty_Cash[No.Faktur],Penjualan[[#This Row],[Faktur]],Petty_Cash[Subtotal])+SUMIF(Rekening[No.Faktur],Penjualan[[#This Row],[Faktur]],Rekening[Mutasi])</f>
        <v>0</v>
      </c>
      <c r="I82" s="7" cm="1">
        <f t="array" ref="I82">SUM(--IF(MMULT(--(ROW(Stok_In[Qty])&gt;TRANSPOSE(ROW(Stok_In[Qty]))),--IF(Stok_In[Nama Barang]=Penjualan[[#This Row],[Nama Barang]],Stok_In[Qty],0))&lt;SUMIF(D$4:D82,Penjualan[[#This Row],[Nama Barang]],E$4:E82),1,0))</f>
        <v>0</v>
      </c>
      <c r="J82" s="10" t="e" cm="1">
        <f t="array" aca="1" ref="J82" ca="1">SUMPRODUCT(--IF(OFFSET(Stok_In!E$2,,,I82)=Penjualan[[#This Row],[Nama Barang]],1,0),OFFSET(Stok_In!F$2,,,I82),OFFSET(Stok_In!G$2,,,I82))-SUMIF(Penjualan!D$3:D81,Penjualan[[#This Row],[Nama Barang]],Penjualan!L$3:L81)</f>
        <v>#REF!</v>
      </c>
      <c r="K82" s="45" t="e" cm="1">
        <f t="array" aca="1" ref="K82" ca="1">(SUMIF(D$2:D82,D82,E$2:E82)-SUMPRODUCT(--IF(OFFSET(Stok_In!E$2,,,I82)=D82,1,0),OFFSET(Stok_In!F$2,,,I82)))*INDIRECT(ADDRESS(Penjualan[[#This Row],[Column1]]+1,7,,,"Stok_In"))</f>
        <v>#REF!</v>
      </c>
      <c r="L82" s="10" t="e">
        <f ca="1">Penjualan[[#This Row],[total modal]]+Penjualan[[#This Row],[Sisa Modal]]</f>
        <v>#REF!</v>
      </c>
      <c r="M82" s="24">
        <f ca="1">IFERROR(ABS(Penjualan[[#This Row],[Sisa Modal]]/Penjualan[[#This Row],[Modal FIFO Satuan]]),0)</f>
        <v>0</v>
      </c>
      <c r="N82" s="22" t="e">
        <f ca="1">Penjualan[[#This Row],[Modal]]/Penjualan[[#This Row],[Qty]]</f>
        <v>#REF!</v>
      </c>
      <c r="O82" s="22" t="e">
        <f ca="1">AVERAGEIF(Stok_In[Nama Barang],Penjualan[[#This Row],[Nama Barang]],Stok_In[Harga])-Penjualan[[#This Row],[Modal FIFO Satuan]]</f>
        <v>#DIV/0!</v>
      </c>
      <c r="P82" s="23" t="e">
        <f ca="1">Penjualan[[#This Row],[Subtotal_Jual]]-Penjualan[[#This Row],[Modal]]</f>
        <v>#REF!</v>
      </c>
      <c r="Q82" s="11" t="s">
        <v>68</v>
      </c>
      <c r="R82" s="11">
        <v>2063</v>
      </c>
      <c r="S82" s="11" t="str">
        <f>IFERROR(IF(MATCH(Penjualan[[#This Row],[Faktur]],Petty_Cash[No.Faktur],0),"Tunai",""),IFERROR(IF(MATCH(Penjualan[[#This Row],[Faktur]],Rekening[No.Faktur],0),"TF",""),""))</f>
        <v/>
      </c>
      <c r="T82" s="11"/>
    </row>
    <row r="83" spans="1:20" x14ac:dyDescent="0.25">
      <c r="A83" s="11"/>
      <c r="B83" s="21"/>
      <c r="C83" s="48"/>
      <c r="D83" s="11"/>
      <c r="E83" s="11"/>
      <c r="F83" s="22"/>
      <c r="G83" s="22">
        <f t="shared" si="0"/>
        <v>0</v>
      </c>
      <c r="H83" s="22">
        <f>SUMIF(Petty_Cash[No.Faktur],Penjualan[[#This Row],[Faktur]],Petty_Cash[Subtotal])+SUMIF(Rekening[No.Faktur],Penjualan[[#This Row],[Faktur]],Rekening[Mutasi])</f>
        <v>0</v>
      </c>
      <c r="I83" s="7" cm="1">
        <f t="array" ref="I83">SUM(--IF(MMULT(--(ROW(Stok_In[Qty])&gt;TRANSPOSE(ROW(Stok_In[Qty]))),--IF(Stok_In[Nama Barang]=Penjualan[[#This Row],[Nama Barang]],Stok_In[Qty],0))&lt;SUMIF(D$4:D83,Penjualan[[#This Row],[Nama Barang]],E$4:E83),1,0))</f>
        <v>0</v>
      </c>
      <c r="J83" s="10" t="e" cm="1">
        <f t="array" aca="1" ref="J83" ca="1">SUMPRODUCT(--IF(OFFSET(Stok_In!E$2,,,I83)=Penjualan[[#This Row],[Nama Barang]],1,0),OFFSET(Stok_In!F$2,,,I83),OFFSET(Stok_In!G$2,,,I83))-SUMIF(Penjualan!D$3:D82,Penjualan[[#This Row],[Nama Barang]],Penjualan!L$3:L82)</f>
        <v>#REF!</v>
      </c>
      <c r="K83" s="45" t="e" cm="1">
        <f t="array" aca="1" ref="K83" ca="1">(SUMIF(D$2:D83,D83,E$2:E83)-SUMPRODUCT(--IF(OFFSET(Stok_In!E$2,,,I83)=D83,1,0),OFFSET(Stok_In!F$2,,,I83)))*INDIRECT(ADDRESS(Penjualan[[#This Row],[Column1]]+1,7,,,"Stok_In"))</f>
        <v>#REF!</v>
      </c>
      <c r="L83" s="10" t="e">
        <f ca="1">Penjualan[[#This Row],[total modal]]+Penjualan[[#This Row],[Sisa Modal]]</f>
        <v>#REF!</v>
      </c>
      <c r="M83" s="24">
        <f ca="1">IFERROR(ABS(Penjualan[[#This Row],[Sisa Modal]]/Penjualan[[#This Row],[Modal FIFO Satuan]]),0)</f>
        <v>0</v>
      </c>
      <c r="N83" s="22" t="e">
        <f ca="1">Penjualan[[#This Row],[Modal]]/Penjualan[[#This Row],[Qty]]</f>
        <v>#REF!</v>
      </c>
      <c r="O83" s="22" t="e">
        <f ca="1">AVERAGEIF(Stok_In[Nama Barang],Penjualan[[#This Row],[Nama Barang]],Stok_In[Harga])-Penjualan[[#This Row],[Modal FIFO Satuan]]</f>
        <v>#DIV/0!</v>
      </c>
      <c r="P83" s="23" t="e">
        <f ca="1">Penjualan[[#This Row],[Subtotal_Jual]]-Penjualan[[#This Row],[Modal]]</f>
        <v>#REF!</v>
      </c>
      <c r="Q83" s="11" t="s">
        <v>73</v>
      </c>
      <c r="R83" s="11">
        <v>2064</v>
      </c>
      <c r="S83" s="11" t="str">
        <f>IFERROR(IF(MATCH(Penjualan[[#This Row],[Faktur]],Petty_Cash[No.Faktur],0),"Tunai",""),IFERROR(IF(MATCH(Penjualan[[#This Row],[Faktur]],Rekening[No.Faktur],0),"TF",""),""))</f>
        <v/>
      </c>
      <c r="T83" s="11"/>
    </row>
    <row r="84" spans="1:20" x14ac:dyDescent="0.25">
      <c r="A84" s="11"/>
      <c r="B84" s="21"/>
      <c r="C84" s="48"/>
      <c r="D84" s="11"/>
      <c r="E84" s="11"/>
      <c r="F84" s="22"/>
      <c r="G84" s="22">
        <f t="shared" si="0"/>
        <v>0</v>
      </c>
      <c r="H84" s="22">
        <f>SUMIF(Petty_Cash[No.Faktur],Penjualan[[#This Row],[Faktur]],Petty_Cash[Subtotal])+SUMIF(Rekening[No.Faktur],Penjualan[[#This Row],[Faktur]],Rekening[Mutasi])</f>
        <v>0</v>
      </c>
      <c r="I84" s="7" cm="1">
        <f t="array" ref="I84">SUM(--IF(MMULT(--(ROW(Stok_In[Qty])&gt;TRANSPOSE(ROW(Stok_In[Qty]))),--IF(Stok_In[Nama Barang]=Penjualan[[#This Row],[Nama Barang]],Stok_In[Qty],0))&lt;SUMIF(D$4:D84,Penjualan[[#This Row],[Nama Barang]],E$4:E84),1,0))</f>
        <v>0</v>
      </c>
      <c r="J84" s="10" t="e" cm="1">
        <f t="array" aca="1" ref="J84" ca="1">SUMPRODUCT(--IF(OFFSET(Stok_In!E$2,,,I84)=Penjualan[[#This Row],[Nama Barang]],1,0),OFFSET(Stok_In!F$2,,,I84),OFFSET(Stok_In!G$2,,,I84))-SUMIF(Penjualan!D$3:D83,Penjualan[[#This Row],[Nama Barang]],Penjualan!L$3:L83)</f>
        <v>#REF!</v>
      </c>
      <c r="K84" s="45" t="e" cm="1">
        <f t="array" aca="1" ref="K84" ca="1">(SUMIF(D$2:D84,D84,E$2:E84)-SUMPRODUCT(--IF(OFFSET(Stok_In!E$2,,,I84)=D84,1,0),OFFSET(Stok_In!F$2,,,I84)))*INDIRECT(ADDRESS(Penjualan[[#This Row],[Column1]]+1,7,,,"Stok_In"))</f>
        <v>#REF!</v>
      </c>
      <c r="L84" s="10" t="e">
        <f ca="1">Penjualan[[#This Row],[total modal]]+Penjualan[[#This Row],[Sisa Modal]]</f>
        <v>#REF!</v>
      </c>
      <c r="M84" s="24">
        <f ca="1">IFERROR(ABS(Penjualan[[#This Row],[Sisa Modal]]/Penjualan[[#This Row],[Modal FIFO Satuan]]),0)</f>
        <v>0</v>
      </c>
      <c r="N84" s="22" t="e">
        <f ca="1">Penjualan[[#This Row],[Modal]]/Penjualan[[#This Row],[Qty]]</f>
        <v>#REF!</v>
      </c>
      <c r="O84" s="22" t="e">
        <f ca="1">AVERAGEIF(Stok_In[Nama Barang],Penjualan[[#This Row],[Nama Barang]],Stok_In[Harga])-Penjualan[[#This Row],[Modal FIFO Satuan]]</f>
        <v>#DIV/0!</v>
      </c>
      <c r="P84" s="23" t="e">
        <f ca="1">Penjualan[[#This Row],[Subtotal_Jual]]-Penjualan[[#This Row],[Modal]]</f>
        <v>#REF!</v>
      </c>
      <c r="Q84" s="11" t="s">
        <v>55</v>
      </c>
      <c r="R84" s="11">
        <v>2065</v>
      </c>
      <c r="S84" s="11" t="str">
        <f>IFERROR(IF(MATCH(Penjualan[[#This Row],[Faktur]],Petty_Cash[No.Faktur],0),"Tunai",""),IFERROR(IF(MATCH(Penjualan[[#This Row],[Faktur]],Rekening[No.Faktur],0),"TF",""),""))</f>
        <v/>
      </c>
      <c r="T84" s="11"/>
    </row>
    <row r="85" spans="1:20" x14ac:dyDescent="0.25">
      <c r="A85" s="11"/>
      <c r="B85" s="21"/>
      <c r="C85" s="48"/>
      <c r="D85" s="11"/>
      <c r="E85" s="11"/>
      <c r="F85" s="22"/>
      <c r="G85" s="22">
        <f t="shared" si="0"/>
        <v>0</v>
      </c>
      <c r="H85" s="22">
        <f>SUMIF(Petty_Cash[No.Faktur],Penjualan[[#This Row],[Faktur]],Petty_Cash[Subtotal])+SUMIF(Rekening[No.Faktur],Penjualan[[#This Row],[Faktur]],Rekening[Mutasi])</f>
        <v>0</v>
      </c>
      <c r="I85" s="7" cm="1">
        <f t="array" ref="I85">SUM(--IF(MMULT(--(ROW(Stok_In[Qty])&gt;TRANSPOSE(ROW(Stok_In[Qty]))),--IF(Stok_In[Nama Barang]=Penjualan[[#This Row],[Nama Barang]],Stok_In[Qty],0))&lt;SUMIF(D$4:D85,Penjualan[[#This Row],[Nama Barang]],E$4:E85),1,0))</f>
        <v>0</v>
      </c>
      <c r="J85" s="10" t="e" cm="1">
        <f t="array" aca="1" ref="J85" ca="1">SUMPRODUCT(--IF(OFFSET(Stok_In!E$2,,,I85)=Penjualan[[#This Row],[Nama Barang]],1,0),OFFSET(Stok_In!F$2,,,I85),OFFSET(Stok_In!G$2,,,I85))-SUMIF(Penjualan!D$3:D84,Penjualan[[#This Row],[Nama Barang]],Penjualan!L$3:L84)</f>
        <v>#REF!</v>
      </c>
      <c r="K85" s="45" t="e" cm="1">
        <f t="array" aca="1" ref="K85" ca="1">(SUMIF(D$2:D85,D85,E$2:E85)-SUMPRODUCT(--IF(OFFSET(Stok_In!E$2,,,I85)=D85,1,0),OFFSET(Stok_In!F$2,,,I85)))*INDIRECT(ADDRESS(Penjualan[[#This Row],[Column1]]+1,7,,,"Stok_In"))</f>
        <v>#REF!</v>
      </c>
      <c r="L85" s="10" t="e">
        <f ca="1">Penjualan[[#This Row],[total modal]]+Penjualan[[#This Row],[Sisa Modal]]</f>
        <v>#REF!</v>
      </c>
      <c r="M85" s="24">
        <f ca="1">IFERROR(ABS(Penjualan[[#This Row],[Sisa Modal]]/Penjualan[[#This Row],[Modal FIFO Satuan]]),0)</f>
        <v>0</v>
      </c>
      <c r="N85" s="22" t="e">
        <f ca="1">Penjualan[[#This Row],[Modal]]/Penjualan[[#This Row],[Qty]]</f>
        <v>#REF!</v>
      </c>
      <c r="O85" s="22" t="e">
        <f ca="1">AVERAGEIF(Stok_In[Nama Barang],Penjualan[[#This Row],[Nama Barang]],Stok_In[Harga])-Penjualan[[#This Row],[Modal FIFO Satuan]]</f>
        <v>#DIV/0!</v>
      </c>
      <c r="P85" s="23" t="e">
        <f ca="1">Penjualan[[#This Row],[Subtotal_Jual]]-Penjualan[[#This Row],[Modal]]</f>
        <v>#REF!</v>
      </c>
      <c r="Q85" s="11" t="s">
        <v>55</v>
      </c>
      <c r="R85" s="11">
        <v>2066</v>
      </c>
      <c r="S85" s="11" t="str">
        <f>IFERROR(IF(MATCH(Penjualan[[#This Row],[Faktur]],Petty_Cash[No.Faktur],0),"Tunai",""),IFERROR(IF(MATCH(Penjualan[[#This Row],[Faktur]],Rekening[No.Faktur],0),"TF",""),""))</f>
        <v/>
      </c>
      <c r="T85" s="11"/>
    </row>
    <row r="86" spans="1:20" x14ac:dyDescent="0.25">
      <c r="A86" s="11"/>
      <c r="B86" s="21"/>
      <c r="C86" s="48"/>
      <c r="D86" s="11"/>
      <c r="E86" s="11"/>
      <c r="F86" s="22"/>
      <c r="G86" s="22">
        <f t="shared" si="0"/>
        <v>0</v>
      </c>
      <c r="H86" s="22">
        <f>SUMIF(Petty_Cash[No.Faktur],Penjualan[[#This Row],[Faktur]],Petty_Cash[Subtotal])+SUMIF(Rekening[No.Faktur],Penjualan[[#This Row],[Faktur]],Rekening[Mutasi])</f>
        <v>0</v>
      </c>
      <c r="I86" s="7" cm="1">
        <f t="array" ref="I86">SUM(--IF(MMULT(--(ROW(Stok_In[Qty])&gt;TRANSPOSE(ROW(Stok_In[Qty]))),--IF(Stok_In[Nama Barang]=Penjualan[[#This Row],[Nama Barang]],Stok_In[Qty],0))&lt;SUMIF(D$4:D86,Penjualan[[#This Row],[Nama Barang]],E$4:E86),1,0))</f>
        <v>0</v>
      </c>
      <c r="J86" s="10" t="e" cm="1">
        <f t="array" aca="1" ref="J86" ca="1">SUMPRODUCT(--IF(OFFSET(Stok_In!E$2,,,I86)=Penjualan[[#This Row],[Nama Barang]],1,0),OFFSET(Stok_In!F$2,,,I86),OFFSET(Stok_In!G$2,,,I86))-SUMIF(Penjualan!D$3:D85,Penjualan[[#This Row],[Nama Barang]],Penjualan!L$3:L85)</f>
        <v>#REF!</v>
      </c>
      <c r="K86" s="45" t="e" cm="1">
        <f t="array" aca="1" ref="K86" ca="1">(SUMIF(D$2:D86,D86,E$2:E86)-SUMPRODUCT(--IF(OFFSET(Stok_In!E$2,,,I86)=D86,1,0),OFFSET(Stok_In!F$2,,,I86)))*INDIRECT(ADDRESS(Penjualan[[#This Row],[Column1]]+1,7,,,"Stok_In"))</f>
        <v>#REF!</v>
      </c>
      <c r="L86" s="10" t="e">
        <f ca="1">Penjualan[[#This Row],[total modal]]+Penjualan[[#This Row],[Sisa Modal]]</f>
        <v>#REF!</v>
      </c>
      <c r="M86" s="24">
        <f ca="1">IFERROR(ABS(Penjualan[[#This Row],[Sisa Modal]]/Penjualan[[#This Row],[Modal FIFO Satuan]]),0)</f>
        <v>0</v>
      </c>
      <c r="N86" s="22" t="e">
        <f ca="1">Penjualan[[#This Row],[Modal]]/Penjualan[[#This Row],[Qty]]</f>
        <v>#REF!</v>
      </c>
      <c r="O86" s="22" t="e">
        <f ca="1">AVERAGEIF(Stok_In[Nama Barang],Penjualan[[#This Row],[Nama Barang]],Stok_In[Harga])-Penjualan[[#This Row],[Modal FIFO Satuan]]</f>
        <v>#DIV/0!</v>
      </c>
      <c r="P86" s="23" t="e">
        <f ca="1">Penjualan[[#This Row],[Subtotal_Jual]]-Penjualan[[#This Row],[Modal]]</f>
        <v>#REF!</v>
      </c>
      <c r="Q86" s="11" t="s">
        <v>68</v>
      </c>
      <c r="R86" s="11">
        <v>2067</v>
      </c>
      <c r="S86" s="11" t="str">
        <f>IFERROR(IF(MATCH(Penjualan[[#This Row],[Faktur]],Petty_Cash[No.Faktur],0),"Tunai",""),IFERROR(IF(MATCH(Penjualan[[#This Row],[Faktur]],Rekening[No.Faktur],0),"TF",""),""))</f>
        <v/>
      </c>
      <c r="T86" s="11"/>
    </row>
    <row r="87" spans="1:20" x14ac:dyDescent="0.25">
      <c r="A87" s="11"/>
      <c r="B87" s="21"/>
      <c r="C87" s="48"/>
      <c r="D87" s="11"/>
      <c r="E87" s="11"/>
      <c r="F87" s="22"/>
      <c r="G87" s="22">
        <f t="shared" si="0"/>
        <v>0</v>
      </c>
      <c r="H87" s="22">
        <f>SUMIF(Petty_Cash[No.Faktur],Penjualan[[#This Row],[Faktur]],Petty_Cash[Subtotal])+SUMIF(Rekening[No.Faktur],Penjualan[[#This Row],[Faktur]],Rekening[Mutasi])</f>
        <v>0</v>
      </c>
      <c r="I87" s="7" cm="1">
        <f t="array" ref="I87">SUM(--IF(MMULT(--(ROW(Stok_In[Qty])&gt;TRANSPOSE(ROW(Stok_In[Qty]))),--IF(Stok_In[Nama Barang]=Penjualan[[#This Row],[Nama Barang]],Stok_In[Qty],0))&lt;SUMIF(D$4:D87,Penjualan[[#This Row],[Nama Barang]],E$4:E87),1,0))</f>
        <v>0</v>
      </c>
      <c r="J87" s="10" t="e" cm="1">
        <f t="array" aca="1" ref="J87" ca="1">SUMPRODUCT(--IF(OFFSET(Stok_In!E$2,,,I87)=Penjualan[[#This Row],[Nama Barang]],1,0),OFFSET(Stok_In!F$2,,,I87),OFFSET(Stok_In!G$2,,,I87))-SUMIF(Penjualan!D$3:D86,Penjualan[[#This Row],[Nama Barang]],Penjualan!L$3:L86)</f>
        <v>#REF!</v>
      </c>
      <c r="K87" s="45" t="e" cm="1">
        <f t="array" aca="1" ref="K87" ca="1">(SUMIF(D$2:D87,D87,E$2:E87)-SUMPRODUCT(--IF(OFFSET(Stok_In!E$2,,,I87)=D87,1,0),OFFSET(Stok_In!F$2,,,I87)))*INDIRECT(ADDRESS(Penjualan[[#This Row],[Column1]]+1,7,,,"Stok_In"))</f>
        <v>#REF!</v>
      </c>
      <c r="L87" s="10" t="e">
        <f ca="1">Penjualan[[#This Row],[total modal]]+Penjualan[[#This Row],[Sisa Modal]]</f>
        <v>#REF!</v>
      </c>
      <c r="M87" s="24">
        <f ca="1">IFERROR(ABS(Penjualan[[#This Row],[Sisa Modal]]/Penjualan[[#This Row],[Modal FIFO Satuan]]),0)</f>
        <v>0</v>
      </c>
      <c r="N87" s="22" t="e">
        <f ca="1">Penjualan[[#This Row],[Modal]]/Penjualan[[#This Row],[Qty]]</f>
        <v>#REF!</v>
      </c>
      <c r="O87" s="22" t="e">
        <f ca="1">AVERAGEIF(Stok_In[Nama Barang],Penjualan[[#This Row],[Nama Barang]],Stok_In[Harga])-Penjualan[[#This Row],[Modal FIFO Satuan]]</f>
        <v>#DIV/0!</v>
      </c>
      <c r="P87" s="23" t="e">
        <f ca="1">Penjualan[[#This Row],[Subtotal_Jual]]-Penjualan[[#This Row],[Modal]]</f>
        <v>#REF!</v>
      </c>
      <c r="Q87" s="11" t="s">
        <v>54</v>
      </c>
      <c r="R87" s="11">
        <v>2068</v>
      </c>
      <c r="S87" s="11" t="str">
        <f>IFERROR(IF(MATCH(Penjualan[[#This Row],[Faktur]],Petty_Cash[No.Faktur],0),"Tunai",""),IFERROR(IF(MATCH(Penjualan[[#This Row],[Faktur]],Rekening[No.Faktur],0),"TF",""),""))</f>
        <v/>
      </c>
      <c r="T87" s="11"/>
    </row>
    <row r="88" spans="1:20" x14ac:dyDescent="0.25">
      <c r="A88" s="11"/>
      <c r="B88" s="21"/>
      <c r="C88" s="48"/>
      <c r="D88" s="11"/>
      <c r="E88" s="11"/>
      <c r="F88" s="22"/>
      <c r="G88" s="22">
        <f>E88*F88</f>
        <v>0</v>
      </c>
      <c r="H88" s="22">
        <f>SUMIF(Petty_Cash[No.Faktur],Penjualan[[#This Row],[Faktur]],Petty_Cash[Subtotal])+SUMIF(Rekening[No.Faktur],Penjualan[[#This Row],[Faktur]],Rekening[Mutasi])</f>
        <v>0</v>
      </c>
      <c r="I88" s="7" cm="1">
        <f t="array" ref="I88">SUM(--IF(MMULT(--(ROW(Stok_In[Qty])&gt;TRANSPOSE(ROW(Stok_In[Qty]))),--IF(Stok_In[Nama Barang]=Penjualan[[#This Row],[Nama Barang]],Stok_In[Qty],0))&lt;SUMIF(D$4:D88,Penjualan[[#This Row],[Nama Barang]],E$4:E88),1,0))</f>
        <v>0</v>
      </c>
      <c r="J88" s="10" t="e" cm="1">
        <f t="array" aca="1" ref="J88" ca="1">SUMPRODUCT(--IF(OFFSET(Stok_In!E$2,,,I88)=Penjualan[[#This Row],[Nama Barang]],1,0),OFFSET(Stok_In!F$2,,,I88),OFFSET(Stok_In!G$2,,,I88))-SUMIF(Penjualan!D$3:D87,Penjualan[[#This Row],[Nama Barang]],Penjualan!L$3:L87)</f>
        <v>#REF!</v>
      </c>
      <c r="K88" s="45" t="e" cm="1">
        <f t="array" aca="1" ref="K88" ca="1">(SUMIF(D$2:D88,D88,E$2:E88)-SUMPRODUCT(--IF(OFFSET(Stok_In!E$2,,,I88)=D88,1,0),OFFSET(Stok_In!F$2,,,I88)))*INDIRECT(ADDRESS(Penjualan[[#This Row],[Column1]]+1,7,,,"Stok_In"))</f>
        <v>#REF!</v>
      </c>
      <c r="L88" s="10" t="e">
        <f ca="1">Penjualan[[#This Row],[total modal]]+Penjualan[[#This Row],[Sisa Modal]]</f>
        <v>#REF!</v>
      </c>
      <c r="M88" s="24">
        <f ca="1">IFERROR(ABS(Penjualan[[#This Row],[Sisa Modal]]/Penjualan[[#This Row],[Modal FIFO Satuan]]),0)</f>
        <v>0</v>
      </c>
      <c r="N88" s="22" t="e">
        <f ca="1">Penjualan[[#This Row],[Modal]]/Penjualan[[#This Row],[Qty]]</f>
        <v>#REF!</v>
      </c>
      <c r="O88" s="22" t="e">
        <f ca="1">AVERAGEIF(Stok_In[Nama Barang],Penjualan[[#This Row],[Nama Barang]],Stok_In[Harga])-Penjualan[[#This Row],[Modal FIFO Satuan]]</f>
        <v>#DIV/0!</v>
      </c>
      <c r="P88" s="23" t="e">
        <f ca="1">Penjualan[[#This Row],[Subtotal_Jual]]-Penjualan[[#This Row],[Modal]]</f>
        <v>#REF!</v>
      </c>
      <c r="Q88" s="11" t="s">
        <v>63</v>
      </c>
      <c r="R88" s="11">
        <v>2069</v>
      </c>
      <c r="S88" s="11" t="str">
        <f>IFERROR(IF(MATCH(Penjualan[[#This Row],[Faktur]],Petty_Cash[No.Faktur],0),"Tunai",""),IFERROR(IF(MATCH(Penjualan[[#This Row],[Faktur]],Rekening[No.Faktur],0),"TF",""),""))</f>
        <v/>
      </c>
      <c r="T88" s="11"/>
    </row>
    <row r="89" spans="1:20" x14ac:dyDescent="0.25">
      <c r="A89" s="11"/>
      <c r="B89" s="21"/>
      <c r="C89" s="48"/>
      <c r="D89" s="11"/>
      <c r="E89" s="11"/>
      <c r="F89" s="22"/>
      <c r="G89" s="22">
        <f t="shared" si="0"/>
        <v>0</v>
      </c>
      <c r="H89" s="22">
        <f>SUMIF(Petty_Cash[No.Faktur],Penjualan[[#This Row],[Faktur]],Petty_Cash[Subtotal])+SUMIF(Rekening[No.Faktur],Penjualan[[#This Row],[Faktur]],Rekening[Mutasi])</f>
        <v>0</v>
      </c>
      <c r="I89" s="7" cm="1">
        <f t="array" ref="I89">SUM(--IF(MMULT(--(ROW(Stok_In[Qty])&gt;TRANSPOSE(ROW(Stok_In[Qty]))),--IF(Stok_In[Nama Barang]=Penjualan[[#This Row],[Nama Barang]],Stok_In[Qty],0))&lt;SUMIF(D$4:D89,Penjualan[[#This Row],[Nama Barang]],E$4:E89),1,0))</f>
        <v>0</v>
      </c>
      <c r="J89" s="10" t="e" cm="1">
        <f t="array" aca="1" ref="J89" ca="1">SUMPRODUCT(--IF(OFFSET(Stok_In!E$2,,,I89)=Penjualan[[#This Row],[Nama Barang]],1,0),OFFSET(Stok_In!F$2,,,I89),OFFSET(Stok_In!G$2,,,I89))-SUMIF(Penjualan!D$3:D88,Penjualan[[#This Row],[Nama Barang]],Penjualan!L$3:L88)</f>
        <v>#REF!</v>
      </c>
      <c r="K89" s="45" t="e" cm="1">
        <f t="array" aca="1" ref="K89" ca="1">(SUMIF(D$2:D89,D89,E$2:E89)-SUMPRODUCT(--IF(OFFSET(Stok_In!E$2,,,I89)=D89,1,0),OFFSET(Stok_In!F$2,,,I89)))*INDIRECT(ADDRESS(Penjualan[[#This Row],[Column1]]+1,7,,,"Stok_In"))</f>
        <v>#REF!</v>
      </c>
      <c r="L89" s="10" t="e">
        <f ca="1">Penjualan[[#This Row],[total modal]]+Penjualan[[#This Row],[Sisa Modal]]</f>
        <v>#REF!</v>
      </c>
      <c r="M89" s="24">
        <f ca="1">IFERROR(ABS(Penjualan[[#This Row],[Sisa Modal]]/Penjualan[[#This Row],[Modal FIFO Satuan]]),0)</f>
        <v>0</v>
      </c>
      <c r="N89" s="22" t="e">
        <f ca="1">Penjualan[[#This Row],[Modal]]/Penjualan[[#This Row],[Qty]]</f>
        <v>#REF!</v>
      </c>
      <c r="O89" s="22" t="e">
        <f ca="1">AVERAGEIF(Stok_In[Nama Barang],Penjualan[[#This Row],[Nama Barang]],Stok_In[Harga])-Penjualan[[#This Row],[Modal FIFO Satuan]]</f>
        <v>#DIV/0!</v>
      </c>
      <c r="P89" s="23" t="e">
        <f ca="1">Penjualan[[#This Row],[Subtotal_Jual]]-Penjualan[[#This Row],[Modal]]</f>
        <v>#REF!</v>
      </c>
      <c r="Q89" s="11" t="s">
        <v>76</v>
      </c>
      <c r="R89" s="11">
        <v>2070</v>
      </c>
      <c r="S89" s="11" t="str">
        <f>IFERROR(IF(MATCH(Penjualan[[#This Row],[Faktur]],Petty_Cash[No.Faktur],0),"Tunai",""),IFERROR(IF(MATCH(Penjualan[[#This Row],[Faktur]],Rekening[No.Faktur],0),"TF",""),""))</f>
        <v/>
      </c>
      <c r="T89" s="11"/>
    </row>
    <row r="90" spans="1:20" x14ac:dyDescent="0.25">
      <c r="A90" s="11"/>
      <c r="B90" s="21"/>
      <c r="C90" s="48"/>
      <c r="D90" s="11"/>
      <c r="E90" s="11"/>
      <c r="F90" s="22"/>
      <c r="G90" s="22">
        <f>E90*F90</f>
        <v>0</v>
      </c>
      <c r="H90" s="22">
        <f>SUMIF(Petty_Cash[No.Faktur],Penjualan[[#This Row],[Faktur]],Petty_Cash[Subtotal])+SUMIF(Rekening[No.Faktur],Penjualan[[#This Row],[Faktur]],Rekening[Mutasi])</f>
        <v>0</v>
      </c>
      <c r="I90" s="7" cm="1">
        <f t="array" ref="I90">SUM(--IF(MMULT(--(ROW(Stok_In[Qty])&gt;TRANSPOSE(ROW(Stok_In[Qty]))),--IF(Stok_In[Nama Barang]=Penjualan[[#This Row],[Nama Barang]],Stok_In[Qty],0))&lt;SUMIF(D$4:D90,Penjualan[[#This Row],[Nama Barang]],E$4:E90),1,0))</f>
        <v>0</v>
      </c>
      <c r="J90" s="10" t="e" cm="1">
        <f t="array" aca="1" ref="J90" ca="1">SUMPRODUCT(--IF(OFFSET(Stok_In!E$2,,,I90)=Penjualan[[#This Row],[Nama Barang]],1,0),OFFSET(Stok_In!F$2,,,I90),OFFSET(Stok_In!G$2,,,I90))-SUMIF(Penjualan!D$3:D89,Penjualan[[#This Row],[Nama Barang]],Penjualan!L$3:L89)</f>
        <v>#REF!</v>
      </c>
      <c r="K90" s="45" t="e" cm="1">
        <f t="array" aca="1" ref="K90" ca="1">(SUMIF(D$2:D90,D90,E$2:E90)-SUMPRODUCT(--IF(OFFSET(Stok_In!E$2,,,I90)=D90,1,0),OFFSET(Stok_In!F$2,,,I90)))*INDIRECT(ADDRESS(Penjualan[[#This Row],[Column1]]+1,7,,,"Stok_In"))</f>
        <v>#REF!</v>
      </c>
      <c r="L90" s="10" t="e">
        <f ca="1">Penjualan[[#This Row],[total modal]]+Penjualan[[#This Row],[Sisa Modal]]</f>
        <v>#REF!</v>
      </c>
      <c r="M90" s="24">
        <f ca="1">IFERROR(ABS(Penjualan[[#This Row],[Sisa Modal]]/Penjualan[[#This Row],[Modal FIFO Satuan]]),0)</f>
        <v>0</v>
      </c>
      <c r="N90" s="22" t="e">
        <f ca="1">Penjualan[[#This Row],[Modal]]/Penjualan[[#This Row],[Qty]]</f>
        <v>#REF!</v>
      </c>
      <c r="O90" s="22" t="e">
        <f ca="1">AVERAGEIF(Stok_In[Nama Barang],Penjualan[[#This Row],[Nama Barang]],Stok_In[Harga])-Penjualan[[#This Row],[Modal FIFO Satuan]]</f>
        <v>#DIV/0!</v>
      </c>
      <c r="P90" s="23" t="e">
        <f ca="1">Penjualan[[#This Row],[Subtotal_Jual]]-Penjualan[[#This Row],[Modal]]</f>
        <v>#REF!</v>
      </c>
      <c r="Q90" s="11" t="s">
        <v>73</v>
      </c>
      <c r="R90" s="11">
        <v>2071</v>
      </c>
      <c r="S90" s="11" t="str">
        <f>IFERROR(IF(MATCH(Penjualan[[#This Row],[Faktur]],Petty_Cash[No.Faktur],0),"Tunai",""),IFERROR(IF(MATCH(Penjualan[[#This Row],[Faktur]],Rekening[No.Faktur],0),"TF",""),""))</f>
        <v/>
      </c>
      <c r="T90" s="11"/>
    </row>
    <row r="91" spans="1:20" x14ac:dyDescent="0.25">
      <c r="A91" s="11"/>
      <c r="B91" s="21"/>
      <c r="C91" s="48"/>
      <c r="D91" s="11"/>
      <c r="E91" s="11"/>
      <c r="F91" s="22"/>
      <c r="G91" s="22">
        <f>E91*F91</f>
        <v>0</v>
      </c>
      <c r="H91" s="22">
        <f>SUMIF(Petty_Cash[No.Faktur],Penjualan[[#This Row],[Faktur]],Petty_Cash[Subtotal])+SUMIF(Rekening[No.Faktur],Penjualan[[#This Row],[Faktur]],Rekening[Mutasi])</f>
        <v>0</v>
      </c>
      <c r="I91" s="7" cm="1">
        <f t="array" ref="I91">SUM(--IF(MMULT(--(ROW(Stok_In[Qty])&gt;TRANSPOSE(ROW(Stok_In[Qty]))),--IF(Stok_In[Nama Barang]=Penjualan[[#This Row],[Nama Barang]],Stok_In[Qty],0))&lt;SUMIF(D$4:D91,Penjualan[[#This Row],[Nama Barang]],E$4:E91),1,0))</f>
        <v>0</v>
      </c>
      <c r="J91" s="10" t="e" cm="1">
        <f t="array" aca="1" ref="J91" ca="1">SUMPRODUCT(--IF(OFFSET(Stok_In!E$2,,,I91)=Penjualan[[#This Row],[Nama Barang]],1,0),OFFSET(Stok_In!F$2,,,I91),OFFSET(Stok_In!G$2,,,I91))-SUMIF(Penjualan!D$3:D90,Penjualan[[#This Row],[Nama Barang]],Penjualan!L$3:L90)</f>
        <v>#REF!</v>
      </c>
      <c r="K91" s="45" t="e" cm="1">
        <f t="array" aca="1" ref="K91" ca="1">(SUMIF(D$2:D91,D91,E$2:E91)-SUMPRODUCT(--IF(OFFSET(Stok_In!E$2,,,I91)=D91,1,0),OFFSET(Stok_In!F$2,,,I91)))*INDIRECT(ADDRESS(Penjualan[[#This Row],[Column1]]+1,7,,,"Stok_In"))</f>
        <v>#REF!</v>
      </c>
      <c r="L91" s="10" t="e">
        <f ca="1">Penjualan[[#This Row],[total modal]]+Penjualan[[#This Row],[Sisa Modal]]</f>
        <v>#REF!</v>
      </c>
      <c r="M91" s="24">
        <f ca="1">IFERROR(ABS(Penjualan[[#This Row],[Sisa Modal]]/Penjualan[[#This Row],[Modal FIFO Satuan]]),0)</f>
        <v>0</v>
      </c>
      <c r="N91" s="22" t="e">
        <f ca="1">Penjualan[[#This Row],[Modal]]/Penjualan[[#This Row],[Qty]]</f>
        <v>#REF!</v>
      </c>
      <c r="O91" s="22" t="e">
        <f ca="1">INDEX(PL[Harga Modal],MATCH(Penjualan[[#This Row],[Nama Barang]],PL[NAMA_BARANG],0))-Penjualan[[#This Row],[Modal FIFO Satuan]]</f>
        <v>#N/A</v>
      </c>
      <c r="P91" s="23" t="e">
        <f ca="1">Penjualan[[#This Row],[Subtotal_Jual]]-Penjualan[[#This Row],[Modal]]</f>
        <v>#REF!</v>
      </c>
      <c r="Q91" s="11" t="s">
        <v>73</v>
      </c>
      <c r="R91" s="11">
        <v>2071</v>
      </c>
      <c r="S91" s="11" t="str">
        <f>IFERROR(IF(MATCH(Penjualan[[#This Row],[Faktur]],Petty_Cash[No.Faktur],0),"Tunai",""),IFERROR(IF(MATCH(Penjualan[[#This Row],[Faktur]],Rekening[No.Faktur],0),"TF",""),""))</f>
        <v/>
      </c>
      <c r="T91" s="11"/>
    </row>
    <row r="92" spans="1:20" x14ac:dyDescent="0.25">
      <c r="A92" s="11"/>
      <c r="B92" s="21"/>
      <c r="C92" s="48"/>
      <c r="D92" s="11"/>
      <c r="E92" s="11"/>
      <c r="F92" s="22"/>
      <c r="G92" s="22">
        <f t="shared" si="0"/>
        <v>0</v>
      </c>
      <c r="H92" s="22">
        <f>SUMIF(Petty_Cash[No.Faktur],Penjualan[[#This Row],[Faktur]],Petty_Cash[Subtotal])+SUMIF(Rekening[No.Faktur],Penjualan[[#This Row],[Faktur]],Rekening[Mutasi])</f>
        <v>0</v>
      </c>
      <c r="I92" s="7" cm="1">
        <f t="array" ref="I92">SUM(--IF(MMULT(--(ROW(Stok_In[Qty])&gt;TRANSPOSE(ROW(Stok_In[Qty]))),--IF(Stok_In[Nama Barang]=Penjualan[[#This Row],[Nama Barang]],Stok_In[Qty],0))&lt;SUMIF(D$4:D92,Penjualan[[#This Row],[Nama Barang]],E$4:E92),1,0))</f>
        <v>0</v>
      </c>
      <c r="J92" s="10" t="e" cm="1">
        <f t="array" aca="1" ref="J92" ca="1">SUMPRODUCT(--IF(OFFSET(Stok_In!E$2,,,I92)=Penjualan[[#This Row],[Nama Barang]],1,0),OFFSET(Stok_In!F$2,,,I92),OFFSET(Stok_In!G$2,,,I92))-SUMIF(Penjualan!D$3:D91,Penjualan[[#This Row],[Nama Barang]],Penjualan!L$3:L91)</f>
        <v>#REF!</v>
      </c>
      <c r="K92" s="45" t="e" cm="1">
        <f t="array" aca="1" ref="K92" ca="1">(SUMIF(D$2:D92,D92,E$2:E92)-SUMPRODUCT(--IF(OFFSET(Stok_In!E$2,,,I92)=D92,1,0),OFFSET(Stok_In!F$2,,,I92)))*INDIRECT(ADDRESS(Penjualan[[#This Row],[Column1]]+1,7,,,"Stok_In"))</f>
        <v>#REF!</v>
      </c>
      <c r="L92" s="10" t="e">
        <f ca="1">Penjualan[[#This Row],[total modal]]+Penjualan[[#This Row],[Sisa Modal]]</f>
        <v>#REF!</v>
      </c>
      <c r="M92" s="24">
        <f ca="1">IFERROR(ABS(Penjualan[[#This Row],[Sisa Modal]]/Penjualan[[#This Row],[Modal FIFO Satuan]]),0)</f>
        <v>0</v>
      </c>
      <c r="N92" s="22" t="e">
        <f ca="1">Penjualan[[#This Row],[Modal]]/Penjualan[[#This Row],[Qty]]</f>
        <v>#REF!</v>
      </c>
      <c r="O92" s="22" t="e">
        <f ca="1">AVERAGEIF(Stok_In[Nama Barang],Penjualan[[#This Row],[Nama Barang]],Stok_In[Harga])-Penjualan[[#This Row],[Modal FIFO Satuan]]</f>
        <v>#DIV/0!</v>
      </c>
      <c r="P92" s="23" t="e">
        <f ca="1">Penjualan[[#This Row],[Subtotal_Jual]]-Penjualan[[#This Row],[Modal]]</f>
        <v>#REF!</v>
      </c>
      <c r="Q92" s="11" t="s">
        <v>73</v>
      </c>
      <c r="R92" s="11">
        <v>2071</v>
      </c>
      <c r="S92" s="11" t="str">
        <f>IFERROR(IF(MATCH(Penjualan[[#This Row],[Faktur]],Petty_Cash[No.Faktur],0),"Tunai",""),IFERROR(IF(MATCH(Penjualan[[#This Row],[Faktur]],Rekening[No.Faktur],0),"TF",""),""))</f>
        <v/>
      </c>
      <c r="T92" s="11"/>
    </row>
    <row r="93" spans="1:20" x14ac:dyDescent="0.25">
      <c r="A93" s="11"/>
      <c r="B93" s="21"/>
      <c r="C93" s="48"/>
      <c r="D93" s="11"/>
      <c r="E93" s="11"/>
      <c r="F93" s="22"/>
      <c r="G93" s="22">
        <f t="shared" si="0"/>
        <v>0</v>
      </c>
      <c r="H93" s="22">
        <f>SUMIF(Petty_Cash[No.Faktur],Penjualan[[#This Row],[Faktur]],Petty_Cash[Subtotal])+SUMIF(Rekening[No.Faktur],Penjualan[[#This Row],[Faktur]],Rekening[Mutasi])</f>
        <v>0</v>
      </c>
      <c r="I93" s="7" cm="1">
        <f t="array" ref="I93">SUM(--IF(MMULT(--(ROW(Stok_In[Qty])&gt;TRANSPOSE(ROW(Stok_In[Qty]))),--IF(Stok_In[Nama Barang]=Penjualan[[#This Row],[Nama Barang]],Stok_In[Qty],0))&lt;SUMIF(D$4:D93,Penjualan[[#This Row],[Nama Barang]],E$4:E93),1,0))</f>
        <v>0</v>
      </c>
      <c r="J93" s="10" t="e" cm="1">
        <f t="array" aca="1" ref="J93" ca="1">SUMPRODUCT(--IF(OFFSET(Stok_In!E$2,,,I93)=Penjualan[[#This Row],[Nama Barang]],1,0),OFFSET(Stok_In!F$2,,,I93),OFFSET(Stok_In!G$2,,,I93))-SUMIF(Penjualan!D$3:D92,Penjualan[[#This Row],[Nama Barang]],Penjualan!L$3:L92)</f>
        <v>#REF!</v>
      </c>
      <c r="K93" s="45" t="e" cm="1">
        <f t="array" aca="1" ref="K93" ca="1">(SUMIF(D$2:D93,D93,E$2:E93)-SUMPRODUCT(--IF(OFFSET(Stok_In!E$2,,,I93)=D93,1,0),OFFSET(Stok_In!F$2,,,I93)))*INDIRECT(ADDRESS(Penjualan[[#This Row],[Column1]]+1,7,,,"Stok_In"))</f>
        <v>#REF!</v>
      </c>
      <c r="L93" s="10" t="e">
        <f ca="1">Penjualan[[#This Row],[total modal]]+Penjualan[[#This Row],[Sisa Modal]]</f>
        <v>#REF!</v>
      </c>
      <c r="M93" s="24">
        <f ca="1">IFERROR(ABS(Penjualan[[#This Row],[Sisa Modal]]/Penjualan[[#This Row],[Modal FIFO Satuan]]),0)</f>
        <v>0</v>
      </c>
      <c r="N93" s="22" t="e">
        <f ca="1">Penjualan[[#This Row],[Modal]]/Penjualan[[#This Row],[Qty]]</f>
        <v>#REF!</v>
      </c>
      <c r="O93" s="22" t="e">
        <f ca="1">AVERAGEIF(Stok_In[Nama Barang],Penjualan[[#This Row],[Nama Barang]],Stok_In[Harga])-Penjualan[[#This Row],[Modal FIFO Satuan]]</f>
        <v>#DIV/0!</v>
      </c>
      <c r="P93" s="23" t="e">
        <f ca="1">Penjualan[[#This Row],[Subtotal_Jual]]-Penjualan[[#This Row],[Modal]]</f>
        <v>#REF!</v>
      </c>
      <c r="Q93" s="11" t="s">
        <v>73</v>
      </c>
      <c r="R93" s="11">
        <v>2071</v>
      </c>
      <c r="S93" s="11" t="str">
        <f>IFERROR(IF(MATCH(Penjualan[[#This Row],[Faktur]],Petty_Cash[No.Faktur],0),"Tunai",""),IFERROR(IF(MATCH(Penjualan[[#This Row],[Faktur]],Rekening[No.Faktur],0),"TF",""),""))</f>
        <v/>
      </c>
      <c r="T93" s="11"/>
    </row>
    <row r="94" spans="1:20" x14ac:dyDescent="0.25">
      <c r="A94" s="11"/>
      <c r="B94" s="21"/>
      <c r="C94" s="48"/>
      <c r="D94" s="11"/>
      <c r="E94" s="11"/>
      <c r="F94" s="22"/>
      <c r="G94" s="22">
        <f>E94*F94</f>
        <v>0</v>
      </c>
      <c r="H94" s="22">
        <f>SUMIF(Petty_Cash[No.Faktur],Penjualan[[#This Row],[Faktur]],Petty_Cash[Subtotal])+SUMIF(Rekening[No.Faktur],Penjualan[[#This Row],[Faktur]],Rekening[Mutasi])</f>
        <v>0</v>
      </c>
      <c r="I94" s="7" cm="1">
        <f t="array" ref="I94">SUM(--IF(MMULT(--(ROW(Stok_In[Qty])&gt;TRANSPOSE(ROW(Stok_In[Qty]))),--IF(Stok_In[Nama Barang]=Penjualan[[#This Row],[Nama Barang]],Stok_In[Qty],0))&lt;SUMIF(D$4:D94,Penjualan[[#This Row],[Nama Barang]],E$4:E94),1,0))</f>
        <v>0</v>
      </c>
      <c r="J94" s="10" t="e" cm="1">
        <f t="array" aca="1" ref="J94" ca="1">SUMPRODUCT(--IF(OFFSET(Stok_In!E$2,,,I94)=Penjualan[[#This Row],[Nama Barang]],1,0),OFFSET(Stok_In!F$2,,,I94),OFFSET(Stok_In!G$2,,,I94))-SUMIF(Penjualan!D$3:D93,Penjualan[[#This Row],[Nama Barang]],Penjualan!L$3:L93)</f>
        <v>#REF!</v>
      </c>
      <c r="K94" s="45" t="e" cm="1">
        <f t="array" aca="1" ref="K94" ca="1">(SUMIF(D$2:D94,D94,E$2:E94)-SUMPRODUCT(--IF(OFFSET(Stok_In!E$2,,,I94)=D94,1,0),OFFSET(Stok_In!F$2,,,I94)))*INDIRECT(ADDRESS(Penjualan[[#This Row],[Column1]]+1,7,,,"Stok_In"))</f>
        <v>#REF!</v>
      </c>
      <c r="L94" s="10" t="e">
        <f ca="1">Penjualan[[#This Row],[total modal]]+Penjualan[[#This Row],[Sisa Modal]]</f>
        <v>#REF!</v>
      </c>
      <c r="M94" s="24">
        <f ca="1">IFERROR(ABS(Penjualan[[#This Row],[Sisa Modal]]/Penjualan[[#This Row],[Modal FIFO Satuan]]),0)</f>
        <v>0</v>
      </c>
      <c r="N94" s="22" t="e">
        <f ca="1">Penjualan[[#This Row],[Modal]]/Penjualan[[#This Row],[Qty]]</f>
        <v>#REF!</v>
      </c>
      <c r="O94" s="22" t="e">
        <f ca="1">AVERAGEIF(Stok_In[Nama Barang],Penjualan[[#This Row],[Nama Barang]],Stok_In[Harga])-Penjualan[[#This Row],[Modal FIFO Satuan]]</f>
        <v>#DIV/0!</v>
      </c>
      <c r="P94" s="23" t="e">
        <f ca="1">Penjualan[[#This Row],[Subtotal_Jual]]-Penjualan[[#This Row],[Modal]]</f>
        <v>#REF!</v>
      </c>
      <c r="Q94" s="11" t="s">
        <v>73</v>
      </c>
      <c r="R94" s="11">
        <v>2071</v>
      </c>
      <c r="S94" s="11" t="str">
        <f>IFERROR(IF(MATCH(Penjualan[[#This Row],[Faktur]],Petty_Cash[No.Faktur],0),"Tunai",""),IFERROR(IF(MATCH(Penjualan[[#This Row],[Faktur]],Rekening[No.Faktur],0),"TF",""),""))</f>
        <v/>
      </c>
      <c r="T94" s="11"/>
    </row>
    <row r="95" spans="1:20" x14ac:dyDescent="0.25">
      <c r="A95" s="11"/>
      <c r="B95" s="21"/>
      <c r="C95" s="48"/>
      <c r="D95" s="11"/>
      <c r="E95" s="11"/>
      <c r="F95" s="22"/>
      <c r="G95" s="22">
        <f t="shared" si="0"/>
        <v>0</v>
      </c>
      <c r="H95" s="22">
        <f>SUMIF(Petty_Cash[No.Faktur],Penjualan[[#This Row],[Faktur]],Petty_Cash[Subtotal])+SUMIF(Rekening[No.Faktur],Penjualan[[#This Row],[Faktur]],Rekening[Mutasi])</f>
        <v>0</v>
      </c>
      <c r="I95" s="7" cm="1">
        <f t="array" ref="I95">SUM(--IF(MMULT(--(ROW(Stok_In[Qty])&gt;TRANSPOSE(ROW(Stok_In[Qty]))),--IF(Stok_In[Nama Barang]=Penjualan[[#This Row],[Nama Barang]],Stok_In[Qty],0))&lt;SUMIF(D$4:D95,Penjualan[[#This Row],[Nama Barang]],E$4:E95),1,0))</f>
        <v>0</v>
      </c>
      <c r="J95" s="10" t="e" cm="1">
        <f t="array" aca="1" ref="J95" ca="1">SUMPRODUCT(--IF(OFFSET(Stok_In!E$2,,,I95)=Penjualan[[#This Row],[Nama Barang]],1,0),OFFSET(Stok_In!F$2,,,I95),OFFSET(Stok_In!G$2,,,I95))-SUMIF(Penjualan!D$3:D94,Penjualan[[#This Row],[Nama Barang]],Penjualan!L$3:L94)</f>
        <v>#REF!</v>
      </c>
      <c r="K95" s="45" t="e" cm="1">
        <f t="array" aca="1" ref="K95" ca="1">(SUMIF(D$2:D95,D95,E$2:E95)-SUMPRODUCT(--IF(OFFSET(Stok_In!E$2,,,I95)=D95,1,0),OFFSET(Stok_In!F$2,,,I95)))*INDIRECT(ADDRESS(Penjualan[[#This Row],[Column1]]+1,7,,,"Stok_In"))</f>
        <v>#REF!</v>
      </c>
      <c r="L95" s="10" t="e">
        <f ca="1">Penjualan[[#This Row],[total modal]]+Penjualan[[#This Row],[Sisa Modal]]</f>
        <v>#REF!</v>
      </c>
      <c r="M95" s="24">
        <f ca="1">IFERROR(ABS(Penjualan[[#This Row],[Sisa Modal]]/Penjualan[[#This Row],[Modal FIFO Satuan]]),0)</f>
        <v>0</v>
      </c>
      <c r="N95" s="22" t="e">
        <f ca="1">Penjualan[[#This Row],[Modal]]/Penjualan[[#This Row],[Qty]]</f>
        <v>#REF!</v>
      </c>
      <c r="O95" s="22" t="e">
        <f ca="1">AVERAGEIF(Stok_In[Nama Barang],Penjualan[[#This Row],[Nama Barang]],Stok_In[Harga])-Penjualan[[#This Row],[Modal FIFO Satuan]]</f>
        <v>#DIV/0!</v>
      </c>
      <c r="P95" s="23" t="e">
        <f ca="1">Penjualan[[#This Row],[Subtotal_Jual]]-Penjualan[[#This Row],[Modal]]</f>
        <v>#REF!</v>
      </c>
      <c r="Q95" s="11" t="s">
        <v>73</v>
      </c>
      <c r="R95" s="11">
        <v>2071</v>
      </c>
      <c r="S95" s="11" t="str">
        <f>IFERROR(IF(MATCH(Penjualan[[#This Row],[Faktur]],Petty_Cash[No.Faktur],0),"Tunai",""),IFERROR(IF(MATCH(Penjualan[[#This Row],[Faktur]],Rekening[No.Faktur],0),"TF",""),""))</f>
        <v/>
      </c>
      <c r="T95" s="11"/>
    </row>
    <row r="96" spans="1:20" x14ac:dyDescent="0.25">
      <c r="A96" s="11"/>
      <c r="B96" s="21"/>
      <c r="C96" s="48"/>
      <c r="D96" s="11"/>
      <c r="E96" s="11"/>
      <c r="F96" s="22"/>
      <c r="G96" s="22">
        <f t="shared" ref="G96:G105" si="3">E96*F96</f>
        <v>0</v>
      </c>
      <c r="H96" s="22">
        <f>SUMIF(Petty_Cash[No.Faktur],Penjualan[[#This Row],[Faktur]],Petty_Cash[Subtotal])+SUMIF(Rekening[No.Faktur],Penjualan[[#This Row],[Faktur]],Rekening[Mutasi])</f>
        <v>0</v>
      </c>
      <c r="I96" s="7" cm="1">
        <f t="array" ref="I96">SUM(--IF(MMULT(--(ROW(Stok_In[Qty])&gt;TRANSPOSE(ROW(Stok_In[Qty]))),--IF(Stok_In[Nama Barang]=Penjualan[[#This Row],[Nama Barang]],Stok_In[Qty],0))&lt;SUMIF(D$4:D96,Penjualan[[#This Row],[Nama Barang]],E$4:E96),1,0))</f>
        <v>0</v>
      </c>
      <c r="J96" s="10" t="e" cm="1">
        <f t="array" aca="1" ref="J96" ca="1">SUMPRODUCT(--IF(OFFSET(Stok_In!E$2,,,I96)=Penjualan[[#This Row],[Nama Barang]],1,0),OFFSET(Stok_In!F$2,,,I96),OFFSET(Stok_In!G$2,,,I96))-SUMIF(Penjualan!D$3:D95,Penjualan[[#This Row],[Nama Barang]],Penjualan!L$3:L95)</f>
        <v>#REF!</v>
      </c>
      <c r="K96" s="45" t="e" cm="1">
        <f t="array" aca="1" ref="K96" ca="1">(SUMIF(D$2:D96,D96,E$2:E96)-SUMPRODUCT(--IF(OFFSET(Stok_In!E$2,,,I96)=D96,1,0),OFFSET(Stok_In!F$2,,,I96)))*INDIRECT(ADDRESS(Penjualan[[#This Row],[Column1]]+1,7,,,"Stok_In"))</f>
        <v>#REF!</v>
      </c>
      <c r="L96" s="10" t="e">
        <f ca="1">Penjualan[[#This Row],[total modal]]+Penjualan[[#This Row],[Sisa Modal]]</f>
        <v>#REF!</v>
      </c>
      <c r="M96" s="24">
        <f ca="1">IFERROR(ABS(Penjualan[[#This Row],[Sisa Modal]]/Penjualan[[#This Row],[Modal FIFO Satuan]]),0)</f>
        <v>0</v>
      </c>
      <c r="N96" s="22" t="e">
        <f ca="1">Penjualan[[#This Row],[Modal]]/Penjualan[[#This Row],[Qty]]</f>
        <v>#REF!</v>
      </c>
      <c r="O96" s="22" t="e">
        <f ca="1">AVERAGEIF(Stok_In[Nama Barang],Penjualan[[#This Row],[Nama Barang]],Stok_In[Harga])-Penjualan[[#This Row],[Modal FIFO Satuan]]</f>
        <v>#DIV/0!</v>
      </c>
      <c r="P96" s="23" t="e">
        <f ca="1">Penjualan[[#This Row],[Subtotal_Jual]]-Penjualan[[#This Row],[Modal]]</f>
        <v>#REF!</v>
      </c>
      <c r="Q96" s="11" t="s">
        <v>77</v>
      </c>
      <c r="R96" s="11">
        <v>2072</v>
      </c>
      <c r="S96" s="11" t="str">
        <f>IFERROR(IF(MATCH(Penjualan[[#This Row],[Faktur]],Petty_Cash[No.Faktur],0),"Tunai",""),IFERROR(IF(MATCH(Penjualan[[#This Row],[Faktur]],Rekening[No.Faktur],0),"TF",""),""))</f>
        <v/>
      </c>
      <c r="T96" s="11"/>
    </row>
    <row r="97" spans="1:20" x14ac:dyDescent="0.25">
      <c r="A97" s="11"/>
      <c r="B97" s="21"/>
      <c r="C97" s="48"/>
      <c r="D97" s="11"/>
      <c r="E97" s="11"/>
      <c r="F97" s="22"/>
      <c r="G97" s="22">
        <f t="shared" si="3"/>
        <v>0</v>
      </c>
      <c r="H97" s="22">
        <f>SUMIF(Petty_Cash[No.Faktur],Penjualan[[#This Row],[Faktur]],Petty_Cash[Subtotal])+SUMIF(Rekening[No.Faktur],Penjualan[[#This Row],[Faktur]],Rekening[Mutasi])</f>
        <v>0</v>
      </c>
      <c r="I97" s="7" cm="1">
        <f t="array" ref="I97">SUM(--IF(MMULT(--(ROW(Stok_In[Qty])&gt;TRANSPOSE(ROW(Stok_In[Qty]))),--IF(Stok_In[Nama Barang]=Penjualan[[#This Row],[Nama Barang]],Stok_In[Qty],0))&lt;SUMIF(D$4:D97,Penjualan[[#This Row],[Nama Barang]],E$4:E97),1,0))</f>
        <v>0</v>
      </c>
      <c r="J97" s="10" t="e" cm="1">
        <f t="array" aca="1" ref="J97" ca="1">SUMPRODUCT(--IF(OFFSET(Stok_In!E$2,,,I97)=Penjualan[[#This Row],[Nama Barang]],1,0),OFFSET(Stok_In!F$2,,,I97),OFFSET(Stok_In!G$2,,,I97))-SUMIF(Penjualan!D$3:D96,Penjualan[[#This Row],[Nama Barang]],Penjualan!L$3:L96)</f>
        <v>#REF!</v>
      </c>
      <c r="K97" s="45" t="e" cm="1">
        <f t="array" aca="1" ref="K97" ca="1">(SUMIF(D$2:D97,D97,E$2:E97)-SUMPRODUCT(--IF(OFFSET(Stok_In!E$2,,,I97)=D97,1,0),OFFSET(Stok_In!F$2,,,I97)))*INDIRECT(ADDRESS(Penjualan[[#This Row],[Column1]]+1,7,,,"Stok_In"))</f>
        <v>#REF!</v>
      </c>
      <c r="L97" s="10" t="e">
        <f ca="1">Penjualan[[#This Row],[total modal]]+Penjualan[[#This Row],[Sisa Modal]]</f>
        <v>#REF!</v>
      </c>
      <c r="M97" s="24">
        <f ca="1">IFERROR(ABS(Penjualan[[#This Row],[Sisa Modal]]/Penjualan[[#This Row],[Modal FIFO Satuan]]),0)</f>
        <v>0</v>
      </c>
      <c r="N97" s="22" t="e">
        <f ca="1">Penjualan[[#This Row],[Modal]]/Penjualan[[#This Row],[Qty]]</f>
        <v>#REF!</v>
      </c>
      <c r="O97" s="22" t="e">
        <f ca="1">AVERAGEIF(Stok_In[Nama Barang],Penjualan[[#This Row],[Nama Barang]],Stok_In[Harga])-Penjualan[[#This Row],[Modal FIFO Satuan]]</f>
        <v>#DIV/0!</v>
      </c>
      <c r="P97" s="23" t="e">
        <f ca="1">Penjualan[[#This Row],[Subtotal_Jual]]-Penjualan[[#This Row],[Modal]]</f>
        <v>#REF!</v>
      </c>
      <c r="Q97" s="11" t="s">
        <v>78</v>
      </c>
      <c r="R97" s="11">
        <v>2073</v>
      </c>
      <c r="S97" s="11" t="str">
        <f>IFERROR(IF(MATCH(Penjualan[[#This Row],[Faktur]],Petty_Cash[No.Faktur],0),"Tunai",""),IFERROR(IF(MATCH(Penjualan[[#This Row],[Faktur]],Rekening[No.Faktur],0),"TF",""),""))</f>
        <v/>
      </c>
      <c r="T97" s="11"/>
    </row>
    <row r="98" spans="1:20" x14ac:dyDescent="0.25">
      <c r="A98" s="11"/>
      <c r="B98" s="21"/>
      <c r="C98" s="48"/>
      <c r="D98" s="11"/>
      <c r="E98" s="11"/>
      <c r="F98" s="22"/>
      <c r="G98" s="22">
        <f t="shared" si="3"/>
        <v>0</v>
      </c>
      <c r="H98" s="22">
        <f>SUMIF(Petty_Cash[No.Faktur],Penjualan[[#This Row],[Faktur]],Petty_Cash[Subtotal])+SUMIF(Rekening[No.Faktur],Penjualan[[#This Row],[Faktur]],Rekening[Mutasi])</f>
        <v>0</v>
      </c>
      <c r="I98" s="7" cm="1">
        <f t="array" ref="I98">SUM(--IF(MMULT(--(ROW(Stok_In[Qty])&gt;TRANSPOSE(ROW(Stok_In[Qty]))),--IF(Stok_In[Nama Barang]=Penjualan[[#This Row],[Nama Barang]],Stok_In[Qty],0))&lt;SUMIF(D$4:D98,Penjualan[[#This Row],[Nama Barang]],E$4:E98),1,0))</f>
        <v>0</v>
      </c>
      <c r="J98" s="10" t="e" cm="1">
        <f t="array" aca="1" ref="J98" ca="1">SUMPRODUCT(--IF(OFFSET(Stok_In!E$2,,,I98)=Penjualan[[#This Row],[Nama Barang]],1,0),OFFSET(Stok_In!F$2,,,I98),OFFSET(Stok_In!G$2,,,I98))-SUMIF(Penjualan!D$3:D97,Penjualan[[#This Row],[Nama Barang]],Penjualan!L$3:L97)</f>
        <v>#REF!</v>
      </c>
      <c r="K98" s="45" t="e" cm="1">
        <f t="array" aca="1" ref="K98" ca="1">(SUMIF(D$2:D98,D98,E$2:E98)-SUMPRODUCT(--IF(OFFSET(Stok_In!E$2,,,I98)=D98,1,0),OFFSET(Stok_In!F$2,,,I98)))*INDIRECT(ADDRESS(Penjualan[[#This Row],[Column1]]+1,7,,,"Stok_In"))</f>
        <v>#REF!</v>
      </c>
      <c r="L98" s="10" t="e">
        <f ca="1">Penjualan[[#This Row],[total modal]]+Penjualan[[#This Row],[Sisa Modal]]</f>
        <v>#REF!</v>
      </c>
      <c r="M98" s="24">
        <f ca="1">IFERROR(ABS(Penjualan[[#This Row],[Sisa Modal]]/Penjualan[[#This Row],[Modal FIFO Satuan]]),0)</f>
        <v>0</v>
      </c>
      <c r="N98" s="22" t="e">
        <f ca="1">Penjualan[[#This Row],[Modal]]/Penjualan[[#This Row],[Qty]]</f>
        <v>#REF!</v>
      </c>
      <c r="O98" s="22" t="e">
        <f ca="1">AVERAGEIF(Stok_In[Nama Barang],Penjualan[[#This Row],[Nama Barang]],Stok_In[Harga])-Penjualan[[#This Row],[Modal FIFO Satuan]]</f>
        <v>#DIV/0!</v>
      </c>
      <c r="P98" s="23" t="e">
        <f ca="1">Penjualan[[#This Row],[Subtotal_Jual]]-Penjualan[[#This Row],[Modal]]</f>
        <v>#REF!</v>
      </c>
      <c r="Q98" s="11" t="s">
        <v>58</v>
      </c>
      <c r="R98" s="11">
        <v>2074</v>
      </c>
      <c r="S98" s="11" t="str">
        <f>IFERROR(IF(MATCH(Penjualan[[#This Row],[Faktur]],Petty_Cash[No.Faktur],0),"Tunai",""),IFERROR(IF(MATCH(Penjualan[[#This Row],[Faktur]],Rekening[No.Faktur],0),"TF",""),""))</f>
        <v/>
      </c>
      <c r="T98" s="11"/>
    </row>
    <row r="99" spans="1:20" x14ac:dyDescent="0.25">
      <c r="A99" s="11"/>
      <c r="B99" s="21"/>
      <c r="C99" s="48"/>
      <c r="D99" s="11"/>
      <c r="E99" s="11"/>
      <c r="F99" s="22"/>
      <c r="G99" s="22">
        <f t="shared" si="3"/>
        <v>0</v>
      </c>
      <c r="H99" s="22">
        <f>SUMIF(Petty_Cash[No.Faktur],Penjualan[[#This Row],[Faktur]],Petty_Cash[Subtotal])+SUMIF(Rekening[No.Faktur],Penjualan[[#This Row],[Faktur]],Rekening[Mutasi])</f>
        <v>0</v>
      </c>
      <c r="I99" s="7" cm="1">
        <f t="array" ref="I99">SUM(--IF(MMULT(--(ROW(Stok_In[Qty])&gt;TRANSPOSE(ROW(Stok_In[Qty]))),--IF(Stok_In[Nama Barang]=Penjualan[[#This Row],[Nama Barang]],Stok_In[Qty],0))&lt;SUMIF(D$4:D99,Penjualan[[#This Row],[Nama Barang]],E$4:E99),1,0))</f>
        <v>0</v>
      </c>
      <c r="J99" s="10" t="e" cm="1">
        <f t="array" aca="1" ref="J99" ca="1">SUMPRODUCT(--IF(OFFSET(Stok_In!E$2,,,I99)=Penjualan[[#This Row],[Nama Barang]],1,0),OFFSET(Stok_In!F$2,,,I99),OFFSET(Stok_In!G$2,,,I99))-SUMIF(Penjualan!D$3:D98,Penjualan[[#This Row],[Nama Barang]],Penjualan!L$3:L98)</f>
        <v>#REF!</v>
      </c>
      <c r="K99" s="45" t="e" cm="1">
        <f t="array" aca="1" ref="K99" ca="1">(SUMIF(D$2:D99,D99,E$2:E99)-SUMPRODUCT(--IF(OFFSET(Stok_In!E$2,,,I99)=D99,1,0),OFFSET(Stok_In!F$2,,,I99)))*INDIRECT(ADDRESS(Penjualan[[#This Row],[Column1]]+1,7,,,"Stok_In"))</f>
        <v>#REF!</v>
      </c>
      <c r="L99" s="10" t="e">
        <f ca="1">Penjualan[[#This Row],[total modal]]+Penjualan[[#This Row],[Sisa Modal]]</f>
        <v>#REF!</v>
      </c>
      <c r="M99" s="24">
        <f ca="1">IFERROR(ABS(Penjualan[[#This Row],[Sisa Modal]]/Penjualan[[#This Row],[Modal FIFO Satuan]]),0)</f>
        <v>0</v>
      </c>
      <c r="N99" s="22" t="e">
        <f ca="1">Penjualan[[#This Row],[Modal]]/Penjualan[[#This Row],[Qty]]</f>
        <v>#REF!</v>
      </c>
      <c r="O99" s="22" t="e">
        <f ca="1">AVERAGEIF(Stok_In[Nama Barang],Penjualan[[#This Row],[Nama Barang]],Stok_In[Harga])-Penjualan[[#This Row],[Modal FIFO Satuan]]</f>
        <v>#DIV/0!</v>
      </c>
      <c r="P99" s="23" t="e">
        <f ca="1">Penjualan[[#This Row],[Subtotal_Jual]]-Penjualan[[#This Row],[Modal]]</f>
        <v>#REF!</v>
      </c>
      <c r="Q99" s="11" t="s">
        <v>58</v>
      </c>
      <c r="R99" s="11">
        <v>2074</v>
      </c>
      <c r="S99" s="11" t="str">
        <f>IFERROR(IF(MATCH(Penjualan[[#This Row],[Faktur]],Petty_Cash[No.Faktur],0),"Tunai",""),IFERROR(IF(MATCH(Penjualan[[#This Row],[Faktur]],Rekening[No.Faktur],0),"TF",""),""))</f>
        <v/>
      </c>
      <c r="T99" s="11"/>
    </row>
    <row r="100" spans="1:20" x14ac:dyDescent="0.25">
      <c r="A100" s="11"/>
      <c r="B100" s="21"/>
      <c r="C100" s="48"/>
      <c r="D100" s="11"/>
      <c r="E100" s="11"/>
      <c r="F100" s="22"/>
      <c r="G100" s="22">
        <f t="shared" si="3"/>
        <v>0</v>
      </c>
      <c r="H100" s="22">
        <f>SUMIF(Petty_Cash[No.Faktur],Penjualan[[#This Row],[Faktur]],Petty_Cash[Subtotal])+SUMIF(Rekening[No.Faktur],Penjualan[[#This Row],[Faktur]],Rekening[Mutasi])</f>
        <v>0</v>
      </c>
      <c r="I100" s="7" cm="1">
        <f t="array" ref="I100">SUM(--IF(MMULT(--(ROW(Stok_In[Qty])&gt;TRANSPOSE(ROW(Stok_In[Qty]))),--IF(Stok_In[Nama Barang]=Penjualan[[#This Row],[Nama Barang]],Stok_In[Qty],0))&lt;SUMIF(D$4:D100,Penjualan[[#This Row],[Nama Barang]],E$4:E100),1,0))</f>
        <v>0</v>
      </c>
      <c r="J100" s="10" t="e" cm="1">
        <f t="array" aca="1" ref="J100" ca="1">SUMPRODUCT(--IF(OFFSET(Stok_In!E$2,,,I100)=Penjualan[[#This Row],[Nama Barang]],1,0),OFFSET(Stok_In!F$2,,,I100),OFFSET(Stok_In!G$2,,,I100))-SUMIF(Penjualan!D$3:D99,Penjualan[[#This Row],[Nama Barang]],Penjualan!L$3:L99)</f>
        <v>#REF!</v>
      </c>
      <c r="K100" s="45" t="e" cm="1">
        <f t="array" aca="1" ref="K100" ca="1">(SUMIF(D$2:D100,D100,E$2:E100)-SUMPRODUCT(--IF(OFFSET(Stok_In!E$2,,,I100)=D100,1,0),OFFSET(Stok_In!F$2,,,I100)))*INDIRECT(ADDRESS(Penjualan[[#This Row],[Column1]]+1,7,,,"Stok_In"))</f>
        <v>#REF!</v>
      </c>
      <c r="L100" s="10" t="e">
        <f ca="1">Penjualan[[#This Row],[total modal]]+Penjualan[[#This Row],[Sisa Modal]]</f>
        <v>#REF!</v>
      </c>
      <c r="M100" s="24">
        <f ca="1">IFERROR(ABS(Penjualan[[#This Row],[Sisa Modal]]/Penjualan[[#This Row],[Modal FIFO Satuan]]),0)</f>
        <v>0</v>
      </c>
      <c r="N100" s="22" t="e">
        <f ca="1">Penjualan[[#This Row],[Modal]]/Penjualan[[#This Row],[Qty]]</f>
        <v>#REF!</v>
      </c>
      <c r="O100" s="22" t="e">
        <f ca="1">AVERAGEIF(Stok_In[Nama Barang],Penjualan[[#This Row],[Nama Barang]],Stok_In[Harga])-Penjualan[[#This Row],[Modal FIFO Satuan]]</f>
        <v>#DIV/0!</v>
      </c>
      <c r="P100" s="23" t="e">
        <f ca="1">Penjualan[[#This Row],[Subtotal_Jual]]-Penjualan[[#This Row],[Modal]]</f>
        <v>#REF!</v>
      </c>
      <c r="Q100" s="11" t="s">
        <v>79</v>
      </c>
      <c r="R100" s="11">
        <v>2075</v>
      </c>
      <c r="S100" s="11" t="str">
        <f>IFERROR(IF(MATCH(Penjualan[[#This Row],[Faktur]],Petty_Cash[No.Faktur],0),"Tunai",""),IFERROR(IF(MATCH(Penjualan[[#This Row],[Faktur]],Rekening[No.Faktur],0),"TF",""),""))</f>
        <v/>
      </c>
      <c r="T100" s="11"/>
    </row>
    <row r="101" spans="1:20" x14ac:dyDescent="0.25">
      <c r="A101" s="11"/>
      <c r="B101" s="21"/>
      <c r="C101" s="48"/>
      <c r="D101" s="11"/>
      <c r="E101" s="11"/>
      <c r="F101" s="22"/>
      <c r="G101" s="22">
        <f t="shared" si="3"/>
        <v>0</v>
      </c>
      <c r="H101" s="22">
        <f>SUMIF(Petty_Cash[No.Faktur],Penjualan[[#This Row],[Faktur]],Petty_Cash[Subtotal])+SUMIF(Rekening[No.Faktur],Penjualan[[#This Row],[Faktur]],Rekening[Mutasi])</f>
        <v>0</v>
      </c>
      <c r="I101" s="7" cm="1">
        <f t="array" ref="I101">SUM(--IF(MMULT(--(ROW(Stok_In[Qty])&gt;TRANSPOSE(ROW(Stok_In[Qty]))),--IF(Stok_In[Nama Barang]=Penjualan[[#This Row],[Nama Barang]],Stok_In[Qty],0))&lt;SUMIF(D$4:D101,Penjualan[[#This Row],[Nama Barang]],E$4:E101),1,0))</f>
        <v>0</v>
      </c>
      <c r="J101" s="10" t="e" cm="1">
        <f t="array" aca="1" ref="J101" ca="1">SUMPRODUCT(--IF(OFFSET(Stok_In!E$2,,,I101)=Penjualan[[#This Row],[Nama Barang]],1,0),OFFSET(Stok_In!F$2,,,I101),OFFSET(Stok_In!G$2,,,I101))-SUMIF(Penjualan!D$3:D100,Penjualan[[#This Row],[Nama Barang]],Penjualan!L$3:L100)</f>
        <v>#REF!</v>
      </c>
      <c r="K101" s="45" t="e" cm="1">
        <f t="array" aca="1" ref="K101" ca="1">(SUMIF(D$2:D101,D101,E$2:E101)-SUMPRODUCT(--IF(OFFSET(Stok_In!E$2,,,I101)=D101,1,0),OFFSET(Stok_In!F$2,,,I101)))*INDIRECT(ADDRESS(Penjualan[[#This Row],[Column1]]+1,7,,,"Stok_In"))</f>
        <v>#REF!</v>
      </c>
      <c r="L101" s="10" t="e">
        <f ca="1">Penjualan[[#This Row],[total modal]]+Penjualan[[#This Row],[Sisa Modal]]</f>
        <v>#REF!</v>
      </c>
      <c r="M101" s="24">
        <f ca="1">IFERROR(ABS(Penjualan[[#This Row],[Sisa Modal]]/Penjualan[[#This Row],[Modal FIFO Satuan]]),0)</f>
        <v>0</v>
      </c>
      <c r="N101" s="22" t="e">
        <f ca="1">Penjualan[[#This Row],[Modal]]/Penjualan[[#This Row],[Qty]]</f>
        <v>#REF!</v>
      </c>
      <c r="O101" s="22" t="e">
        <f ca="1">AVERAGEIF(Stok_In[Nama Barang],Penjualan[[#This Row],[Nama Barang]],Stok_In[Harga])-Penjualan[[#This Row],[Modal FIFO Satuan]]</f>
        <v>#DIV/0!</v>
      </c>
      <c r="P101" s="23" t="e">
        <f ca="1">Penjualan[[#This Row],[Subtotal_Jual]]-Penjualan[[#This Row],[Modal]]</f>
        <v>#REF!</v>
      </c>
      <c r="Q101" s="11" t="s">
        <v>57</v>
      </c>
      <c r="R101" s="11">
        <v>2076</v>
      </c>
      <c r="S101" s="11" t="str">
        <f>IFERROR(IF(MATCH(Penjualan[[#This Row],[Faktur]],Petty_Cash[No.Faktur],0),"Tunai",""),IFERROR(IF(MATCH(Penjualan[[#This Row],[Faktur]],Rekening[No.Faktur],0),"TF",""),""))</f>
        <v/>
      </c>
      <c r="T101" s="11"/>
    </row>
    <row r="102" spans="1:20" x14ac:dyDescent="0.25">
      <c r="A102" s="11"/>
      <c r="B102" s="21"/>
      <c r="C102" s="48"/>
      <c r="D102" s="11"/>
      <c r="E102" s="11"/>
      <c r="F102" s="22"/>
      <c r="G102" s="22">
        <f t="shared" si="3"/>
        <v>0</v>
      </c>
      <c r="H102" s="22">
        <f>SUMIF(Petty_Cash[No.Faktur],Penjualan[[#This Row],[Faktur]],Petty_Cash[Subtotal])+SUMIF(Rekening[No.Faktur],Penjualan[[#This Row],[Faktur]],Rekening[Mutasi])</f>
        <v>0</v>
      </c>
      <c r="I102" s="7" cm="1">
        <f t="array" ref="I102">SUM(--IF(MMULT(--(ROW(Stok_In[Qty])&gt;TRANSPOSE(ROW(Stok_In[Qty]))),--IF(Stok_In[Nama Barang]=Penjualan[[#This Row],[Nama Barang]],Stok_In[Qty],0))&lt;SUMIF(D$4:D102,Penjualan[[#This Row],[Nama Barang]],E$4:E102),1,0))</f>
        <v>0</v>
      </c>
      <c r="J102" s="10" t="e" cm="1">
        <f t="array" aca="1" ref="J102" ca="1">SUMPRODUCT(--IF(OFFSET(Stok_In!E$2,,,I102)=Penjualan[[#This Row],[Nama Barang]],1,0),OFFSET(Stok_In!F$2,,,I102),OFFSET(Stok_In!G$2,,,I102))-SUMIF(Penjualan!D$3:D101,Penjualan[[#This Row],[Nama Barang]],Penjualan!L$3:L101)</f>
        <v>#REF!</v>
      </c>
      <c r="K102" s="45" t="e" cm="1">
        <f t="array" aca="1" ref="K102" ca="1">(SUMIF(D$2:D102,D102,E$2:E102)-SUMPRODUCT(--IF(OFFSET(Stok_In!E$2,,,I102)=D102,1,0),OFFSET(Stok_In!F$2,,,I102)))*INDIRECT(ADDRESS(Penjualan[[#This Row],[Column1]]+1,7,,,"Stok_In"))</f>
        <v>#REF!</v>
      </c>
      <c r="L102" s="10" t="e">
        <f ca="1">Penjualan[[#This Row],[total modal]]+Penjualan[[#This Row],[Sisa Modal]]</f>
        <v>#REF!</v>
      </c>
      <c r="M102" s="24">
        <f ca="1">IFERROR(ABS(Penjualan[[#This Row],[Sisa Modal]]/Penjualan[[#This Row],[Modal FIFO Satuan]]),0)</f>
        <v>0</v>
      </c>
      <c r="N102" s="22" t="e">
        <f ca="1">Penjualan[[#This Row],[Modal]]/Penjualan[[#This Row],[Qty]]</f>
        <v>#REF!</v>
      </c>
      <c r="O102" s="22" t="e">
        <f ca="1">AVERAGEIF(Stok_In[Nama Barang],Penjualan[[#This Row],[Nama Barang]],Stok_In[Harga])-Penjualan[[#This Row],[Modal FIFO Satuan]]</f>
        <v>#DIV/0!</v>
      </c>
      <c r="P102" s="23" t="e">
        <f ca="1">Penjualan[[#This Row],[Subtotal_Jual]]-Penjualan[[#This Row],[Modal]]</f>
        <v>#REF!</v>
      </c>
      <c r="Q102" s="11" t="s">
        <v>59</v>
      </c>
      <c r="R102" s="11">
        <v>2077</v>
      </c>
      <c r="S102" s="11" t="str">
        <f>IFERROR(IF(MATCH(Penjualan[[#This Row],[Faktur]],Petty_Cash[No.Faktur],0),"Tunai",""),IFERROR(IF(MATCH(Penjualan[[#This Row],[Faktur]],Rekening[No.Faktur],0),"TF",""),""))</f>
        <v/>
      </c>
      <c r="T102" s="11"/>
    </row>
    <row r="103" spans="1:20" x14ac:dyDescent="0.25">
      <c r="A103" s="11"/>
      <c r="B103" s="21"/>
      <c r="C103" s="48"/>
      <c r="D103" s="11"/>
      <c r="E103" s="11"/>
      <c r="F103" s="22"/>
      <c r="G103" s="22">
        <f t="shared" si="3"/>
        <v>0</v>
      </c>
      <c r="H103" s="22">
        <f>SUMIF(Petty_Cash[No.Faktur],Penjualan[[#This Row],[Faktur]],Petty_Cash[Subtotal])+SUMIF(Rekening[No.Faktur],Penjualan[[#This Row],[Faktur]],Rekening[Mutasi])</f>
        <v>0</v>
      </c>
      <c r="I103" s="7" cm="1">
        <f t="array" ref="I103">SUM(--IF(MMULT(--(ROW(Stok_In[Qty])&gt;TRANSPOSE(ROW(Stok_In[Qty]))),--IF(Stok_In[Nama Barang]=Penjualan[[#This Row],[Nama Barang]],Stok_In[Qty],0))&lt;SUMIF(D$4:D103,Penjualan[[#This Row],[Nama Barang]],E$4:E103),1,0))</f>
        <v>0</v>
      </c>
      <c r="J103" s="10" t="e" cm="1">
        <f t="array" aca="1" ref="J103" ca="1">SUMPRODUCT(--IF(OFFSET(Stok_In!E$2,,,I103)=Penjualan[[#This Row],[Nama Barang]],1,0),OFFSET(Stok_In!F$2,,,I103),OFFSET(Stok_In!G$2,,,I103))-SUMIF(Penjualan!D$3:D102,Penjualan[[#This Row],[Nama Barang]],Penjualan!L$3:L102)</f>
        <v>#REF!</v>
      </c>
      <c r="K103" s="45" t="e" cm="1">
        <f t="array" aca="1" ref="K103" ca="1">(SUMIF(D$2:D103,D103,E$2:E103)-SUMPRODUCT(--IF(OFFSET(Stok_In!E$2,,,I103)=D103,1,0),OFFSET(Stok_In!F$2,,,I103)))*INDIRECT(ADDRESS(Penjualan[[#This Row],[Column1]]+1,7,,,"Stok_In"))</f>
        <v>#REF!</v>
      </c>
      <c r="L103" s="10" t="e">
        <f ca="1">Penjualan[[#This Row],[total modal]]+Penjualan[[#This Row],[Sisa Modal]]</f>
        <v>#REF!</v>
      </c>
      <c r="M103" s="24">
        <f ca="1">IFERROR(ABS(Penjualan[[#This Row],[Sisa Modal]]/Penjualan[[#This Row],[Modal FIFO Satuan]]),0)</f>
        <v>0</v>
      </c>
      <c r="N103" s="22" t="e">
        <f ca="1">Penjualan[[#This Row],[Modal]]/Penjualan[[#This Row],[Qty]]</f>
        <v>#REF!</v>
      </c>
      <c r="O103" s="22" t="e">
        <f ca="1">AVERAGEIF(Stok_In[Nama Barang],Penjualan[[#This Row],[Nama Barang]],Stok_In[Harga])-Penjualan[[#This Row],[Modal FIFO Satuan]]</f>
        <v>#DIV/0!</v>
      </c>
      <c r="P103" s="23" t="e">
        <f ca="1">Penjualan[[#This Row],[Subtotal_Jual]]-Penjualan[[#This Row],[Modal]]</f>
        <v>#REF!</v>
      </c>
      <c r="Q103" s="11" t="s">
        <v>59</v>
      </c>
      <c r="R103" s="11">
        <v>2078</v>
      </c>
      <c r="S103" s="11" t="str">
        <f>IFERROR(IF(MATCH(Penjualan[[#This Row],[Faktur]],Petty_Cash[No.Faktur],0),"Tunai",""),IFERROR(IF(MATCH(Penjualan[[#This Row],[Faktur]],Rekening[No.Faktur],0),"TF",""),""))</f>
        <v/>
      </c>
      <c r="T103" s="11"/>
    </row>
    <row r="104" spans="1:20" x14ac:dyDescent="0.25">
      <c r="A104" s="11"/>
      <c r="B104" s="21"/>
      <c r="C104" s="48"/>
      <c r="D104" s="11"/>
      <c r="E104" s="11"/>
      <c r="F104" s="22"/>
      <c r="G104" s="22">
        <f t="shared" si="3"/>
        <v>0</v>
      </c>
      <c r="H104" s="22">
        <f>SUMIF(Petty_Cash[No.Faktur],Penjualan[[#This Row],[Faktur]],Petty_Cash[Subtotal])+SUMIF(Rekening[No.Faktur],Penjualan[[#This Row],[Faktur]],Rekening[Mutasi])</f>
        <v>0</v>
      </c>
      <c r="I104" s="7" cm="1">
        <f t="array" ref="I104">SUM(--IF(MMULT(--(ROW(Stok_In[Qty])&gt;TRANSPOSE(ROW(Stok_In[Qty]))),--IF(Stok_In[Nama Barang]=Penjualan[[#This Row],[Nama Barang]],Stok_In[Qty],0))&lt;SUMIF(D$4:D104,Penjualan[[#This Row],[Nama Barang]],E$4:E104),1,0))</f>
        <v>0</v>
      </c>
      <c r="J104" s="10" t="e" cm="1">
        <f t="array" aca="1" ref="J104" ca="1">SUMPRODUCT(--IF(OFFSET(Stok_In!E$2,,,I104)=Penjualan[[#This Row],[Nama Barang]],1,0),OFFSET(Stok_In!F$2,,,I104),OFFSET(Stok_In!G$2,,,I104))-SUMIF(Penjualan!D$3:D103,Penjualan[[#This Row],[Nama Barang]],Penjualan!L$3:L103)</f>
        <v>#REF!</v>
      </c>
      <c r="K104" s="45" t="e" cm="1">
        <f t="array" aca="1" ref="K104" ca="1">(SUMIF(D$2:D104,D104,E$2:E104)-SUMPRODUCT(--IF(OFFSET(Stok_In!E$2,,,I104)=D104,1,0),OFFSET(Stok_In!F$2,,,I104)))*INDIRECT(ADDRESS(Penjualan[[#This Row],[Column1]]+1,7,,,"Stok_In"))</f>
        <v>#REF!</v>
      </c>
      <c r="L104" s="10" t="e">
        <f ca="1">Penjualan[[#This Row],[total modal]]+Penjualan[[#This Row],[Sisa Modal]]</f>
        <v>#REF!</v>
      </c>
      <c r="M104" s="24">
        <f ca="1">IFERROR(ABS(Penjualan[[#This Row],[Sisa Modal]]/Penjualan[[#This Row],[Modal FIFO Satuan]]),0)</f>
        <v>0</v>
      </c>
      <c r="N104" s="22" t="e">
        <f ca="1">Penjualan[[#This Row],[Modal]]/Penjualan[[#This Row],[Qty]]</f>
        <v>#REF!</v>
      </c>
      <c r="O104" s="22" t="e">
        <f ca="1">AVERAGEIF(Stok_In[Nama Barang],Penjualan[[#This Row],[Nama Barang]],Stok_In[Harga])-Penjualan[[#This Row],[Modal FIFO Satuan]]</f>
        <v>#DIV/0!</v>
      </c>
      <c r="P104" s="23" t="e">
        <f ca="1">Penjualan[[#This Row],[Subtotal_Jual]]-Penjualan[[#This Row],[Modal]]</f>
        <v>#REF!</v>
      </c>
      <c r="Q104" s="11" t="s">
        <v>52</v>
      </c>
      <c r="R104" s="11">
        <v>2079</v>
      </c>
      <c r="S104" s="11" t="str">
        <f>IFERROR(IF(MATCH(Penjualan[[#This Row],[Faktur]],Petty_Cash[No.Faktur],0),"Tunai",""),IFERROR(IF(MATCH(Penjualan[[#This Row],[Faktur]],Rekening[No.Faktur],0),"TF",""),""))</f>
        <v/>
      </c>
      <c r="T104" s="11"/>
    </row>
    <row r="105" spans="1:20" x14ac:dyDescent="0.25">
      <c r="A105" s="11"/>
      <c r="B105" s="21"/>
      <c r="C105" s="48"/>
      <c r="D105" s="11"/>
      <c r="E105" s="11"/>
      <c r="F105" s="22"/>
      <c r="G105" s="22">
        <f t="shared" si="3"/>
        <v>0</v>
      </c>
      <c r="H105" s="22">
        <f>SUMIF(Petty_Cash[No.Faktur],Penjualan[[#This Row],[Faktur]],Petty_Cash[Subtotal])+SUMIF(Rekening[No.Faktur],Penjualan[[#This Row],[Faktur]],Rekening[Mutasi])</f>
        <v>0</v>
      </c>
      <c r="I105" s="7" cm="1">
        <f t="array" ref="I105">SUM(--IF(MMULT(--(ROW(Stok_In[Qty])&gt;TRANSPOSE(ROW(Stok_In[Qty]))),--IF(Stok_In[Nama Barang]=Penjualan[[#This Row],[Nama Barang]],Stok_In[Qty],0))&lt;SUMIF(D$4:D105,Penjualan[[#This Row],[Nama Barang]],E$4:E105),1,0))</f>
        <v>0</v>
      </c>
      <c r="J105" s="10" t="e" cm="1">
        <f t="array" aca="1" ref="J105" ca="1">SUMPRODUCT(--IF(OFFSET(Stok_In!E$2,,,I105)=Penjualan[[#This Row],[Nama Barang]],1,0),OFFSET(Stok_In!F$2,,,I105),OFFSET(Stok_In!G$2,,,I105))-SUMIF(Penjualan!D$3:D104,Penjualan[[#This Row],[Nama Barang]],Penjualan!L$3:L104)</f>
        <v>#REF!</v>
      </c>
      <c r="K105" s="45" t="e" cm="1">
        <f t="array" aca="1" ref="K105" ca="1">(SUMIF(D$2:D105,D105,E$2:E105)-SUMPRODUCT(--IF(OFFSET(Stok_In!E$2,,,I105)=D105,1,0),OFFSET(Stok_In!F$2,,,I105)))*INDIRECT(ADDRESS(Penjualan[[#This Row],[Column1]]+1,7,,,"Stok_In"))</f>
        <v>#REF!</v>
      </c>
      <c r="L105" s="10" t="e">
        <f ca="1">Penjualan[[#This Row],[total modal]]+Penjualan[[#This Row],[Sisa Modal]]</f>
        <v>#REF!</v>
      </c>
      <c r="M105" s="24">
        <f ca="1">IFERROR(ABS(Penjualan[[#This Row],[Sisa Modal]]/Penjualan[[#This Row],[Modal FIFO Satuan]]),0)</f>
        <v>0</v>
      </c>
      <c r="N105" s="22" t="e">
        <f ca="1">Penjualan[[#This Row],[Modal]]/Penjualan[[#This Row],[Qty]]</f>
        <v>#REF!</v>
      </c>
      <c r="O105" s="22" t="e">
        <f ca="1">AVERAGEIF(Stok_In[Nama Barang],Penjualan[[#This Row],[Nama Barang]],Stok_In[Harga])-Penjualan[[#This Row],[Modal FIFO Satuan]]</f>
        <v>#DIV/0!</v>
      </c>
      <c r="P105" s="23" t="e">
        <f ca="1">Penjualan[[#This Row],[Subtotal_Jual]]-Penjualan[[#This Row],[Modal]]</f>
        <v>#REF!</v>
      </c>
      <c r="Q105" s="11" t="s">
        <v>80</v>
      </c>
      <c r="R105" s="11">
        <v>2080</v>
      </c>
      <c r="S105" s="11" t="str">
        <f>IFERROR(IF(MATCH(Penjualan[[#This Row],[Faktur]],Petty_Cash[No.Faktur],0),"Tunai",""),IFERROR(IF(MATCH(Penjualan[[#This Row],[Faktur]],Rekening[No.Faktur],0),"TF",""),""))</f>
        <v/>
      </c>
      <c r="T105" s="11"/>
    </row>
    <row r="106" spans="1:20" x14ac:dyDescent="0.25">
      <c r="A106" s="11"/>
      <c r="B106" s="21"/>
      <c r="C106" s="48"/>
      <c r="D106" s="11"/>
      <c r="E106" s="11"/>
      <c r="F106" s="22"/>
      <c r="G106" s="22">
        <f t="shared" si="0"/>
        <v>0</v>
      </c>
      <c r="H106" s="22">
        <f>SUMIF(Petty_Cash[No.Faktur],Penjualan[[#This Row],[Faktur]],Petty_Cash[Subtotal])+SUMIF(Rekening[No.Faktur],Penjualan[[#This Row],[Faktur]],Rekening[Mutasi])</f>
        <v>0</v>
      </c>
      <c r="I106" s="7" cm="1">
        <f t="array" ref="I106">SUM(--IF(MMULT(--(ROW(Stok_In[Qty])&gt;TRANSPOSE(ROW(Stok_In[Qty]))),--IF(Stok_In[Nama Barang]=Penjualan[[#This Row],[Nama Barang]],Stok_In[Qty],0))&lt;SUMIF(D$4:D106,Penjualan[[#This Row],[Nama Barang]],E$4:E106),1,0))</f>
        <v>0</v>
      </c>
      <c r="J106" s="10" t="e" cm="1">
        <f t="array" aca="1" ref="J106" ca="1">SUMPRODUCT(--IF(OFFSET(Stok_In!E$2,,,I106)=Penjualan[[#This Row],[Nama Barang]],1,0),OFFSET(Stok_In!F$2,,,I106),OFFSET(Stok_In!G$2,,,I106))-SUMIF(Penjualan!D$3:D105,Penjualan[[#This Row],[Nama Barang]],Penjualan!L$3:L105)</f>
        <v>#REF!</v>
      </c>
      <c r="K106" s="45" t="e" cm="1">
        <f t="array" aca="1" ref="K106" ca="1">(SUMIF(D$2:D106,D106,E$2:E106)-SUMPRODUCT(--IF(OFFSET(Stok_In!E$2,,,I106)=D106,1,0),OFFSET(Stok_In!F$2,,,I106)))*INDIRECT(ADDRESS(Penjualan[[#This Row],[Column1]]+1,7,,,"Stok_In"))</f>
        <v>#REF!</v>
      </c>
      <c r="L106" s="10" t="e">
        <f ca="1">Penjualan[[#This Row],[total modal]]+Penjualan[[#This Row],[Sisa Modal]]</f>
        <v>#REF!</v>
      </c>
      <c r="M106" s="24">
        <f ca="1">IFERROR(ABS(Penjualan[[#This Row],[Sisa Modal]]/Penjualan[[#This Row],[Modal FIFO Satuan]]),0)</f>
        <v>0</v>
      </c>
      <c r="N106" s="22" t="e">
        <f ca="1">Penjualan[[#This Row],[Modal]]/Penjualan[[#This Row],[Qty]]</f>
        <v>#REF!</v>
      </c>
      <c r="O106" s="22" t="e">
        <f ca="1">AVERAGEIF(Stok_In[Nama Barang],Penjualan[[#This Row],[Nama Barang]],Stok_In[Harga])-Penjualan[[#This Row],[Modal FIFO Satuan]]</f>
        <v>#DIV/0!</v>
      </c>
      <c r="P106" s="23" t="e">
        <f ca="1">Penjualan[[#This Row],[Subtotal_Jual]]-Penjualan[[#This Row],[Modal]]</f>
        <v>#REF!</v>
      </c>
      <c r="Q106" s="11" t="s">
        <v>73</v>
      </c>
      <c r="R106" s="11">
        <v>2081</v>
      </c>
      <c r="S106" s="11" t="str">
        <f>IFERROR(IF(MATCH(Penjualan[[#This Row],[Faktur]],Petty_Cash[No.Faktur],0),"Tunai",""),IFERROR(IF(MATCH(Penjualan[[#This Row],[Faktur]],Rekening[No.Faktur],0),"TF",""),""))</f>
        <v/>
      </c>
      <c r="T106" s="11"/>
    </row>
    <row r="107" spans="1:20" x14ac:dyDescent="0.25">
      <c r="A107" s="11"/>
      <c r="B107" s="21"/>
      <c r="C107" s="48"/>
      <c r="D107" s="11"/>
      <c r="E107" s="11"/>
      <c r="F107" s="22"/>
      <c r="G107" s="22">
        <f t="shared" si="0"/>
        <v>0</v>
      </c>
      <c r="H107" s="22">
        <f>SUMIF(Petty_Cash[No.Faktur],Penjualan[[#This Row],[Faktur]],Petty_Cash[Subtotal])+SUMIF(Rekening[No.Faktur],Penjualan[[#This Row],[Faktur]],Rekening[Mutasi])</f>
        <v>0</v>
      </c>
      <c r="I107" s="7" cm="1">
        <f t="array" ref="I107">SUM(--IF(MMULT(--(ROW(Stok_In[Qty])&gt;TRANSPOSE(ROW(Stok_In[Qty]))),--IF(Stok_In[Nama Barang]=Penjualan[[#This Row],[Nama Barang]],Stok_In[Qty],0))&lt;SUMIF(D$4:D107,Penjualan[[#This Row],[Nama Barang]],E$4:E107),1,0))</f>
        <v>0</v>
      </c>
      <c r="J107" s="10" t="e" cm="1">
        <f t="array" aca="1" ref="J107" ca="1">SUMPRODUCT(--IF(OFFSET(Stok_In!E$2,,,I107)=Penjualan[[#This Row],[Nama Barang]],1,0),OFFSET(Stok_In!F$2,,,I107),OFFSET(Stok_In!G$2,,,I107))-SUMIF(Penjualan!D$3:D106,Penjualan[[#This Row],[Nama Barang]],Penjualan!L$3:L106)</f>
        <v>#REF!</v>
      </c>
      <c r="K107" s="45" t="e" cm="1">
        <f t="array" aca="1" ref="K107" ca="1">(SUMIF(D$2:D107,D107,E$2:E107)-SUMPRODUCT(--IF(OFFSET(Stok_In!E$2,,,I107)=D107,1,0),OFFSET(Stok_In!F$2,,,I107)))*INDIRECT(ADDRESS(Penjualan[[#This Row],[Column1]]+1,7,,,"Stok_In"))</f>
        <v>#REF!</v>
      </c>
      <c r="L107" s="10" t="e">
        <f ca="1">Penjualan[[#This Row],[total modal]]+Penjualan[[#This Row],[Sisa Modal]]</f>
        <v>#REF!</v>
      </c>
      <c r="M107" s="24">
        <f ca="1">IFERROR(ABS(Penjualan[[#This Row],[Sisa Modal]]/Penjualan[[#This Row],[Modal FIFO Satuan]]),0)</f>
        <v>0</v>
      </c>
      <c r="N107" s="22" t="e">
        <f ca="1">Penjualan[[#This Row],[Modal]]/Penjualan[[#This Row],[Qty]]</f>
        <v>#REF!</v>
      </c>
      <c r="O107" s="22" t="e">
        <f ca="1">AVERAGEIF(Stok_In[Nama Barang],Penjualan[[#This Row],[Nama Barang]],Stok_In[Harga])-Penjualan[[#This Row],[Modal FIFO Satuan]]</f>
        <v>#DIV/0!</v>
      </c>
      <c r="P107" s="23" t="e">
        <f ca="1">Penjualan[[#This Row],[Subtotal_Jual]]-Penjualan[[#This Row],[Modal]]</f>
        <v>#REF!</v>
      </c>
      <c r="Q107" s="11" t="s">
        <v>73</v>
      </c>
      <c r="R107" s="11">
        <v>2081</v>
      </c>
      <c r="S107" s="11" t="str">
        <f>IFERROR(IF(MATCH(Penjualan[[#This Row],[Faktur]],Petty_Cash[No.Faktur],0),"Tunai",""),IFERROR(IF(MATCH(Penjualan[[#This Row],[Faktur]],Rekening[No.Faktur],0),"TF",""),""))</f>
        <v/>
      </c>
      <c r="T107" s="11"/>
    </row>
    <row r="108" spans="1:20" x14ac:dyDescent="0.25">
      <c r="A108" s="11"/>
      <c r="B108" s="21"/>
      <c r="C108" s="48"/>
      <c r="D108" s="11"/>
      <c r="E108" s="11"/>
      <c r="F108" s="22"/>
      <c r="G108" s="22">
        <f t="shared" si="0"/>
        <v>0</v>
      </c>
      <c r="H108" s="22">
        <f>SUMIF(Petty_Cash[No.Faktur],Penjualan[[#This Row],[Faktur]],Petty_Cash[Subtotal])+SUMIF(Rekening[No.Faktur],Penjualan[[#This Row],[Faktur]],Rekening[Mutasi])</f>
        <v>0</v>
      </c>
      <c r="I108" s="7" cm="1">
        <f t="array" ref="I108">SUM(--IF(MMULT(--(ROW(Stok_In[Qty])&gt;TRANSPOSE(ROW(Stok_In[Qty]))),--IF(Stok_In[Nama Barang]=Penjualan[[#This Row],[Nama Barang]],Stok_In[Qty],0))&lt;SUMIF(D$4:D108,Penjualan[[#This Row],[Nama Barang]],E$4:E108),1,0))</f>
        <v>0</v>
      </c>
      <c r="J108" s="10" t="e" cm="1">
        <f t="array" aca="1" ref="J108" ca="1">SUMPRODUCT(--IF(OFFSET(Stok_In!E$2,,,I108)=Penjualan[[#This Row],[Nama Barang]],1,0),OFFSET(Stok_In!F$2,,,I108),OFFSET(Stok_In!G$2,,,I108))-SUMIF(Penjualan!D$3:D107,Penjualan[[#This Row],[Nama Barang]],Penjualan!L$3:L107)</f>
        <v>#REF!</v>
      </c>
      <c r="K108" s="45" t="e" cm="1">
        <f t="array" aca="1" ref="K108" ca="1">(SUMIF(D$2:D108,D108,E$2:E108)-SUMPRODUCT(--IF(OFFSET(Stok_In!E$2,,,I108)=D108,1,0),OFFSET(Stok_In!F$2,,,I108)))*INDIRECT(ADDRESS(Penjualan[[#This Row],[Column1]]+1,7,,,"Stok_In"))</f>
        <v>#REF!</v>
      </c>
      <c r="L108" s="10" t="e">
        <f ca="1">Penjualan[[#This Row],[total modal]]+Penjualan[[#This Row],[Sisa Modal]]</f>
        <v>#REF!</v>
      </c>
      <c r="M108" s="24">
        <f ca="1">IFERROR(ABS(Penjualan[[#This Row],[Sisa Modal]]/Penjualan[[#This Row],[Modal FIFO Satuan]]),0)</f>
        <v>0</v>
      </c>
      <c r="N108" s="22" t="e">
        <f ca="1">Penjualan[[#This Row],[Modal]]/Penjualan[[#This Row],[Qty]]</f>
        <v>#REF!</v>
      </c>
      <c r="O108" s="22" t="e">
        <f ca="1">AVERAGEIF(Stok_In[Nama Barang],Penjualan[[#This Row],[Nama Barang]],Stok_In[Harga])-Penjualan[[#This Row],[Modal FIFO Satuan]]</f>
        <v>#DIV/0!</v>
      </c>
      <c r="P108" s="23" t="e">
        <f ca="1">Penjualan[[#This Row],[Subtotal_Jual]]-Penjualan[[#This Row],[Modal]]</f>
        <v>#REF!</v>
      </c>
      <c r="Q108" s="11" t="s">
        <v>73</v>
      </c>
      <c r="R108" s="11">
        <v>2081</v>
      </c>
      <c r="S108" s="11" t="str">
        <f>IFERROR(IF(MATCH(Penjualan[[#This Row],[Faktur]],Petty_Cash[No.Faktur],0),"Tunai",""),IFERROR(IF(MATCH(Penjualan[[#This Row],[Faktur]],Rekening[No.Faktur],0),"TF",""),""))</f>
        <v/>
      </c>
      <c r="T108" s="11"/>
    </row>
    <row r="109" spans="1:20" x14ac:dyDescent="0.25">
      <c r="A109" s="11"/>
      <c r="B109" s="21"/>
      <c r="C109" s="48"/>
      <c r="D109" s="11"/>
      <c r="E109" s="11"/>
      <c r="F109" s="22"/>
      <c r="G109" s="22">
        <f t="shared" si="0"/>
        <v>0</v>
      </c>
      <c r="H109" s="22">
        <f>SUMIF(Petty_Cash[No.Faktur],Penjualan[[#This Row],[Faktur]],Petty_Cash[Subtotal])+SUMIF(Rekening[No.Faktur],Penjualan[[#This Row],[Faktur]],Rekening[Mutasi])</f>
        <v>0</v>
      </c>
      <c r="I109" s="7" cm="1">
        <f t="array" ref="I109">SUM(--IF(MMULT(--(ROW(Stok_In[Qty])&gt;TRANSPOSE(ROW(Stok_In[Qty]))),--IF(Stok_In[Nama Barang]=Penjualan[[#This Row],[Nama Barang]],Stok_In[Qty],0))&lt;SUMIF(D$4:D109,Penjualan[[#This Row],[Nama Barang]],E$4:E109),1,0))</f>
        <v>0</v>
      </c>
      <c r="J109" s="10" t="e" cm="1">
        <f t="array" aca="1" ref="J109" ca="1">SUMPRODUCT(--IF(OFFSET(Stok_In!E$2,,,I109)=Penjualan[[#This Row],[Nama Barang]],1,0),OFFSET(Stok_In!F$2,,,I109),OFFSET(Stok_In!G$2,,,I109))-SUMIF(Penjualan!D$3:D108,Penjualan[[#This Row],[Nama Barang]],Penjualan!L$3:L108)</f>
        <v>#REF!</v>
      </c>
      <c r="K109" s="45" t="e" cm="1">
        <f t="array" aca="1" ref="K109" ca="1">(SUMIF(D$2:D109,D109,E$2:E109)-SUMPRODUCT(--IF(OFFSET(Stok_In!E$2,,,I109)=D109,1,0),OFFSET(Stok_In!F$2,,,I109)))*INDIRECT(ADDRESS(Penjualan[[#This Row],[Column1]]+1,7,,,"Stok_In"))</f>
        <v>#REF!</v>
      </c>
      <c r="L109" s="10" t="e">
        <f ca="1">Penjualan[[#This Row],[total modal]]+Penjualan[[#This Row],[Sisa Modal]]</f>
        <v>#REF!</v>
      </c>
      <c r="M109" s="24">
        <f ca="1">IFERROR(ABS(Penjualan[[#This Row],[Sisa Modal]]/Penjualan[[#This Row],[Modal FIFO Satuan]]),0)</f>
        <v>0</v>
      </c>
      <c r="N109" s="22" t="e">
        <f ca="1">Penjualan[[#This Row],[Modal]]/Penjualan[[#This Row],[Qty]]</f>
        <v>#REF!</v>
      </c>
      <c r="O109" s="22" t="e">
        <f ca="1">AVERAGEIF(Stok_In[Nama Barang],Penjualan[[#This Row],[Nama Barang]],Stok_In[Harga])-Penjualan[[#This Row],[Modal FIFO Satuan]]</f>
        <v>#DIV/0!</v>
      </c>
      <c r="P109" s="23" t="e">
        <f ca="1">Penjualan[[#This Row],[Subtotal_Jual]]-Penjualan[[#This Row],[Modal]]</f>
        <v>#REF!</v>
      </c>
      <c r="Q109" s="11" t="s">
        <v>73</v>
      </c>
      <c r="R109" s="11">
        <v>2081</v>
      </c>
      <c r="S109" s="11" t="str">
        <f>IFERROR(IF(MATCH(Penjualan[[#This Row],[Faktur]],Petty_Cash[No.Faktur],0),"Tunai",""),IFERROR(IF(MATCH(Penjualan[[#This Row],[Faktur]],Rekening[No.Faktur],0),"TF",""),""))</f>
        <v/>
      </c>
      <c r="T109" s="11"/>
    </row>
    <row r="110" spans="1:20" x14ac:dyDescent="0.25">
      <c r="A110" s="11"/>
      <c r="B110" s="21"/>
      <c r="C110" s="48"/>
      <c r="D110" s="11"/>
      <c r="E110" s="11"/>
      <c r="F110" s="22"/>
      <c r="G110" s="22">
        <f t="shared" si="0"/>
        <v>0</v>
      </c>
      <c r="H110" s="22">
        <f>SUMIF(Petty_Cash[No.Faktur],Penjualan[[#This Row],[Faktur]],Petty_Cash[Subtotal])+SUMIF(Rekening[No.Faktur],Penjualan[[#This Row],[Faktur]],Rekening[Mutasi])</f>
        <v>0</v>
      </c>
      <c r="I110" s="7" cm="1">
        <f t="array" ref="I110">SUM(--IF(MMULT(--(ROW(Stok_In[Qty])&gt;TRANSPOSE(ROW(Stok_In[Qty]))),--IF(Stok_In[Nama Barang]=Penjualan[[#This Row],[Nama Barang]],Stok_In[Qty],0))&lt;SUMIF(D$4:D110,Penjualan[[#This Row],[Nama Barang]],E$4:E110),1,0))</f>
        <v>0</v>
      </c>
      <c r="J110" s="10" t="e" cm="1">
        <f t="array" aca="1" ref="J110" ca="1">SUMPRODUCT(--IF(OFFSET(Stok_In!E$2,,,I110)=Penjualan[[#This Row],[Nama Barang]],1,0),OFFSET(Stok_In!F$2,,,I110),OFFSET(Stok_In!G$2,,,I110))-SUMIF(Penjualan!D$3:D109,Penjualan[[#This Row],[Nama Barang]],Penjualan!L$3:L109)</f>
        <v>#REF!</v>
      </c>
      <c r="K110" s="45" t="e" cm="1">
        <f t="array" aca="1" ref="K110" ca="1">(SUMIF(D$2:D110,D110,E$2:E110)-SUMPRODUCT(--IF(OFFSET(Stok_In!E$2,,,I110)=D110,1,0),OFFSET(Stok_In!F$2,,,I110)))*INDIRECT(ADDRESS(Penjualan[[#This Row],[Column1]]+1,7,,,"Stok_In"))</f>
        <v>#REF!</v>
      </c>
      <c r="L110" s="10" t="e">
        <f ca="1">Penjualan[[#This Row],[total modal]]+Penjualan[[#This Row],[Sisa Modal]]</f>
        <v>#REF!</v>
      </c>
      <c r="M110" s="24">
        <f ca="1">IFERROR(ABS(Penjualan[[#This Row],[Sisa Modal]]/Penjualan[[#This Row],[Modal FIFO Satuan]]),0)</f>
        <v>0</v>
      </c>
      <c r="N110" s="22" t="e">
        <f ca="1">Penjualan[[#This Row],[Modal]]/Penjualan[[#This Row],[Qty]]</f>
        <v>#REF!</v>
      </c>
      <c r="O110" s="22" t="e">
        <f ca="1">AVERAGEIF(Stok_In[Nama Barang],Penjualan[[#This Row],[Nama Barang]],Stok_In[Harga])-Penjualan[[#This Row],[Modal FIFO Satuan]]</f>
        <v>#DIV/0!</v>
      </c>
      <c r="P110" s="23" t="e">
        <f ca="1">Penjualan[[#This Row],[Subtotal_Jual]]-Penjualan[[#This Row],[Modal]]</f>
        <v>#REF!</v>
      </c>
      <c r="Q110" s="11" t="s">
        <v>64</v>
      </c>
      <c r="R110" s="11">
        <v>2082</v>
      </c>
      <c r="S110" s="11" t="str">
        <f>IFERROR(IF(MATCH(Penjualan[[#This Row],[Faktur]],Petty_Cash[No.Faktur],0),"Tunai",""),IFERROR(IF(MATCH(Penjualan[[#This Row],[Faktur]],Rekening[No.Faktur],0),"TF",""),""))</f>
        <v/>
      </c>
      <c r="T110" s="11"/>
    </row>
    <row r="111" spans="1:20" x14ac:dyDescent="0.25">
      <c r="A111" s="11"/>
      <c r="B111" s="21"/>
      <c r="C111" s="48"/>
      <c r="D111" s="11"/>
      <c r="E111" s="11"/>
      <c r="F111" s="22"/>
      <c r="G111" s="22">
        <f t="shared" si="0"/>
        <v>0</v>
      </c>
      <c r="H111" s="22">
        <f>SUMIF(Petty_Cash[No.Faktur],Penjualan[[#This Row],[Faktur]],Petty_Cash[Subtotal])+SUMIF(Rekening[No.Faktur],Penjualan[[#This Row],[Faktur]],Rekening[Mutasi])</f>
        <v>0</v>
      </c>
      <c r="I111" s="7" cm="1">
        <f t="array" ref="I111">SUM(--IF(MMULT(--(ROW(Stok_In[Qty])&gt;TRANSPOSE(ROW(Stok_In[Qty]))),--IF(Stok_In[Nama Barang]=Penjualan[[#This Row],[Nama Barang]],Stok_In[Qty],0))&lt;SUMIF(D$4:D111,Penjualan[[#This Row],[Nama Barang]],E$4:E111),1,0))</f>
        <v>0</v>
      </c>
      <c r="J111" s="10" t="e" cm="1">
        <f t="array" aca="1" ref="J111" ca="1">SUMPRODUCT(--IF(OFFSET(Stok_In!E$2,,,I111)=Penjualan[[#This Row],[Nama Barang]],1,0),OFFSET(Stok_In!F$2,,,I111),OFFSET(Stok_In!G$2,,,I111))-SUMIF(Penjualan!D$3:D110,Penjualan[[#This Row],[Nama Barang]],Penjualan!L$3:L110)</f>
        <v>#REF!</v>
      </c>
      <c r="K111" s="45" t="e" cm="1">
        <f t="array" aca="1" ref="K111" ca="1">(SUMIF(D$2:D111,D111,E$2:E111)-SUMPRODUCT(--IF(OFFSET(Stok_In!E$2,,,I111)=D111,1,0),OFFSET(Stok_In!F$2,,,I111)))*INDIRECT(ADDRESS(Penjualan[[#This Row],[Column1]]+1,7,,,"Stok_In"))</f>
        <v>#REF!</v>
      </c>
      <c r="L111" s="10" t="e">
        <f ca="1">Penjualan[[#This Row],[total modal]]+Penjualan[[#This Row],[Sisa Modal]]</f>
        <v>#REF!</v>
      </c>
      <c r="M111" s="24">
        <f ca="1">IFERROR(ABS(Penjualan[[#This Row],[Sisa Modal]]/Penjualan[[#This Row],[Modal FIFO Satuan]]),0)</f>
        <v>0</v>
      </c>
      <c r="N111" s="22" t="e">
        <f ca="1">Penjualan[[#This Row],[Modal]]/Penjualan[[#This Row],[Qty]]</f>
        <v>#REF!</v>
      </c>
      <c r="O111" s="22" t="e">
        <f ca="1">AVERAGEIF(Stok_In[Nama Barang],Penjualan[[#This Row],[Nama Barang]],Stok_In[Harga])-Penjualan[[#This Row],[Modal FIFO Satuan]]</f>
        <v>#DIV/0!</v>
      </c>
      <c r="P111" s="23" t="e">
        <f ca="1">Penjualan[[#This Row],[Subtotal_Jual]]-Penjualan[[#This Row],[Modal]]</f>
        <v>#REF!</v>
      </c>
      <c r="Q111" s="11" t="s">
        <v>56</v>
      </c>
      <c r="R111" s="11">
        <v>2083</v>
      </c>
      <c r="S111" s="11" t="str">
        <f>IFERROR(IF(MATCH(Penjualan[[#This Row],[Faktur]],Petty_Cash[No.Faktur],0),"Tunai",""),IFERROR(IF(MATCH(Penjualan[[#This Row],[Faktur]],Rekening[No.Faktur],0),"TF",""),""))</f>
        <v/>
      </c>
      <c r="T111" s="11"/>
    </row>
    <row r="112" spans="1:20" x14ac:dyDescent="0.25">
      <c r="A112" s="11"/>
      <c r="B112" s="21"/>
      <c r="C112" s="48"/>
      <c r="D112" s="11"/>
      <c r="E112" s="11"/>
      <c r="F112" s="22"/>
      <c r="G112" s="22">
        <f t="shared" si="0"/>
        <v>0</v>
      </c>
      <c r="H112" s="22">
        <f>SUMIF(Petty_Cash[No.Faktur],Penjualan[[#This Row],[Faktur]],Petty_Cash[Subtotal])+SUMIF(Rekening[No.Faktur],Penjualan[[#This Row],[Faktur]],Rekening[Mutasi])</f>
        <v>0</v>
      </c>
      <c r="I112" s="7" cm="1">
        <f t="array" ref="I112">SUM(--IF(MMULT(--(ROW(Stok_In[Qty])&gt;TRANSPOSE(ROW(Stok_In[Qty]))),--IF(Stok_In[Nama Barang]=Penjualan[[#This Row],[Nama Barang]],Stok_In[Qty],0))&lt;SUMIF(D$4:D112,Penjualan[[#This Row],[Nama Barang]],E$4:E112),1,0))</f>
        <v>0</v>
      </c>
      <c r="J112" s="10" t="e" cm="1">
        <f t="array" aca="1" ref="J112" ca="1">SUMPRODUCT(--IF(OFFSET(Stok_In!E$2,,,I112)=Penjualan[[#This Row],[Nama Barang]],1,0),OFFSET(Stok_In!F$2,,,I112),OFFSET(Stok_In!G$2,,,I112))-SUMIF(Penjualan!D$3:D111,Penjualan[[#This Row],[Nama Barang]],Penjualan!L$3:L111)</f>
        <v>#REF!</v>
      </c>
      <c r="K112" s="45" t="e" cm="1">
        <f t="array" aca="1" ref="K112" ca="1">(SUMIF(D$2:D112,D112,E$2:E112)-SUMPRODUCT(--IF(OFFSET(Stok_In!E$2,,,I112)=D112,1,0),OFFSET(Stok_In!F$2,,,I112)))*INDIRECT(ADDRESS(Penjualan[[#This Row],[Column1]]+1,7,,,"Stok_In"))</f>
        <v>#REF!</v>
      </c>
      <c r="L112" s="10" t="e">
        <f ca="1">Penjualan[[#This Row],[total modal]]+Penjualan[[#This Row],[Sisa Modal]]</f>
        <v>#REF!</v>
      </c>
      <c r="M112" s="24">
        <f ca="1">IFERROR(ABS(Penjualan[[#This Row],[Sisa Modal]]/Penjualan[[#This Row],[Modal FIFO Satuan]]),0)</f>
        <v>0</v>
      </c>
      <c r="N112" s="22" t="e">
        <f ca="1">Penjualan[[#This Row],[Modal]]/Penjualan[[#This Row],[Qty]]</f>
        <v>#REF!</v>
      </c>
      <c r="O112" s="22" t="e">
        <f ca="1">AVERAGEIF(Stok_In[Nama Barang],Penjualan[[#This Row],[Nama Barang]],Stok_In[Harga])-Penjualan[[#This Row],[Modal FIFO Satuan]]</f>
        <v>#DIV/0!</v>
      </c>
      <c r="P112" s="23" t="e">
        <f ca="1">Penjualan[[#This Row],[Subtotal_Jual]]-Penjualan[[#This Row],[Modal]]</f>
        <v>#REF!</v>
      </c>
      <c r="Q112" s="11" t="s">
        <v>73</v>
      </c>
      <c r="R112" s="11">
        <v>2084</v>
      </c>
      <c r="S112" s="11" t="str">
        <f>IFERROR(IF(MATCH(Penjualan[[#This Row],[Faktur]],Petty_Cash[No.Faktur],0),"Tunai",""),IFERROR(IF(MATCH(Penjualan[[#This Row],[Faktur]],Rekening[No.Faktur],0),"TF",""),""))</f>
        <v/>
      </c>
      <c r="T112" s="11"/>
    </row>
    <row r="113" spans="1:20" x14ac:dyDescent="0.25">
      <c r="A113" s="11"/>
      <c r="B113" s="21"/>
      <c r="C113" s="48"/>
      <c r="D113" s="11"/>
      <c r="E113" s="11"/>
      <c r="F113" s="22"/>
      <c r="G113" s="22">
        <f t="shared" si="0"/>
        <v>0</v>
      </c>
      <c r="H113" s="22">
        <f>SUMIF(Petty_Cash[No.Faktur],Penjualan[[#This Row],[Faktur]],Petty_Cash[Subtotal])+SUMIF(Rekening[No.Faktur],Penjualan[[#This Row],[Faktur]],Rekening[Mutasi])</f>
        <v>0</v>
      </c>
      <c r="I113" s="7" cm="1">
        <f t="array" ref="I113">SUM(--IF(MMULT(--(ROW(Stok_In[Qty])&gt;TRANSPOSE(ROW(Stok_In[Qty]))),--IF(Stok_In[Nama Barang]=Penjualan[[#This Row],[Nama Barang]],Stok_In[Qty],0))&lt;SUMIF(D$4:D113,Penjualan[[#This Row],[Nama Barang]],E$4:E113),1,0))</f>
        <v>0</v>
      </c>
      <c r="J113" s="10" t="e" cm="1">
        <f t="array" aca="1" ref="J113" ca="1">SUMPRODUCT(--IF(OFFSET(Stok_In!E$2,,,I113)=Penjualan[[#This Row],[Nama Barang]],1,0),OFFSET(Stok_In!F$2,,,I113),OFFSET(Stok_In!G$2,,,I113))-SUMIF(Penjualan!D$3:D112,Penjualan[[#This Row],[Nama Barang]],Penjualan!L$3:L112)</f>
        <v>#REF!</v>
      </c>
      <c r="K113" s="45" t="e" cm="1">
        <f t="array" aca="1" ref="K113" ca="1">(SUMIF(D$2:D113,D113,E$2:E113)-SUMPRODUCT(--IF(OFFSET(Stok_In!E$2,,,I113)=D113,1,0),OFFSET(Stok_In!F$2,,,I113)))*INDIRECT(ADDRESS(Penjualan[[#This Row],[Column1]]+1,7,,,"Stok_In"))</f>
        <v>#REF!</v>
      </c>
      <c r="L113" s="10" t="e">
        <f ca="1">Penjualan[[#This Row],[total modal]]+Penjualan[[#This Row],[Sisa Modal]]</f>
        <v>#REF!</v>
      </c>
      <c r="M113" s="24">
        <f ca="1">IFERROR(ABS(Penjualan[[#This Row],[Sisa Modal]]/Penjualan[[#This Row],[Modal FIFO Satuan]]),0)</f>
        <v>0</v>
      </c>
      <c r="N113" s="22" t="e">
        <f ca="1">Penjualan[[#This Row],[Modal]]/Penjualan[[#This Row],[Qty]]</f>
        <v>#REF!</v>
      </c>
      <c r="O113" s="22" t="e">
        <f ca="1">AVERAGEIF(Stok_In[Nama Barang],Penjualan[[#This Row],[Nama Barang]],Stok_In[Harga])-Penjualan[[#This Row],[Modal FIFO Satuan]]</f>
        <v>#DIV/0!</v>
      </c>
      <c r="P113" s="23" t="e">
        <f ca="1">Penjualan[[#This Row],[Subtotal_Jual]]-Penjualan[[#This Row],[Modal]]</f>
        <v>#REF!</v>
      </c>
      <c r="Q113" s="11" t="s">
        <v>55</v>
      </c>
      <c r="R113" s="11">
        <v>2085</v>
      </c>
      <c r="S113" s="11" t="str">
        <f>IFERROR(IF(MATCH(Penjualan[[#This Row],[Faktur]],Petty_Cash[No.Faktur],0),"Tunai",""),IFERROR(IF(MATCH(Penjualan[[#This Row],[Faktur]],Rekening[No.Faktur],0),"TF",""),""))</f>
        <v/>
      </c>
      <c r="T113" s="11"/>
    </row>
    <row r="114" spans="1:20" x14ac:dyDescent="0.25">
      <c r="A114" s="11"/>
      <c r="B114" s="21"/>
      <c r="C114" s="48"/>
      <c r="D114" s="11"/>
      <c r="E114" s="11"/>
      <c r="F114" s="22"/>
      <c r="G114" s="22">
        <f t="shared" si="0"/>
        <v>0</v>
      </c>
      <c r="H114" s="22">
        <f>SUMIF(Petty_Cash[No.Faktur],Penjualan[[#This Row],[Faktur]],Petty_Cash[Subtotal])+SUMIF(Rekening[No.Faktur],Penjualan[[#This Row],[Faktur]],Rekening[Mutasi])</f>
        <v>0</v>
      </c>
      <c r="I114" s="7" cm="1">
        <f t="array" ref="I114">SUM(--IF(MMULT(--(ROW(Stok_In[Qty])&gt;TRANSPOSE(ROW(Stok_In[Qty]))),--IF(Stok_In[Nama Barang]=Penjualan[[#This Row],[Nama Barang]],Stok_In[Qty],0))&lt;SUMIF(D$4:D114,Penjualan[[#This Row],[Nama Barang]],E$4:E114),1,0))</f>
        <v>0</v>
      </c>
      <c r="J114" s="10" t="e" cm="1">
        <f t="array" aca="1" ref="J114" ca="1">SUMPRODUCT(--IF(OFFSET(Stok_In!E$2,,,I114)=Penjualan[[#This Row],[Nama Barang]],1,0),OFFSET(Stok_In!F$2,,,I114),OFFSET(Stok_In!G$2,,,I114))-SUMIF(Penjualan!D$3:D113,Penjualan[[#This Row],[Nama Barang]],Penjualan!L$3:L113)</f>
        <v>#REF!</v>
      </c>
      <c r="K114" s="45" t="e" cm="1">
        <f t="array" aca="1" ref="K114" ca="1">(SUMIF(D$2:D114,D114,E$2:E114)-SUMPRODUCT(--IF(OFFSET(Stok_In!E$2,,,I114)=D114,1,0),OFFSET(Stok_In!F$2,,,I114)))*INDIRECT(ADDRESS(Penjualan[[#This Row],[Column1]]+1,7,,,"Stok_In"))</f>
        <v>#REF!</v>
      </c>
      <c r="L114" s="10" t="e">
        <f ca="1">Penjualan[[#This Row],[total modal]]+Penjualan[[#This Row],[Sisa Modal]]</f>
        <v>#REF!</v>
      </c>
      <c r="M114" s="24">
        <f ca="1">IFERROR(ABS(Penjualan[[#This Row],[Sisa Modal]]/Penjualan[[#This Row],[Modal FIFO Satuan]]),0)</f>
        <v>0</v>
      </c>
      <c r="N114" s="22" t="e">
        <f ca="1">Penjualan[[#This Row],[Modal]]/Penjualan[[#This Row],[Qty]]</f>
        <v>#REF!</v>
      </c>
      <c r="O114" s="22" t="e">
        <f ca="1">AVERAGEIF(Stok_In[Nama Barang],Penjualan[[#This Row],[Nama Barang]],Stok_In[Harga])-Penjualan[[#This Row],[Modal FIFO Satuan]]</f>
        <v>#DIV/0!</v>
      </c>
      <c r="P114" s="23" t="e">
        <f ca="1">Penjualan[[#This Row],[Subtotal_Jual]]-Penjualan[[#This Row],[Modal]]</f>
        <v>#REF!</v>
      </c>
      <c r="Q114" s="11" t="s">
        <v>68</v>
      </c>
      <c r="R114" s="11">
        <v>2086</v>
      </c>
      <c r="S114" s="11" t="str">
        <f>IFERROR(IF(MATCH(Penjualan[[#This Row],[Faktur]],Petty_Cash[No.Faktur],0),"Tunai",""),IFERROR(IF(MATCH(Penjualan[[#This Row],[Faktur]],Rekening[No.Faktur],0),"TF",""),""))</f>
        <v/>
      </c>
      <c r="T114" s="11"/>
    </row>
    <row r="115" spans="1:20" x14ac:dyDescent="0.25">
      <c r="A115" s="11"/>
      <c r="B115" s="21"/>
      <c r="C115" s="48"/>
      <c r="D115" s="11"/>
      <c r="E115" s="11"/>
      <c r="F115" s="22"/>
      <c r="G115" s="22">
        <f t="shared" si="0"/>
        <v>0</v>
      </c>
      <c r="H115" s="22">
        <f>SUMIF(Petty_Cash[No.Faktur],Penjualan[[#This Row],[Faktur]],Petty_Cash[Subtotal])+SUMIF(Rekening[No.Faktur],Penjualan[[#This Row],[Faktur]],Rekening[Mutasi])</f>
        <v>0</v>
      </c>
      <c r="I115" s="7" cm="1">
        <f t="array" ref="I115">SUM(--IF(MMULT(--(ROW(Stok_In[Qty])&gt;TRANSPOSE(ROW(Stok_In[Qty]))),--IF(Stok_In[Nama Barang]=Penjualan[[#This Row],[Nama Barang]],Stok_In[Qty],0))&lt;SUMIF(D$4:D115,Penjualan[[#This Row],[Nama Barang]],E$4:E115),1,0))</f>
        <v>0</v>
      </c>
      <c r="J115" s="10" t="e" cm="1">
        <f t="array" aca="1" ref="J115" ca="1">SUMPRODUCT(--IF(OFFSET(Stok_In!E$2,,,I115)=Penjualan[[#This Row],[Nama Barang]],1,0),OFFSET(Stok_In!F$2,,,I115),OFFSET(Stok_In!G$2,,,I115))-SUMIF(Penjualan!D$3:D114,Penjualan[[#This Row],[Nama Barang]],Penjualan!L$3:L114)</f>
        <v>#REF!</v>
      </c>
      <c r="K115" s="45" t="e" cm="1">
        <f t="array" aca="1" ref="K115" ca="1">(SUMIF(D$2:D115,D115,E$2:E115)-SUMPRODUCT(--IF(OFFSET(Stok_In!E$2,,,I115)=D115,1,0),OFFSET(Stok_In!F$2,,,I115)))*INDIRECT(ADDRESS(Penjualan[[#This Row],[Column1]]+1,7,,,"Stok_In"))</f>
        <v>#REF!</v>
      </c>
      <c r="L115" s="10" t="e">
        <f ca="1">Penjualan[[#This Row],[total modal]]+Penjualan[[#This Row],[Sisa Modal]]</f>
        <v>#REF!</v>
      </c>
      <c r="M115" s="24">
        <f ca="1">IFERROR(ABS(Penjualan[[#This Row],[Sisa Modal]]/Penjualan[[#This Row],[Modal FIFO Satuan]]),0)</f>
        <v>0</v>
      </c>
      <c r="N115" s="22" t="e">
        <f ca="1">Penjualan[[#This Row],[Modal]]/Penjualan[[#This Row],[Qty]]</f>
        <v>#REF!</v>
      </c>
      <c r="O115" s="22" t="e">
        <f ca="1">AVERAGEIF(Stok_In[Nama Barang],Penjualan[[#This Row],[Nama Barang]],Stok_In[Harga])-Penjualan[[#This Row],[Modal FIFO Satuan]]</f>
        <v>#DIV/0!</v>
      </c>
      <c r="P115" s="23" t="e">
        <f ca="1">Penjualan[[#This Row],[Subtotal_Jual]]-Penjualan[[#This Row],[Modal]]</f>
        <v>#REF!</v>
      </c>
      <c r="Q115" s="11" t="s">
        <v>81</v>
      </c>
      <c r="R115" s="11">
        <v>2087</v>
      </c>
      <c r="S115" s="11" t="str">
        <f>IFERROR(IF(MATCH(Penjualan[[#This Row],[Faktur]],Petty_Cash[No.Faktur],0),"Tunai",""),IFERROR(IF(MATCH(Penjualan[[#This Row],[Faktur]],Rekening[No.Faktur],0),"TF",""),""))</f>
        <v/>
      </c>
      <c r="T115" s="11"/>
    </row>
    <row r="116" spans="1:20" x14ac:dyDescent="0.25">
      <c r="A116" s="11"/>
      <c r="B116" s="21"/>
      <c r="C116" s="48"/>
      <c r="D116" s="11"/>
      <c r="E116" s="11"/>
      <c r="F116" s="22"/>
      <c r="G116" s="22">
        <f t="shared" si="0"/>
        <v>0</v>
      </c>
      <c r="H116" s="22">
        <f>SUMIF(Petty_Cash[No.Faktur],Penjualan[[#This Row],[Faktur]],Petty_Cash[Subtotal])+SUMIF(Rekening[No.Faktur],Penjualan[[#This Row],[Faktur]],Rekening[Mutasi])</f>
        <v>0</v>
      </c>
      <c r="I116" s="7" cm="1">
        <f t="array" ref="I116">SUM(--IF(MMULT(--(ROW(Stok_In[Qty])&gt;TRANSPOSE(ROW(Stok_In[Qty]))),--IF(Stok_In[Nama Barang]=Penjualan[[#This Row],[Nama Barang]],Stok_In[Qty],0))&lt;SUMIF(D$4:D116,Penjualan[[#This Row],[Nama Barang]],E$4:E116),1,0))</f>
        <v>0</v>
      </c>
      <c r="J116" s="10" t="e" cm="1">
        <f t="array" aca="1" ref="J116" ca="1">SUMPRODUCT(--IF(OFFSET(Stok_In!E$2,,,I116)=Penjualan[[#This Row],[Nama Barang]],1,0),OFFSET(Stok_In!F$2,,,I116),OFFSET(Stok_In!G$2,,,I116))-SUMIF(Penjualan!D$3:D115,Penjualan[[#This Row],[Nama Barang]],Penjualan!L$3:L115)</f>
        <v>#REF!</v>
      </c>
      <c r="K116" s="45" t="e" cm="1">
        <f t="array" aca="1" ref="K116" ca="1">(SUMIF(D$2:D116,D116,E$2:E116)-SUMPRODUCT(--IF(OFFSET(Stok_In!E$2,,,I116)=D116,1,0),OFFSET(Stok_In!F$2,,,I116)))*INDIRECT(ADDRESS(Penjualan[[#This Row],[Column1]]+1,7,,,"Stok_In"))</f>
        <v>#REF!</v>
      </c>
      <c r="L116" s="10" t="e">
        <f ca="1">Penjualan[[#This Row],[total modal]]+Penjualan[[#This Row],[Sisa Modal]]</f>
        <v>#REF!</v>
      </c>
      <c r="M116" s="24">
        <f ca="1">IFERROR(ABS(Penjualan[[#This Row],[Sisa Modal]]/Penjualan[[#This Row],[Modal FIFO Satuan]]),0)</f>
        <v>0</v>
      </c>
      <c r="N116" s="22" t="e">
        <f ca="1">Penjualan[[#This Row],[Modal]]/Penjualan[[#This Row],[Qty]]</f>
        <v>#REF!</v>
      </c>
      <c r="O116" s="22" t="e">
        <f ca="1">AVERAGEIF(Stok_In[Nama Barang],Penjualan[[#This Row],[Nama Barang]],Stok_In[Harga])-Penjualan[[#This Row],[Modal FIFO Satuan]]</f>
        <v>#DIV/0!</v>
      </c>
      <c r="P116" s="23" t="e">
        <f ca="1">Penjualan[[#This Row],[Subtotal_Jual]]-Penjualan[[#This Row],[Modal]]</f>
        <v>#REF!</v>
      </c>
      <c r="Q116" s="11" t="s">
        <v>56</v>
      </c>
      <c r="R116" s="11">
        <v>2088</v>
      </c>
      <c r="S116" s="11" t="str">
        <f>IFERROR(IF(MATCH(Penjualan[[#This Row],[Faktur]],Petty_Cash[No.Faktur],0),"Tunai",""),IFERROR(IF(MATCH(Penjualan[[#This Row],[Faktur]],Rekening[No.Faktur],0),"TF",""),""))</f>
        <v/>
      </c>
      <c r="T116" s="11"/>
    </row>
    <row r="117" spans="1:20" x14ac:dyDescent="0.25">
      <c r="A117" s="11"/>
      <c r="B117" s="21"/>
      <c r="C117" s="48"/>
      <c r="D117" s="11"/>
      <c r="E117" s="11"/>
      <c r="F117" s="22"/>
      <c r="G117" s="22">
        <f t="shared" si="0"/>
        <v>0</v>
      </c>
      <c r="H117" s="22">
        <f>SUMIF(Petty_Cash[No.Faktur],Penjualan[[#This Row],[Faktur]],Petty_Cash[Subtotal])+SUMIF(Rekening[No.Faktur],Penjualan[[#This Row],[Faktur]],Rekening[Mutasi])</f>
        <v>0</v>
      </c>
      <c r="I117" s="7" cm="1">
        <f t="array" ref="I117">SUM(--IF(MMULT(--(ROW(Stok_In[Qty])&gt;TRANSPOSE(ROW(Stok_In[Qty]))),--IF(Stok_In[Nama Barang]=Penjualan[[#This Row],[Nama Barang]],Stok_In[Qty],0))&lt;SUMIF(D$4:D117,Penjualan[[#This Row],[Nama Barang]],E$4:E117),1,0))</f>
        <v>0</v>
      </c>
      <c r="J117" s="10" t="e" cm="1">
        <f t="array" aca="1" ref="J117" ca="1">SUMPRODUCT(--IF(OFFSET(Stok_In!E$2,,,I117)=Penjualan[[#This Row],[Nama Barang]],1,0),OFFSET(Stok_In!F$2,,,I117),OFFSET(Stok_In!G$2,,,I117))-SUMIF(Penjualan!D$3:D116,Penjualan[[#This Row],[Nama Barang]],Penjualan!L$3:L116)</f>
        <v>#REF!</v>
      </c>
      <c r="K117" s="45" t="e" cm="1">
        <f t="array" aca="1" ref="K117" ca="1">(SUMIF(D$2:D117,D117,E$2:E117)-SUMPRODUCT(--IF(OFFSET(Stok_In!E$2,,,I117)=D117,1,0),OFFSET(Stok_In!F$2,,,I117)))*INDIRECT(ADDRESS(Penjualan[[#This Row],[Column1]]+1,7,,,"Stok_In"))</f>
        <v>#REF!</v>
      </c>
      <c r="L117" s="10" t="e">
        <f ca="1">Penjualan[[#This Row],[total modal]]+Penjualan[[#This Row],[Sisa Modal]]</f>
        <v>#REF!</v>
      </c>
      <c r="M117" s="24">
        <f ca="1">IFERROR(ABS(Penjualan[[#This Row],[Sisa Modal]]/Penjualan[[#This Row],[Modal FIFO Satuan]]),0)</f>
        <v>0</v>
      </c>
      <c r="N117" s="22" t="e">
        <f ca="1">Penjualan[[#This Row],[Modal]]/Penjualan[[#This Row],[Qty]]</f>
        <v>#REF!</v>
      </c>
      <c r="O117" s="22" t="e">
        <f ca="1">AVERAGEIF(Stok_In[Nama Barang],Penjualan[[#This Row],[Nama Barang]],Stok_In[Harga])-Penjualan[[#This Row],[Modal FIFO Satuan]]</f>
        <v>#DIV/0!</v>
      </c>
      <c r="P117" s="23" t="e">
        <f ca="1">Penjualan[[#This Row],[Subtotal_Jual]]-Penjualan[[#This Row],[Modal]]</f>
        <v>#REF!</v>
      </c>
      <c r="Q117" s="11" t="s">
        <v>55</v>
      </c>
      <c r="R117" s="11">
        <v>2089</v>
      </c>
      <c r="S117" s="11" t="str">
        <f>IFERROR(IF(MATCH(Penjualan[[#This Row],[Faktur]],Petty_Cash[No.Faktur],0),"Tunai",""),IFERROR(IF(MATCH(Penjualan[[#This Row],[Faktur]],Rekening[No.Faktur],0),"TF",""),""))</f>
        <v/>
      </c>
      <c r="T117" s="11"/>
    </row>
    <row r="118" spans="1:20" x14ac:dyDescent="0.25">
      <c r="A118" s="11"/>
      <c r="B118" s="21"/>
      <c r="C118" s="48"/>
      <c r="D118" s="11"/>
      <c r="E118" s="11"/>
      <c r="F118" s="22"/>
      <c r="G118" s="22">
        <f t="shared" si="0"/>
        <v>0</v>
      </c>
      <c r="H118" s="22">
        <f>SUMIF(Petty_Cash[No.Faktur],Penjualan[[#This Row],[Faktur]],Petty_Cash[Subtotal])+SUMIF(Rekening[No.Faktur],Penjualan[[#This Row],[Faktur]],Rekening[Mutasi])</f>
        <v>0</v>
      </c>
      <c r="I118" s="7" cm="1">
        <f t="array" ref="I118">SUM(--IF(MMULT(--(ROW(Stok_In[Qty])&gt;TRANSPOSE(ROW(Stok_In[Qty]))),--IF(Stok_In[Nama Barang]=Penjualan[[#This Row],[Nama Barang]],Stok_In[Qty],0))&lt;SUMIF(D$4:D118,Penjualan[[#This Row],[Nama Barang]],E$4:E118),1,0))</f>
        <v>0</v>
      </c>
      <c r="J118" s="10" t="e" cm="1">
        <f t="array" aca="1" ref="J118" ca="1">SUMPRODUCT(--IF(OFFSET(Stok_In!E$2,,,I118)=Penjualan[[#This Row],[Nama Barang]],1,0),OFFSET(Stok_In!F$2,,,I118),OFFSET(Stok_In!G$2,,,I118))-SUMIF(Penjualan!D$3:D117,Penjualan[[#This Row],[Nama Barang]],Penjualan!L$3:L117)</f>
        <v>#REF!</v>
      </c>
      <c r="K118" s="45" t="e" cm="1">
        <f t="array" aca="1" ref="K118" ca="1">(SUMIF(D$2:D118,D118,E$2:E118)-SUMPRODUCT(--IF(OFFSET(Stok_In!E$2,,,I118)=D118,1,0),OFFSET(Stok_In!F$2,,,I118)))*INDIRECT(ADDRESS(Penjualan[[#This Row],[Column1]]+1,7,,,"Stok_In"))</f>
        <v>#REF!</v>
      </c>
      <c r="L118" s="10" t="e">
        <f ca="1">Penjualan[[#This Row],[total modal]]+Penjualan[[#This Row],[Sisa Modal]]</f>
        <v>#REF!</v>
      </c>
      <c r="M118" s="24">
        <f ca="1">IFERROR(ABS(Penjualan[[#This Row],[Sisa Modal]]/Penjualan[[#This Row],[Modal FIFO Satuan]]),0)</f>
        <v>0</v>
      </c>
      <c r="N118" s="22" t="e">
        <f ca="1">Penjualan[[#This Row],[Modal]]/Penjualan[[#This Row],[Qty]]</f>
        <v>#REF!</v>
      </c>
      <c r="O118" s="22" t="e">
        <f ca="1">AVERAGEIF(Stok_In[Nama Barang],Penjualan[[#This Row],[Nama Barang]],Stok_In[Harga])-Penjualan[[#This Row],[Modal FIFO Satuan]]</f>
        <v>#DIV/0!</v>
      </c>
      <c r="P118" s="23" t="e">
        <f ca="1">Penjualan[[#This Row],[Subtotal_Jual]]-Penjualan[[#This Row],[Modal]]</f>
        <v>#REF!</v>
      </c>
      <c r="Q118" s="11" t="s">
        <v>82</v>
      </c>
      <c r="R118" s="11">
        <v>2090</v>
      </c>
      <c r="S118" s="11" t="str">
        <f>IFERROR(IF(MATCH(Penjualan[[#This Row],[Faktur]],Petty_Cash[No.Faktur],0),"Tunai",""),IFERROR(IF(MATCH(Penjualan[[#This Row],[Faktur]],Rekening[No.Faktur],0),"TF",""),""))</f>
        <v/>
      </c>
      <c r="T118" s="11"/>
    </row>
    <row r="119" spans="1:20" x14ac:dyDescent="0.25">
      <c r="A119" s="11"/>
      <c r="B119" s="21"/>
      <c r="C119" s="48"/>
      <c r="D119" s="11"/>
      <c r="E119" s="11"/>
      <c r="F119" s="22"/>
      <c r="G119" s="22">
        <f t="shared" si="0"/>
        <v>0</v>
      </c>
      <c r="H119" s="22">
        <f>SUMIF(Petty_Cash[No.Faktur],Penjualan[[#This Row],[Faktur]],Petty_Cash[Subtotal])+SUMIF(Rekening[No.Faktur],Penjualan[[#This Row],[Faktur]],Rekening[Mutasi])</f>
        <v>0</v>
      </c>
      <c r="I119" s="7" cm="1">
        <f t="array" ref="I119">SUM(--IF(MMULT(--(ROW(Stok_In[Qty])&gt;TRANSPOSE(ROW(Stok_In[Qty]))),--IF(Stok_In[Nama Barang]=Penjualan[[#This Row],[Nama Barang]],Stok_In[Qty],0))&lt;SUMIF(D$4:D119,Penjualan[[#This Row],[Nama Barang]],E$4:E119),1,0))</f>
        <v>0</v>
      </c>
      <c r="J119" s="10" t="e" cm="1">
        <f t="array" aca="1" ref="J119" ca="1">SUMPRODUCT(--IF(OFFSET(Stok_In!E$2,,,I119)=Penjualan[[#This Row],[Nama Barang]],1,0),OFFSET(Stok_In!F$2,,,I119),OFFSET(Stok_In!G$2,,,I119))-SUMIF(Penjualan!D$3:D118,Penjualan[[#This Row],[Nama Barang]],Penjualan!L$3:L118)</f>
        <v>#REF!</v>
      </c>
      <c r="K119" s="45" t="e" cm="1">
        <f t="array" aca="1" ref="K119" ca="1">(SUMIF(D$2:D119,D119,E$2:E119)-SUMPRODUCT(--IF(OFFSET(Stok_In!E$2,,,I119)=D119,1,0),OFFSET(Stok_In!F$2,,,I119)))*INDIRECT(ADDRESS(Penjualan[[#This Row],[Column1]]+1,7,,,"Stok_In"))</f>
        <v>#REF!</v>
      </c>
      <c r="L119" s="10" t="e">
        <f ca="1">Penjualan[[#This Row],[total modal]]+Penjualan[[#This Row],[Sisa Modal]]</f>
        <v>#REF!</v>
      </c>
      <c r="M119" s="24">
        <f ca="1">IFERROR(ABS(Penjualan[[#This Row],[Sisa Modal]]/Penjualan[[#This Row],[Modal FIFO Satuan]]),0)</f>
        <v>0</v>
      </c>
      <c r="N119" s="22" t="e">
        <f ca="1">Penjualan[[#This Row],[Modal]]/Penjualan[[#This Row],[Qty]]</f>
        <v>#REF!</v>
      </c>
      <c r="O119" s="22" t="e">
        <f ca="1">AVERAGEIF(Stok_In[Nama Barang],Penjualan[[#This Row],[Nama Barang]],Stok_In[Harga])-Penjualan[[#This Row],[Modal FIFO Satuan]]</f>
        <v>#DIV/0!</v>
      </c>
      <c r="P119" s="23" t="e">
        <f ca="1">Penjualan[[#This Row],[Subtotal_Jual]]-Penjualan[[#This Row],[Modal]]</f>
        <v>#REF!</v>
      </c>
      <c r="Q119" s="11" t="s">
        <v>82</v>
      </c>
      <c r="R119" s="11">
        <v>2090</v>
      </c>
      <c r="S119" s="11" t="str">
        <f>IFERROR(IF(MATCH(Penjualan[[#This Row],[Faktur]],Petty_Cash[No.Faktur],0),"Tunai",""),IFERROR(IF(MATCH(Penjualan[[#This Row],[Faktur]],Rekening[No.Faktur],0),"TF",""),""))</f>
        <v/>
      </c>
      <c r="T119" s="11"/>
    </row>
    <row r="120" spans="1:20" x14ac:dyDescent="0.25">
      <c r="A120" s="11"/>
      <c r="B120" s="21"/>
      <c r="C120" s="48"/>
      <c r="D120" s="11"/>
      <c r="E120" s="11"/>
      <c r="F120" s="22"/>
      <c r="G120" s="22">
        <f t="shared" si="0"/>
        <v>0</v>
      </c>
      <c r="H120" s="22">
        <f>SUMIF(Petty_Cash[No.Faktur],Penjualan[[#This Row],[Faktur]],Petty_Cash[Subtotal])+SUMIF(Rekening[No.Faktur],Penjualan[[#This Row],[Faktur]],Rekening[Mutasi])</f>
        <v>0</v>
      </c>
      <c r="I120" s="7" cm="1">
        <f t="array" ref="I120">SUM(--IF(MMULT(--(ROW(Stok_In[Qty])&gt;TRANSPOSE(ROW(Stok_In[Qty]))),--IF(Stok_In[Nama Barang]=Penjualan[[#This Row],[Nama Barang]],Stok_In[Qty],0))&lt;SUMIF(D$4:D120,Penjualan[[#This Row],[Nama Barang]],E$4:E120),1,0))</f>
        <v>0</v>
      </c>
      <c r="J120" s="10" t="e" cm="1">
        <f t="array" aca="1" ref="J120" ca="1">SUMPRODUCT(--IF(OFFSET(Stok_In!E$2,,,I120)=Penjualan[[#This Row],[Nama Barang]],1,0),OFFSET(Stok_In!F$2,,,I120),OFFSET(Stok_In!G$2,,,I120))-SUMIF(Penjualan!D$3:D119,Penjualan[[#This Row],[Nama Barang]],Penjualan!L$3:L119)</f>
        <v>#REF!</v>
      </c>
      <c r="K120" s="45" t="e" cm="1">
        <f t="array" aca="1" ref="K120" ca="1">(SUMIF(D$2:D120,D120,E$2:E120)-SUMPRODUCT(--IF(OFFSET(Stok_In!E$2,,,I120)=D120,1,0),OFFSET(Stok_In!F$2,,,I120)))*INDIRECT(ADDRESS(Penjualan[[#This Row],[Column1]]+1,7,,,"Stok_In"))</f>
        <v>#REF!</v>
      </c>
      <c r="L120" s="10" t="e">
        <f ca="1">Penjualan[[#This Row],[total modal]]+Penjualan[[#This Row],[Sisa Modal]]</f>
        <v>#REF!</v>
      </c>
      <c r="M120" s="24">
        <f ca="1">IFERROR(ABS(Penjualan[[#This Row],[Sisa Modal]]/Penjualan[[#This Row],[Modal FIFO Satuan]]),0)</f>
        <v>0</v>
      </c>
      <c r="N120" s="22" t="e">
        <f ca="1">Penjualan[[#This Row],[Modal]]/Penjualan[[#This Row],[Qty]]</f>
        <v>#REF!</v>
      </c>
      <c r="O120" s="22" t="e">
        <f ca="1">AVERAGEIF(Stok_In[Nama Barang],Penjualan[[#This Row],[Nama Barang]],Stok_In[Harga])-Penjualan[[#This Row],[Modal FIFO Satuan]]</f>
        <v>#DIV/0!</v>
      </c>
      <c r="P120" s="23" t="e">
        <f ca="1">Penjualan[[#This Row],[Subtotal_Jual]]-Penjualan[[#This Row],[Modal]]</f>
        <v>#REF!</v>
      </c>
      <c r="Q120" s="11"/>
      <c r="R120" s="11"/>
      <c r="S120" s="11" t="str">
        <f>IFERROR(IF(MATCH(Penjualan[[#This Row],[Faktur]],Petty_Cash[No.Faktur],0),"Tunai",""),IFERROR(IF(MATCH(Penjualan[[#This Row],[Faktur]],Rekening[No.Faktur],0),"TF",""),""))</f>
        <v/>
      </c>
      <c r="T120" s="11"/>
    </row>
    <row r="121" spans="1:20" x14ac:dyDescent="0.25">
      <c r="A121" s="11"/>
      <c r="B121" s="21"/>
      <c r="C121" s="48"/>
      <c r="D121" s="11"/>
      <c r="E121" s="11"/>
      <c r="F121" s="22"/>
      <c r="G121" s="22">
        <f t="shared" si="0"/>
        <v>0</v>
      </c>
      <c r="H121" s="22">
        <f>SUMIF(Petty_Cash[No.Faktur],Penjualan[[#This Row],[Faktur]],Petty_Cash[Subtotal])+SUMIF(Rekening[No.Faktur],Penjualan[[#This Row],[Faktur]],Rekening[Mutasi])</f>
        <v>0</v>
      </c>
      <c r="I121" s="7" cm="1">
        <f t="array" ref="I121">SUM(--IF(MMULT(--(ROW(Stok_In[Qty])&gt;TRANSPOSE(ROW(Stok_In[Qty]))),--IF(Stok_In[Nama Barang]=Penjualan[[#This Row],[Nama Barang]],Stok_In[Qty],0))&lt;SUMIF(D$4:D121,Penjualan[[#This Row],[Nama Barang]],E$4:E121),1,0))</f>
        <v>0</v>
      </c>
      <c r="J121" s="10" t="e" cm="1">
        <f t="array" aca="1" ref="J121" ca="1">SUMPRODUCT(--IF(OFFSET(Stok_In!E$2,,,I121)=Penjualan[[#This Row],[Nama Barang]],1,0),OFFSET(Stok_In!F$2,,,I121),OFFSET(Stok_In!G$2,,,I121))-SUMIF(Penjualan!D$3:D120,Penjualan[[#This Row],[Nama Barang]],Penjualan!L$3:L120)</f>
        <v>#REF!</v>
      </c>
      <c r="K121" s="45" t="e" cm="1">
        <f t="array" aca="1" ref="K121" ca="1">(SUMIF(D$2:D121,D121,E$2:E121)-SUMPRODUCT(--IF(OFFSET(Stok_In!E$2,,,I121)=D121,1,0),OFFSET(Stok_In!F$2,,,I121)))*INDIRECT(ADDRESS(Penjualan[[#This Row],[Column1]]+1,7,,,"Stok_In"))</f>
        <v>#REF!</v>
      </c>
      <c r="L121" s="10" t="e">
        <f ca="1">Penjualan[[#This Row],[total modal]]+Penjualan[[#This Row],[Sisa Modal]]</f>
        <v>#REF!</v>
      </c>
      <c r="M121" s="24">
        <f ca="1">IFERROR(ABS(Penjualan[[#This Row],[Sisa Modal]]/Penjualan[[#This Row],[Modal FIFO Satuan]]),0)</f>
        <v>0</v>
      </c>
      <c r="N121" s="22" t="e">
        <f ca="1">Penjualan[[#This Row],[Modal]]/Penjualan[[#This Row],[Qty]]</f>
        <v>#REF!</v>
      </c>
      <c r="O121" s="22" t="e">
        <f ca="1">AVERAGEIF(Stok_In[Nama Barang],Penjualan[[#This Row],[Nama Barang]],Stok_In[Harga])-Penjualan[[#This Row],[Modal FIFO Satuan]]</f>
        <v>#DIV/0!</v>
      </c>
      <c r="P121" s="23" t="e">
        <f ca="1">Penjualan[[#This Row],[Subtotal_Jual]]-Penjualan[[#This Row],[Modal]]</f>
        <v>#REF!</v>
      </c>
      <c r="Q121" s="11"/>
      <c r="R121" s="11"/>
      <c r="S121" s="11" t="str">
        <f>IFERROR(IF(MATCH(Penjualan[[#This Row],[Faktur]],Petty_Cash[No.Faktur],0),"Tunai",""),IFERROR(IF(MATCH(Penjualan[[#This Row],[Faktur]],Rekening[No.Faktur],0),"TF",""),""))</f>
        <v/>
      </c>
      <c r="T121" s="11"/>
    </row>
    <row r="122" spans="1:20" x14ac:dyDescent="0.25">
      <c r="A122" s="11"/>
      <c r="B122" s="21"/>
      <c r="C122" s="48"/>
      <c r="D122" s="11"/>
      <c r="E122" s="11"/>
      <c r="F122" s="22"/>
      <c r="G122" s="22">
        <f t="shared" si="0"/>
        <v>0</v>
      </c>
      <c r="H122" s="22">
        <f>SUMIF(Petty_Cash[No.Faktur],Penjualan[[#This Row],[Faktur]],Petty_Cash[Subtotal])+SUMIF(Rekening[No.Faktur],Penjualan[[#This Row],[Faktur]],Rekening[Mutasi])</f>
        <v>0</v>
      </c>
      <c r="I122" s="7" cm="1">
        <f t="array" ref="I122">SUM(--IF(MMULT(--(ROW(Stok_In[Qty])&gt;TRANSPOSE(ROW(Stok_In[Qty]))),--IF(Stok_In[Nama Barang]=Penjualan[[#This Row],[Nama Barang]],Stok_In[Qty],0))&lt;SUMIF(D$4:D122,Penjualan[[#This Row],[Nama Barang]],E$4:E122),1,0))</f>
        <v>0</v>
      </c>
      <c r="J122" s="10" t="e" cm="1">
        <f t="array" aca="1" ref="J122" ca="1">SUMPRODUCT(--IF(OFFSET(Stok_In!E$2,,,I122)=Penjualan[[#This Row],[Nama Barang]],1,0),OFFSET(Stok_In!F$2,,,I122),OFFSET(Stok_In!G$2,,,I122))-SUMIF(Penjualan!D$3:D121,Penjualan[[#This Row],[Nama Barang]],Penjualan!L$3:L121)</f>
        <v>#REF!</v>
      </c>
      <c r="K122" s="45" t="e" cm="1">
        <f t="array" aca="1" ref="K122" ca="1">(SUMIF(D$2:D122,D122,E$2:E122)-SUMPRODUCT(--IF(OFFSET(Stok_In!E$2,,,I122)=D122,1,0),OFFSET(Stok_In!F$2,,,I122)))*INDIRECT(ADDRESS(Penjualan[[#This Row],[Column1]]+1,7,,,"Stok_In"))</f>
        <v>#REF!</v>
      </c>
      <c r="L122" s="10" t="e">
        <f ca="1">Penjualan[[#This Row],[total modal]]+Penjualan[[#This Row],[Sisa Modal]]</f>
        <v>#REF!</v>
      </c>
      <c r="M122" s="24">
        <f ca="1">IFERROR(ABS(Penjualan[[#This Row],[Sisa Modal]]/Penjualan[[#This Row],[Modal FIFO Satuan]]),0)</f>
        <v>0</v>
      </c>
      <c r="N122" s="22" t="e">
        <f ca="1">Penjualan[[#This Row],[Modal]]/Penjualan[[#This Row],[Qty]]</f>
        <v>#REF!</v>
      </c>
      <c r="O122" s="22" t="e">
        <f ca="1">AVERAGEIF(Stok_In[Nama Barang],Penjualan[[#This Row],[Nama Barang]],Stok_In[Harga])-Penjualan[[#This Row],[Modal FIFO Satuan]]</f>
        <v>#DIV/0!</v>
      </c>
      <c r="P122" s="23" t="e">
        <f ca="1">Penjualan[[#This Row],[Subtotal_Jual]]-Penjualan[[#This Row],[Modal]]</f>
        <v>#REF!</v>
      </c>
      <c r="Q122" s="11"/>
      <c r="R122" s="11"/>
      <c r="S122" s="11" t="str">
        <f>IFERROR(IF(MATCH(Penjualan[[#This Row],[Faktur]],Petty_Cash[No.Faktur],0),"Tunai",""),IFERROR(IF(MATCH(Penjualan[[#This Row],[Faktur]],Rekening[No.Faktur],0),"TF",""),""))</f>
        <v/>
      </c>
      <c r="T122" s="11"/>
    </row>
    <row r="123" spans="1:20" x14ac:dyDescent="0.25">
      <c r="A123" s="11"/>
      <c r="B123" s="21"/>
      <c r="C123" s="48"/>
      <c r="D123" s="11"/>
      <c r="E123" s="11"/>
      <c r="F123" s="22"/>
      <c r="G123" s="22">
        <f t="shared" si="0"/>
        <v>0</v>
      </c>
      <c r="H123" s="22">
        <f>SUMIF(Petty_Cash[No.Faktur],Penjualan[[#This Row],[Faktur]],Petty_Cash[Subtotal])+SUMIF(Rekening[No.Faktur],Penjualan[[#This Row],[Faktur]],Rekening[Mutasi])</f>
        <v>0</v>
      </c>
      <c r="I123" s="7"/>
      <c r="J123" s="10"/>
      <c r="K123" s="45"/>
      <c r="L123" s="10"/>
      <c r="M123" s="24">
        <f>IFERROR(ABS(Penjualan[[#This Row],[Sisa Modal]]/Penjualan[[#This Row],[Modal FIFO Satuan]]),0)</f>
        <v>0</v>
      </c>
      <c r="N123" s="22" t="e">
        <f>Penjualan[[#This Row],[Modal]]/Penjualan[[#This Row],[Qty]]</f>
        <v>#DIV/0!</v>
      </c>
      <c r="O123" s="22" t="e">
        <f>AVERAGEIF(Stok_In[Nama Barang],Penjualan[[#This Row],[Nama Barang]],Stok_In[Harga])-Penjualan[[#This Row],[Modal FIFO Satuan]]</f>
        <v>#DIV/0!</v>
      </c>
      <c r="P123" s="23">
        <f>Penjualan[[#This Row],[Subtotal_Jual]]-Penjualan[[#This Row],[Modal]]</f>
        <v>0</v>
      </c>
      <c r="Q123" s="11"/>
      <c r="R123" s="11"/>
      <c r="S123" s="11" t="str">
        <f>IFERROR(IF(MATCH(Penjualan[[#This Row],[Faktur]],Petty_Cash[No.Faktur],0),"Tunai",""),IFERROR(IF(MATCH(Penjualan[[#This Row],[Faktur]],Rekening[No.Faktur],0),"TF",""),""))</f>
        <v/>
      </c>
      <c r="T123" s="11"/>
    </row>
    <row r="124" spans="1:20" x14ac:dyDescent="0.25">
      <c r="A124" s="11"/>
      <c r="B124" s="21"/>
      <c r="C124" s="48"/>
      <c r="D124" s="11"/>
      <c r="E124" s="11"/>
      <c r="F124" s="22"/>
      <c r="G124" s="22">
        <f t="shared" si="0"/>
        <v>0</v>
      </c>
      <c r="H124" s="22">
        <f>SUMIF(Petty_Cash[No.Faktur],Penjualan[[#This Row],[Faktur]],Petty_Cash[Subtotal])+SUMIF(Rekening[No.Faktur],Penjualan[[#This Row],[Faktur]],Rekening[Mutasi])</f>
        <v>0</v>
      </c>
      <c r="I124" s="7" cm="1">
        <f t="array" ref="I124">SUM(--IF(MMULT(--(ROW(Stok_In[Qty])&gt;TRANSPOSE(ROW(Stok_In[Qty]))),--IF(Stok_In[Nama Barang]=Penjualan[[#This Row],[Nama Barang]],Stok_In[Qty],0))&lt;SUMIF(D$4:D124,Penjualan[[#This Row],[Nama Barang]],E$4:E124),1,0))</f>
        <v>0</v>
      </c>
      <c r="J124" s="10" t="e" cm="1">
        <f t="array" aca="1" ref="J124" ca="1">SUMPRODUCT(--IF(OFFSET(Stok_In!E$2,,,I124)=Penjualan[[#This Row],[Nama Barang]],1,0),OFFSET(Stok_In!F$2,,,I124),OFFSET(Stok_In!G$2,,,I124))-SUMIF(Penjualan!D$3:D123,Penjualan[[#This Row],[Nama Barang]],Penjualan!L$3:L123)</f>
        <v>#REF!</v>
      </c>
      <c r="K124" s="45" t="e" cm="1">
        <f t="array" aca="1" ref="K124" ca="1">(SUMIF(D$2:D124,D124,E$2:E124)-SUMPRODUCT(--IF(OFFSET(Stok_In!E$2,,,I124)=D124,1,0),OFFSET(Stok_In!F$2,,,I124)))*INDIRECT(ADDRESS(Penjualan[[#This Row],[Column1]]+1,7,,,"Stok_In"))</f>
        <v>#REF!</v>
      </c>
      <c r="L124" s="10" t="e">
        <f ca="1">Penjualan[[#This Row],[total modal]]+Penjualan[[#This Row],[Sisa Modal]]</f>
        <v>#REF!</v>
      </c>
      <c r="M124" s="24">
        <f ca="1">IFERROR(ABS(Penjualan[[#This Row],[Sisa Modal]]/Penjualan[[#This Row],[Modal FIFO Satuan]]),0)</f>
        <v>0</v>
      </c>
      <c r="N124" s="22" t="e">
        <f ca="1">Penjualan[[#This Row],[Modal]]/Penjualan[[#This Row],[Qty]]</f>
        <v>#REF!</v>
      </c>
      <c r="O124" s="22" t="e">
        <f ca="1">AVERAGEIF(Stok_In[Nama Barang],Penjualan[[#This Row],[Nama Barang]],Stok_In[Harga])-Penjualan[[#This Row],[Modal FIFO Satuan]]</f>
        <v>#DIV/0!</v>
      </c>
      <c r="P124" s="23" t="e">
        <f ca="1">Penjualan[[#This Row],[Subtotal_Jual]]-Penjualan[[#This Row],[Modal]]</f>
        <v>#REF!</v>
      </c>
      <c r="Q124" s="11"/>
      <c r="R124" s="11"/>
      <c r="S124" s="11" t="str">
        <f>IFERROR(IF(MATCH(Penjualan[[#This Row],[Faktur]],Petty_Cash[No.Faktur],0),"Tunai",""),IFERROR(IF(MATCH(Penjualan[[#This Row],[Faktur]],Rekening[No.Faktur],0),"TF",""),""))</f>
        <v/>
      </c>
      <c r="T124" s="11"/>
    </row>
    <row r="125" spans="1:20" x14ac:dyDescent="0.25">
      <c r="A125" s="11"/>
      <c r="B125" s="21"/>
      <c r="C125" s="48"/>
      <c r="D125" s="11"/>
      <c r="E125" s="11"/>
      <c r="F125" s="22"/>
      <c r="G125" s="22">
        <f t="shared" si="0"/>
        <v>0</v>
      </c>
      <c r="H125" s="22">
        <f>SUMIF(Petty_Cash[No.Faktur],Penjualan[[#This Row],[Faktur]],Petty_Cash[Subtotal])+SUMIF(Rekening[No.Faktur],Penjualan[[#This Row],[Faktur]],Rekening[Mutasi])</f>
        <v>0</v>
      </c>
      <c r="I125" s="7" cm="1">
        <f t="array" ref="I125">SUM(--IF(MMULT(--(ROW(Stok_In[Qty])&gt;TRANSPOSE(ROW(Stok_In[Qty]))),--IF(Stok_In[Nama Barang]=Penjualan[[#This Row],[Nama Barang]],Stok_In[Qty],0))&lt;SUMIF(D$4:D125,Penjualan[[#This Row],[Nama Barang]],E$4:E125),1,0))</f>
        <v>0</v>
      </c>
      <c r="J125" s="10" t="e" cm="1">
        <f t="array" aca="1" ref="J125" ca="1">SUMPRODUCT(--IF(OFFSET(Stok_In!E$2,,,I125)=Penjualan[[#This Row],[Nama Barang]],1,0),OFFSET(Stok_In!F$2,,,I125),OFFSET(Stok_In!G$2,,,I125))-SUMIF(Penjualan!D$3:D124,Penjualan[[#This Row],[Nama Barang]],Penjualan!L$3:L124)</f>
        <v>#REF!</v>
      </c>
      <c r="K125" s="45" t="e" cm="1">
        <f t="array" aca="1" ref="K125" ca="1">(SUMIF(D$2:D125,D125,E$2:E125)-SUMPRODUCT(--IF(OFFSET(Stok_In!E$2,,,I125)=D125,1,0),OFFSET(Stok_In!F$2,,,I125)))*INDIRECT(ADDRESS(Penjualan[[#This Row],[Column1]]+1,7,,,"Stok_In"))</f>
        <v>#REF!</v>
      </c>
      <c r="L125" s="10" t="e">
        <f ca="1">Penjualan[[#This Row],[total modal]]+Penjualan[[#This Row],[Sisa Modal]]</f>
        <v>#REF!</v>
      </c>
      <c r="M125" s="24">
        <f ca="1">IFERROR(ABS(Penjualan[[#This Row],[Sisa Modal]]/Penjualan[[#This Row],[Modal FIFO Satuan]]),0)</f>
        <v>0</v>
      </c>
      <c r="N125" s="22" t="e">
        <f ca="1">Penjualan[[#This Row],[Modal]]/Penjualan[[#This Row],[Qty]]</f>
        <v>#REF!</v>
      </c>
      <c r="O125" s="22" t="e">
        <f ca="1">AVERAGEIF(Stok_In[Nama Barang],Penjualan[[#This Row],[Nama Barang]],Stok_In[Harga])-Penjualan[[#This Row],[Modal FIFO Satuan]]</f>
        <v>#DIV/0!</v>
      </c>
      <c r="P125" s="23" t="e">
        <f ca="1">Penjualan[[#This Row],[Subtotal_Jual]]-Penjualan[[#This Row],[Modal]]</f>
        <v>#REF!</v>
      </c>
      <c r="Q125" s="11"/>
      <c r="R125" s="11"/>
      <c r="S125" s="11" t="str">
        <f>IFERROR(IF(MATCH(Penjualan[[#This Row],[Faktur]],Petty_Cash[No.Faktur],0),"Tunai",""),IFERROR(IF(MATCH(Penjualan[[#This Row],[Faktur]],Rekening[No.Faktur],0),"TF",""),""))</f>
        <v/>
      </c>
      <c r="T125" s="11"/>
    </row>
    <row r="126" spans="1:20" x14ac:dyDescent="0.25">
      <c r="A126" s="11"/>
      <c r="B126" s="21"/>
      <c r="C126" s="48"/>
      <c r="D126" s="11"/>
      <c r="E126" s="11"/>
      <c r="F126" s="22"/>
      <c r="G126" s="22">
        <f t="shared" si="0"/>
        <v>0</v>
      </c>
      <c r="H126" s="22">
        <f>SUMIF(Petty_Cash[No.Faktur],Penjualan[[#This Row],[Faktur]],Petty_Cash[Subtotal])+SUMIF(Rekening[No.Faktur],Penjualan[[#This Row],[Faktur]],Rekening[Mutasi])</f>
        <v>0</v>
      </c>
      <c r="I126" s="7" cm="1">
        <f t="array" ref="I126">SUM(--IF(MMULT(--(ROW(Stok_In[Qty])&gt;TRANSPOSE(ROW(Stok_In[Qty]))),--IF(Stok_In[Nama Barang]=Penjualan[[#This Row],[Nama Barang]],Stok_In[Qty],0))&lt;SUMIF(D$4:D126,Penjualan[[#This Row],[Nama Barang]],E$4:E126),1,0))</f>
        <v>0</v>
      </c>
      <c r="J126" s="10" t="e" cm="1">
        <f t="array" aca="1" ref="J126" ca="1">SUMPRODUCT(--IF(OFFSET(Stok_In!E$2,,,I126)=Penjualan[[#This Row],[Nama Barang]],1,0),OFFSET(Stok_In!F$2,,,I126),OFFSET(Stok_In!G$2,,,I126))-SUMIF(Penjualan!D$3:D125,Penjualan[[#This Row],[Nama Barang]],Penjualan!L$3:L125)</f>
        <v>#REF!</v>
      </c>
      <c r="K126" s="45" t="e" cm="1">
        <f t="array" aca="1" ref="K126" ca="1">(SUMIF(D$2:D126,D126,E$2:E126)-SUMPRODUCT(--IF(OFFSET(Stok_In!E$2,,,I126)=D126,1,0),OFFSET(Stok_In!F$2,,,I126)))*INDIRECT(ADDRESS(Penjualan[[#This Row],[Column1]]+1,7,,,"Stok_In"))</f>
        <v>#REF!</v>
      </c>
      <c r="L126" s="10" t="e">
        <f ca="1">Penjualan[[#This Row],[total modal]]+Penjualan[[#This Row],[Sisa Modal]]</f>
        <v>#REF!</v>
      </c>
      <c r="M126" s="24">
        <f ca="1">IFERROR(ABS(Penjualan[[#This Row],[Sisa Modal]]/Penjualan[[#This Row],[Modal FIFO Satuan]]),0)</f>
        <v>0</v>
      </c>
      <c r="N126" s="22" t="e">
        <f ca="1">Penjualan[[#This Row],[Modal]]/Penjualan[[#This Row],[Qty]]</f>
        <v>#REF!</v>
      </c>
      <c r="O126" s="22" t="e">
        <f ca="1">AVERAGEIF(Stok_In[Nama Barang],Penjualan[[#This Row],[Nama Barang]],Stok_In[Harga])-Penjualan[[#This Row],[Modal FIFO Satuan]]</f>
        <v>#DIV/0!</v>
      </c>
      <c r="P126" s="23" t="e">
        <f ca="1">Penjualan[[#This Row],[Subtotal_Jual]]-Penjualan[[#This Row],[Modal]]</f>
        <v>#REF!</v>
      </c>
      <c r="Q126" s="11"/>
      <c r="R126" s="11"/>
      <c r="S126" s="11" t="str">
        <f>IFERROR(IF(MATCH(Penjualan[[#This Row],[Faktur]],Petty_Cash[No.Faktur],0),"Tunai",""),IFERROR(IF(MATCH(Penjualan[[#This Row],[Faktur]],Rekening[No.Faktur],0),"TF",""),""))</f>
        <v/>
      </c>
      <c r="T126" s="11"/>
    </row>
    <row r="127" spans="1:20" x14ac:dyDescent="0.25">
      <c r="A127" s="11"/>
      <c r="B127" s="21"/>
      <c r="C127" s="48"/>
      <c r="D127" s="11"/>
      <c r="E127" s="11"/>
      <c r="F127" s="22"/>
      <c r="G127" s="22">
        <f t="shared" si="0"/>
        <v>0</v>
      </c>
      <c r="H127" s="22">
        <f>SUMIF(Petty_Cash[No.Faktur],Penjualan[[#This Row],[Faktur]],Petty_Cash[Subtotal])+SUMIF(Rekening[No.Faktur],Penjualan[[#This Row],[Faktur]],Rekening[Mutasi])</f>
        <v>0</v>
      </c>
      <c r="I127" s="7" cm="1">
        <f t="array" ref="I127">SUM(--IF(MMULT(--(ROW(Stok_In[Qty])&gt;TRANSPOSE(ROW(Stok_In[Qty]))),--IF(Stok_In[Nama Barang]=Penjualan[[#This Row],[Nama Barang]],Stok_In[Qty],0))&lt;SUMIF(D$4:D127,Penjualan[[#This Row],[Nama Barang]],E$4:E127),1,0))</f>
        <v>0</v>
      </c>
      <c r="J127" s="10" t="e" cm="1">
        <f t="array" aca="1" ref="J127" ca="1">SUMPRODUCT(--IF(OFFSET(Stok_In!E$2,,,I127)=Penjualan[[#This Row],[Nama Barang]],1,0),OFFSET(Stok_In!F$2,,,I127),OFFSET(Stok_In!G$2,,,I127))-SUMIF(Penjualan!D$3:D126,Penjualan[[#This Row],[Nama Barang]],Penjualan!L$3:L126)</f>
        <v>#REF!</v>
      </c>
      <c r="K127" s="45" t="e" cm="1">
        <f t="array" aca="1" ref="K127" ca="1">(SUMIF(D$2:D127,D127,E$2:E127)-SUMPRODUCT(--IF(OFFSET(Stok_In!E$2,,,I127)=D127,1,0),OFFSET(Stok_In!F$2,,,I127)))*INDIRECT(ADDRESS(Penjualan[[#This Row],[Column1]]+1,7,,,"Stok_In"))</f>
        <v>#REF!</v>
      </c>
      <c r="L127" s="10" t="e">
        <f ca="1">Penjualan[[#This Row],[total modal]]+Penjualan[[#This Row],[Sisa Modal]]</f>
        <v>#REF!</v>
      </c>
      <c r="M127" s="24">
        <f ca="1">IFERROR(ABS(Penjualan[[#This Row],[Sisa Modal]]/Penjualan[[#This Row],[Modal FIFO Satuan]]),0)</f>
        <v>0</v>
      </c>
      <c r="N127" s="22" t="e">
        <f ca="1">Penjualan[[#This Row],[Modal]]/Penjualan[[#This Row],[Qty]]</f>
        <v>#REF!</v>
      </c>
      <c r="O127" s="22" t="e">
        <f ca="1">AVERAGEIF(Stok_In[Nama Barang],Penjualan[[#This Row],[Nama Barang]],Stok_In[Harga])-Penjualan[[#This Row],[Modal FIFO Satuan]]</f>
        <v>#DIV/0!</v>
      </c>
      <c r="P127" s="23" t="e">
        <f ca="1">Penjualan[[#This Row],[Subtotal_Jual]]-Penjualan[[#This Row],[Modal]]</f>
        <v>#REF!</v>
      </c>
      <c r="Q127" s="11"/>
      <c r="R127" s="11"/>
      <c r="S127" s="11" t="str">
        <f>IFERROR(IF(MATCH(Penjualan[[#This Row],[Faktur]],Petty_Cash[No.Faktur],0),"Tunai",""),IFERROR(IF(MATCH(Penjualan[[#This Row],[Faktur]],Rekening[No.Faktur],0),"TF",""),""))</f>
        <v/>
      </c>
      <c r="T127" s="11"/>
    </row>
    <row r="128" spans="1:20" x14ac:dyDescent="0.25">
      <c r="A128" s="11"/>
      <c r="B128" s="21"/>
      <c r="C128" s="48"/>
      <c r="D128" s="11"/>
      <c r="E128" s="11"/>
      <c r="F128" s="22"/>
      <c r="G128" s="22">
        <f t="shared" si="0"/>
        <v>0</v>
      </c>
      <c r="H128" s="22">
        <f>SUMIF(Petty_Cash[No.Faktur],Penjualan[[#This Row],[Faktur]],Petty_Cash[Subtotal])+SUMIF(Rekening[No.Faktur],Penjualan[[#This Row],[Faktur]],Rekening[Mutasi])</f>
        <v>0</v>
      </c>
      <c r="I128" s="7" cm="1">
        <f t="array" ref="I128">SUM(--IF(MMULT(--(ROW(Stok_In[Qty])&gt;TRANSPOSE(ROW(Stok_In[Qty]))),--IF(Stok_In[Nama Barang]=Penjualan[[#This Row],[Nama Barang]],Stok_In[Qty],0))&lt;SUMIF(D$4:D128,Penjualan[[#This Row],[Nama Barang]],E$4:E128),1,0))</f>
        <v>0</v>
      </c>
      <c r="J128" s="10" t="e" cm="1">
        <f t="array" aca="1" ref="J128" ca="1">SUMPRODUCT(--IF(OFFSET(Stok_In!E$2,,,I128)=Penjualan[[#This Row],[Nama Barang]],1,0),OFFSET(Stok_In!F$2,,,I128),OFFSET(Stok_In!G$2,,,I128))-SUMIF(Penjualan!D$3:D127,Penjualan[[#This Row],[Nama Barang]],Penjualan!L$3:L127)</f>
        <v>#REF!</v>
      </c>
      <c r="K128" s="45" t="e" cm="1">
        <f t="array" aca="1" ref="K128" ca="1">(SUMIF(D$2:D128,D128,E$2:E128)-SUMPRODUCT(--IF(OFFSET(Stok_In!E$2,,,I128)=D128,1,0),OFFSET(Stok_In!F$2,,,I128)))*INDIRECT(ADDRESS(Penjualan[[#This Row],[Column1]]+1,7,,,"Stok_In"))</f>
        <v>#REF!</v>
      </c>
      <c r="L128" s="10" t="e">
        <f ca="1">Penjualan[[#This Row],[total modal]]+Penjualan[[#This Row],[Sisa Modal]]</f>
        <v>#REF!</v>
      </c>
      <c r="M128" s="24">
        <f ca="1">IFERROR(ABS(Penjualan[[#This Row],[Sisa Modal]]/Penjualan[[#This Row],[Modal FIFO Satuan]]),0)</f>
        <v>0</v>
      </c>
      <c r="N128" s="22" t="e">
        <f ca="1">Penjualan[[#This Row],[Modal]]/Penjualan[[#This Row],[Qty]]</f>
        <v>#REF!</v>
      </c>
      <c r="O128" s="22" t="e">
        <f ca="1">AVERAGEIF(Stok_In[Nama Barang],Penjualan[[#This Row],[Nama Barang]],Stok_In[Harga])-Penjualan[[#This Row],[Modal FIFO Satuan]]</f>
        <v>#DIV/0!</v>
      </c>
      <c r="P128" s="23" t="e">
        <f ca="1">Penjualan[[#This Row],[Subtotal_Jual]]-Penjualan[[#This Row],[Modal]]</f>
        <v>#REF!</v>
      </c>
      <c r="Q128" s="11"/>
      <c r="R128" s="11"/>
      <c r="S128" s="11" t="str">
        <f>IFERROR(IF(MATCH(Penjualan[[#This Row],[Faktur]],Petty_Cash[No.Faktur],0),"Tunai",""),IFERROR(IF(MATCH(Penjualan[[#This Row],[Faktur]],Rekening[No.Faktur],0),"TF",""),""))</f>
        <v/>
      </c>
      <c r="T128" s="11"/>
    </row>
    <row r="129" spans="1:20" x14ac:dyDescent="0.25">
      <c r="A129" s="11"/>
      <c r="B129" s="21"/>
      <c r="C129" s="48"/>
      <c r="D129" s="11"/>
      <c r="E129" s="11"/>
      <c r="F129" s="22"/>
      <c r="G129" s="22">
        <f t="shared" si="0"/>
        <v>0</v>
      </c>
      <c r="H129" s="22">
        <f>SUMIF(Petty_Cash[No.Faktur],Penjualan[[#This Row],[Faktur]],Petty_Cash[Subtotal])+SUMIF(Rekening[No.Faktur],Penjualan[[#This Row],[Faktur]],Rekening[Mutasi])</f>
        <v>0</v>
      </c>
      <c r="I129" s="7" cm="1">
        <f t="array" ref="I129">SUM(--IF(MMULT(--(ROW(Stok_In[Qty])&gt;TRANSPOSE(ROW(Stok_In[Qty]))),--IF(Stok_In[Nama Barang]=Penjualan[[#This Row],[Nama Barang]],Stok_In[Qty],0))&lt;SUMIF(D$4:D129,Penjualan[[#This Row],[Nama Barang]],E$4:E129),1,0))</f>
        <v>0</v>
      </c>
      <c r="J129" s="10" t="e" cm="1">
        <f t="array" aca="1" ref="J129" ca="1">SUMPRODUCT(--IF(OFFSET(Stok_In!E$2,,,I129)=Penjualan[[#This Row],[Nama Barang]],1,0),OFFSET(Stok_In!F$2,,,I129),OFFSET(Stok_In!G$2,,,I129))-SUMIF(Penjualan!D$3:D128,Penjualan[[#This Row],[Nama Barang]],Penjualan!L$3:L128)</f>
        <v>#REF!</v>
      </c>
      <c r="K129" s="45" t="e" cm="1">
        <f t="array" aca="1" ref="K129" ca="1">(SUMIF(D$2:D129,D129,E$2:E129)-SUMPRODUCT(--IF(OFFSET(Stok_In!E$2,,,I129)=D129,1,0),OFFSET(Stok_In!F$2,,,I129)))*INDIRECT(ADDRESS(Penjualan[[#This Row],[Column1]]+1,7,,,"Stok_In"))</f>
        <v>#REF!</v>
      </c>
      <c r="L129" s="10" t="e">
        <f ca="1">Penjualan[[#This Row],[total modal]]+Penjualan[[#This Row],[Sisa Modal]]</f>
        <v>#REF!</v>
      </c>
      <c r="M129" s="24">
        <f ca="1">IFERROR(ABS(Penjualan[[#This Row],[Sisa Modal]]/Penjualan[[#This Row],[Modal FIFO Satuan]]),0)</f>
        <v>0</v>
      </c>
      <c r="N129" s="22" t="e">
        <f ca="1">Penjualan[[#This Row],[Modal]]/Penjualan[[#This Row],[Qty]]</f>
        <v>#REF!</v>
      </c>
      <c r="O129" s="22" t="e">
        <f ca="1">AVERAGEIF(Stok_In[Nama Barang],Penjualan[[#This Row],[Nama Barang]],Stok_In[Harga])-Penjualan[[#This Row],[Modal FIFO Satuan]]</f>
        <v>#DIV/0!</v>
      </c>
      <c r="P129" s="23" t="e">
        <f ca="1">Penjualan[[#This Row],[Subtotal_Jual]]-Penjualan[[#This Row],[Modal]]</f>
        <v>#REF!</v>
      </c>
      <c r="Q129" s="11"/>
      <c r="R129" s="11"/>
      <c r="S129" s="11" t="str">
        <f>IFERROR(IF(MATCH(Penjualan[[#This Row],[Faktur]],Petty_Cash[No.Faktur],0),"Tunai",""),IFERROR(IF(MATCH(Penjualan[[#This Row],[Faktur]],Rekening[No.Faktur],0),"TF",""),""))</f>
        <v/>
      </c>
      <c r="T129" s="11"/>
    </row>
    <row r="130" spans="1:20" x14ac:dyDescent="0.25">
      <c r="A130" s="11"/>
      <c r="B130" s="21"/>
      <c r="C130" s="48"/>
      <c r="D130" s="11"/>
      <c r="E130" s="11"/>
      <c r="F130" s="22"/>
      <c r="G130" s="22">
        <f t="shared" si="0"/>
        <v>0</v>
      </c>
      <c r="H130" s="22">
        <f>SUMIF(Petty_Cash[No.Faktur],Penjualan[[#This Row],[Faktur]],Petty_Cash[Subtotal])+SUMIF(Rekening[No.Faktur],Penjualan[[#This Row],[Faktur]],Rekening[Mutasi])</f>
        <v>0</v>
      </c>
      <c r="I130" s="7" cm="1">
        <f t="array" ref="I130">SUM(--IF(MMULT(--(ROW(Stok_In[Qty])&gt;TRANSPOSE(ROW(Stok_In[Qty]))),--IF(Stok_In[Nama Barang]=Penjualan[[#This Row],[Nama Barang]],Stok_In[Qty],0))&lt;SUMIF(D$4:D130,Penjualan[[#This Row],[Nama Barang]],E$4:E130),1,0))</f>
        <v>0</v>
      </c>
      <c r="J130" s="10" t="e" cm="1">
        <f t="array" aca="1" ref="J130" ca="1">SUMPRODUCT(--IF(OFFSET(Stok_In!E$2,,,I130)=Penjualan[[#This Row],[Nama Barang]],1,0),OFFSET(Stok_In!F$2,,,I130),OFFSET(Stok_In!G$2,,,I130))-SUMIF(Penjualan!D$3:D129,Penjualan[[#This Row],[Nama Barang]],Penjualan!L$3:L129)</f>
        <v>#REF!</v>
      </c>
      <c r="K130" s="45" t="e" cm="1">
        <f t="array" aca="1" ref="K130" ca="1">(SUMIF(D$2:D130,D130,E$2:E130)-SUMPRODUCT(--IF(OFFSET(Stok_In!E$2,,,I130)=D130,1,0),OFFSET(Stok_In!F$2,,,I130)))*INDIRECT(ADDRESS(Penjualan[[#This Row],[Column1]]+1,7,,,"Stok_In"))</f>
        <v>#REF!</v>
      </c>
      <c r="L130" s="10" t="e">
        <f ca="1">Penjualan[[#This Row],[total modal]]+Penjualan[[#This Row],[Sisa Modal]]</f>
        <v>#REF!</v>
      </c>
      <c r="M130" s="24">
        <f ca="1">IFERROR(ABS(Penjualan[[#This Row],[Sisa Modal]]/Penjualan[[#This Row],[Modal FIFO Satuan]]),0)</f>
        <v>0</v>
      </c>
      <c r="N130" s="22" t="e">
        <f ca="1">Penjualan[[#This Row],[Modal]]/Penjualan[[#This Row],[Qty]]</f>
        <v>#REF!</v>
      </c>
      <c r="O130" s="22" t="e">
        <f ca="1">AVERAGEIF(Stok_In[Nama Barang],Penjualan[[#This Row],[Nama Barang]],Stok_In[Harga])-Penjualan[[#This Row],[Modal FIFO Satuan]]</f>
        <v>#DIV/0!</v>
      </c>
      <c r="P130" s="23" t="e">
        <f ca="1">Penjualan[[#This Row],[Subtotal_Jual]]-Penjualan[[#This Row],[Modal]]</f>
        <v>#REF!</v>
      </c>
      <c r="Q130" s="11"/>
      <c r="R130" s="11"/>
      <c r="S130" s="11" t="str">
        <f>IFERROR(IF(MATCH(Penjualan[[#This Row],[Faktur]],Petty_Cash[No.Faktur],0),"Tunai",""),IFERROR(IF(MATCH(Penjualan[[#This Row],[Faktur]],Rekening[No.Faktur],0),"TF",""),""))</f>
        <v/>
      </c>
      <c r="T130" s="11"/>
    </row>
    <row r="131" spans="1:20" x14ac:dyDescent="0.25">
      <c r="A131" s="11"/>
      <c r="B131" s="21"/>
      <c r="C131" s="48"/>
      <c r="D131" s="11"/>
      <c r="E131" s="11"/>
      <c r="F131" s="22"/>
      <c r="G131" s="22">
        <f t="shared" si="0"/>
        <v>0</v>
      </c>
      <c r="H131" s="22">
        <f>SUMIF(Petty_Cash[No.Faktur],Penjualan[[#This Row],[Faktur]],Petty_Cash[Subtotal])+SUMIF(Rekening[No.Faktur],Penjualan[[#This Row],[Faktur]],Rekening[Mutasi])</f>
        <v>0</v>
      </c>
      <c r="I131" s="7" cm="1">
        <f t="array" ref="I131">SUM(--IF(MMULT(--(ROW(Stok_In[Qty])&gt;TRANSPOSE(ROW(Stok_In[Qty]))),--IF(Stok_In[Nama Barang]=Penjualan[[#This Row],[Nama Barang]],Stok_In[Qty],0))&lt;SUMIF(D$4:D131,Penjualan[[#This Row],[Nama Barang]],E$4:E131),1,0))</f>
        <v>0</v>
      </c>
      <c r="J131" s="10" t="e" cm="1">
        <f t="array" aca="1" ref="J131" ca="1">SUMPRODUCT(--IF(OFFSET(Stok_In!E$2,,,I131)=Penjualan[[#This Row],[Nama Barang]],1,0),OFFSET(Stok_In!F$2,,,I131),OFFSET(Stok_In!G$2,,,I131))-SUMIF(Penjualan!D$3:D130,Penjualan[[#This Row],[Nama Barang]],Penjualan!L$3:L130)</f>
        <v>#REF!</v>
      </c>
      <c r="K131" s="45" t="e" cm="1">
        <f t="array" aca="1" ref="K131" ca="1">(SUMIF(D$2:D131,D131,E$2:E131)-SUMPRODUCT(--IF(OFFSET(Stok_In!E$2,,,I131)=D131,1,0),OFFSET(Stok_In!F$2,,,I131)))*INDIRECT(ADDRESS(Penjualan[[#This Row],[Column1]]+1,7,,,"Stok_In"))</f>
        <v>#REF!</v>
      </c>
      <c r="L131" s="10" t="e">
        <f ca="1">Penjualan[[#This Row],[total modal]]+Penjualan[[#This Row],[Sisa Modal]]</f>
        <v>#REF!</v>
      </c>
      <c r="M131" s="24">
        <f ca="1">IFERROR(ABS(Penjualan[[#This Row],[Sisa Modal]]/Penjualan[[#This Row],[Modal FIFO Satuan]]),0)</f>
        <v>0</v>
      </c>
      <c r="N131" s="22" t="e">
        <f ca="1">Penjualan[[#This Row],[Modal]]/Penjualan[[#This Row],[Qty]]</f>
        <v>#REF!</v>
      </c>
      <c r="O131" s="22" t="e">
        <f ca="1">AVERAGEIF(Stok_In[Nama Barang],Penjualan[[#This Row],[Nama Barang]],Stok_In[Harga])-Penjualan[[#This Row],[Modal FIFO Satuan]]</f>
        <v>#DIV/0!</v>
      </c>
      <c r="P131" s="23" t="e">
        <f ca="1">Penjualan[[#This Row],[Subtotal_Jual]]-Penjualan[[#This Row],[Modal]]</f>
        <v>#REF!</v>
      </c>
      <c r="Q131" s="11"/>
      <c r="R131" s="11"/>
      <c r="S131" s="11" t="str">
        <f>IFERROR(IF(MATCH(Penjualan[[#This Row],[Faktur]],Petty_Cash[No.Faktur],0),"Tunai",""),IFERROR(IF(MATCH(Penjualan[[#This Row],[Faktur]],Rekening[No.Faktur],0),"TF",""),""))</f>
        <v/>
      </c>
      <c r="T131" s="11"/>
    </row>
    <row r="132" spans="1:20" x14ac:dyDescent="0.25">
      <c r="A132" s="11"/>
      <c r="B132" s="21"/>
      <c r="C132" s="48"/>
      <c r="D132" s="11"/>
      <c r="E132" s="11"/>
      <c r="F132" s="22"/>
      <c r="G132" s="22">
        <f t="shared" si="0"/>
        <v>0</v>
      </c>
      <c r="H132" s="22">
        <f>SUMIF(Petty_Cash[No.Faktur],Penjualan[[#This Row],[Faktur]],Petty_Cash[Subtotal])+SUMIF(Rekening[No.Faktur],Penjualan[[#This Row],[Faktur]],Rekening[Mutasi])</f>
        <v>0</v>
      </c>
      <c r="I132" s="7" cm="1">
        <f t="array" ref="I132">SUM(--IF(MMULT(--(ROW(Stok_In[Qty])&gt;TRANSPOSE(ROW(Stok_In[Qty]))),--IF(Stok_In[Nama Barang]=Penjualan[[#This Row],[Nama Barang]],Stok_In[Qty],0))&lt;SUMIF(D$4:D132,Penjualan[[#This Row],[Nama Barang]],E$4:E132),1,0))</f>
        <v>0</v>
      </c>
      <c r="J132" s="10" t="e" cm="1">
        <f t="array" aca="1" ref="J132" ca="1">SUMPRODUCT(--IF(OFFSET(Stok_In!E$2,,,I132)=Penjualan[[#This Row],[Nama Barang]],1,0),OFFSET(Stok_In!F$2,,,I132),OFFSET(Stok_In!G$2,,,I132))-SUMIF(Penjualan!D$3:D131,Penjualan[[#This Row],[Nama Barang]],Penjualan!L$3:L131)</f>
        <v>#REF!</v>
      </c>
      <c r="K132" s="45" t="e" cm="1">
        <f t="array" aca="1" ref="K132" ca="1">(SUMIF(D$2:D132,D132,E$2:E132)-SUMPRODUCT(--IF(OFFSET(Stok_In!E$2,,,I132)=D132,1,0),OFFSET(Stok_In!F$2,,,I132)))*INDIRECT(ADDRESS(Penjualan[[#This Row],[Column1]]+1,7,,,"Stok_In"))</f>
        <v>#REF!</v>
      </c>
      <c r="L132" s="10" t="e">
        <f ca="1">Penjualan[[#This Row],[total modal]]+Penjualan[[#This Row],[Sisa Modal]]</f>
        <v>#REF!</v>
      </c>
      <c r="M132" s="24">
        <f ca="1">IFERROR(ABS(Penjualan[[#This Row],[Sisa Modal]]/Penjualan[[#This Row],[Modal FIFO Satuan]]),0)</f>
        <v>0</v>
      </c>
      <c r="N132" s="22" t="e">
        <f ca="1">Penjualan[[#This Row],[Modal]]/Penjualan[[#This Row],[Qty]]</f>
        <v>#REF!</v>
      </c>
      <c r="O132" s="22" t="e">
        <f ca="1">AVERAGEIF(Stok_In[Nama Barang],Penjualan[[#This Row],[Nama Barang]],Stok_In[Harga])-Penjualan[[#This Row],[Modal FIFO Satuan]]</f>
        <v>#DIV/0!</v>
      </c>
      <c r="P132" s="23" t="e">
        <f ca="1">Penjualan[[#This Row],[Subtotal_Jual]]-Penjualan[[#This Row],[Modal]]</f>
        <v>#REF!</v>
      </c>
      <c r="Q132" s="11"/>
      <c r="R132" s="11"/>
      <c r="S132" s="11" t="str">
        <f>IFERROR(IF(MATCH(Penjualan[[#This Row],[Faktur]],Petty_Cash[No.Faktur],0),"Tunai",""),IFERROR(IF(MATCH(Penjualan[[#This Row],[Faktur]],Rekening[No.Faktur],0),"TF",""),""))</f>
        <v/>
      </c>
      <c r="T132" s="11"/>
    </row>
    <row r="133" spans="1:20" x14ac:dyDescent="0.25">
      <c r="A133" s="11"/>
      <c r="B133" s="21"/>
      <c r="C133" s="48"/>
      <c r="D133" s="11"/>
      <c r="E133" s="11"/>
      <c r="F133" s="22"/>
      <c r="G133" s="22">
        <f t="shared" si="0"/>
        <v>0</v>
      </c>
      <c r="H133" s="22">
        <f>SUMIF(Petty_Cash[No.Faktur],Penjualan[[#This Row],[Faktur]],Petty_Cash[Subtotal])+SUMIF(Rekening[No.Faktur],Penjualan[[#This Row],[Faktur]],Rekening[Mutasi])</f>
        <v>0</v>
      </c>
      <c r="I133" s="7" cm="1">
        <f t="array" ref="I133">SUM(--IF(MMULT(--(ROW(Stok_In[Qty])&gt;TRANSPOSE(ROW(Stok_In[Qty]))),--IF(Stok_In[Nama Barang]=Penjualan[[#This Row],[Nama Barang]],Stok_In[Qty],0))&lt;SUMIF(D$4:D133,Penjualan[[#This Row],[Nama Barang]],E$4:E133),1,0))</f>
        <v>0</v>
      </c>
      <c r="J133" s="10" t="e" cm="1">
        <f t="array" aca="1" ref="J133" ca="1">SUMPRODUCT(--IF(OFFSET(Stok_In!E$2,,,I133)=Penjualan[[#This Row],[Nama Barang]],1,0),OFFSET(Stok_In!F$2,,,I133),OFFSET(Stok_In!G$2,,,I133))-SUMIF(Penjualan!D$3:D132,Penjualan[[#This Row],[Nama Barang]],Penjualan!L$3:L132)</f>
        <v>#REF!</v>
      </c>
      <c r="K133" s="45" t="e" cm="1">
        <f t="array" aca="1" ref="K133" ca="1">(SUMIF(D$2:D133,D133,E$2:E133)-SUMPRODUCT(--IF(OFFSET(Stok_In!E$2,,,I133)=D133,1,0),OFFSET(Stok_In!F$2,,,I133)))*INDIRECT(ADDRESS(Penjualan[[#This Row],[Column1]]+1,7,,,"Stok_In"))</f>
        <v>#REF!</v>
      </c>
      <c r="L133" s="10" t="e">
        <f ca="1">Penjualan[[#This Row],[total modal]]+Penjualan[[#This Row],[Sisa Modal]]</f>
        <v>#REF!</v>
      </c>
      <c r="M133" s="24">
        <f ca="1">IFERROR(ABS(Penjualan[[#This Row],[Sisa Modal]]/Penjualan[[#This Row],[Modal FIFO Satuan]]),0)</f>
        <v>0</v>
      </c>
      <c r="N133" s="22" t="e">
        <f ca="1">Penjualan[[#This Row],[Modal]]/Penjualan[[#This Row],[Qty]]</f>
        <v>#REF!</v>
      </c>
      <c r="O133" s="22" t="e">
        <f ca="1">AVERAGEIF(Stok_In[Nama Barang],Penjualan[[#This Row],[Nama Barang]],Stok_In[Harga])-Penjualan[[#This Row],[Modal FIFO Satuan]]</f>
        <v>#DIV/0!</v>
      </c>
      <c r="P133" s="23" t="e">
        <f ca="1">Penjualan[[#This Row],[Subtotal_Jual]]-Penjualan[[#This Row],[Modal]]</f>
        <v>#REF!</v>
      </c>
      <c r="Q133" s="11"/>
      <c r="R133" s="11"/>
      <c r="S133" s="11" t="str">
        <f>IFERROR(IF(MATCH(Penjualan[[#This Row],[Faktur]],Petty_Cash[No.Faktur],0),"Tunai",""),IFERROR(IF(MATCH(Penjualan[[#This Row],[Faktur]],Rekening[No.Faktur],0),"TF",""),""))</f>
        <v/>
      </c>
      <c r="T133" s="11"/>
    </row>
    <row r="134" spans="1:20" x14ac:dyDescent="0.25">
      <c r="A134" s="11"/>
      <c r="B134" s="21"/>
      <c r="C134" s="48"/>
      <c r="D134" s="11"/>
      <c r="E134" s="11"/>
      <c r="F134" s="22"/>
      <c r="G134" s="22">
        <f t="shared" si="0"/>
        <v>0</v>
      </c>
      <c r="H134" s="22">
        <f>SUMIF(Petty_Cash[No.Faktur],Penjualan[[#This Row],[Faktur]],Petty_Cash[Subtotal])+SUMIF(Rekening[No.Faktur],Penjualan[[#This Row],[Faktur]],Rekening[Mutasi])</f>
        <v>0</v>
      </c>
      <c r="I134" s="7" cm="1">
        <f t="array" ref="I134">SUM(--IF(MMULT(--(ROW(Stok_In[Qty])&gt;TRANSPOSE(ROW(Stok_In[Qty]))),--IF(Stok_In[Nama Barang]=Penjualan[[#This Row],[Nama Barang]],Stok_In[Qty],0))&lt;SUMIF(D$4:D134,Penjualan[[#This Row],[Nama Barang]],E$4:E134),1,0))</f>
        <v>0</v>
      </c>
      <c r="J134" s="10" t="e" cm="1">
        <f t="array" aca="1" ref="J134" ca="1">SUMPRODUCT(--IF(OFFSET(Stok_In!E$2,,,I134)=Penjualan[[#This Row],[Nama Barang]],1,0),OFFSET(Stok_In!F$2,,,I134),OFFSET(Stok_In!G$2,,,I134))-SUMIF(Penjualan!D$3:D133,Penjualan[[#This Row],[Nama Barang]],Penjualan!L$3:L133)</f>
        <v>#REF!</v>
      </c>
      <c r="K134" s="45" t="e" cm="1">
        <f t="array" aca="1" ref="K134" ca="1">(SUMIF(D$2:D134,D134,E$2:E134)-SUMPRODUCT(--IF(OFFSET(Stok_In!E$2,,,I134)=D134,1,0),OFFSET(Stok_In!F$2,,,I134)))*INDIRECT(ADDRESS(Penjualan[[#This Row],[Column1]]+1,7,,,"Stok_In"))</f>
        <v>#REF!</v>
      </c>
      <c r="L134" s="10" t="e">
        <f ca="1">Penjualan[[#This Row],[total modal]]+Penjualan[[#This Row],[Sisa Modal]]</f>
        <v>#REF!</v>
      </c>
      <c r="M134" s="24">
        <f ca="1">IFERROR(ABS(Penjualan[[#This Row],[Sisa Modal]]/Penjualan[[#This Row],[Modal FIFO Satuan]]),0)</f>
        <v>0</v>
      </c>
      <c r="N134" s="22" t="e">
        <f ca="1">Penjualan[[#This Row],[Modal]]/Penjualan[[#This Row],[Qty]]</f>
        <v>#REF!</v>
      </c>
      <c r="O134" s="22" t="e">
        <f ca="1">AVERAGEIF(Stok_In[Nama Barang],Penjualan[[#This Row],[Nama Barang]],Stok_In[Harga])-Penjualan[[#This Row],[Modal FIFO Satuan]]</f>
        <v>#DIV/0!</v>
      </c>
      <c r="P134" s="23" t="e">
        <f ca="1">Penjualan[[#This Row],[Subtotal_Jual]]-Penjualan[[#This Row],[Modal]]</f>
        <v>#REF!</v>
      </c>
      <c r="Q134" s="11"/>
      <c r="R134" s="11"/>
      <c r="S134" s="11" t="str">
        <f>IFERROR(IF(MATCH(Penjualan[[#This Row],[Faktur]],Petty_Cash[No.Faktur],0),"Tunai",""),IFERROR(IF(MATCH(Penjualan[[#This Row],[Faktur]],Rekening[No.Faktur],0),"TF",""),""))</f>
        <v/>
      </c>
      <c r="T134" s="11"/>
    </row>
    <row r="135" spans="1:20" x14ac:dyDescent="0.25">
      <c r="A135" s="11"/>
      <c r="B135" s="21"/>
      <c r="C135" s="48"/>
      <c r="D135" s="11"/>
      <c r="E135" s="11"/>
      <c r="F135" s="22"/>
      <c r="G135" s="22">
        <f t="shared" si="0"/>
        <v>0</v>
      </c>
      <c r="H135" s="22">
        <f>SUMIF(Petty_Cash[No.Faktur],Penjualan[[#This Row],[Faktur]],Petty_Cash[Subtotal])+SUMIF(Rekening[No.Faktur],Penjualan[[#This Row],[Faktur]],Rekening[Mutasi])</f>
        <v>0</v>
      </c>
      <c r="I135" s="7" cm="1">
        <f t="array" ref="I135">SUM(--IF(MMULT(--(ROW(Stok_In[Qty])&gt;TRANSPOSE(ROW(Stok_In[Qty]))),--IF(Stok_In[Nama Barang]=Penjualan[[#This Row],[Nama Barang]],Stok_In[Qty],0))&lt;SUMIF(D$4:D135,Penjualan[[#This Row],[Nama Barang]],E$4:E135),1,0))</f>
        <v>0</v>
      </c>
      <c r="J135" s="10" t="e" cm="1">
        <f t="array" aca="1" ref="J135" ca="1">SUMPRODUCT(--IF(OFFSET(Stok_In!E$2,,,I135)=Penjualan[[#This Row],[Nama Barang]],1,0),OFFSET(Stok_In!F$2,,,I135),OFFSET(Stok_In!G$2,,,I135))-SUMIF(Penjualan!D$3:D134,Penjualan[[#This Row],[Nama Barang]],Penjualan!L$3:L134)</f>
        <v>#REF!</v>
      </c>
      <c r="K135" s="45" t="e" cm="1">
        <f t="array" aca="1" ref="K135" ca="1">(SUMIF(D$2:D135,D135,E$2:E135)-SUMPRODUCT(--IF(OFFSET(Stok_In!E$2,,,I135)=D135,1,0),OFFSET(Stok_In!F$2,,,I135)))*INDIRECT(ADDRESS(Penjualan[[#This Row],[Column1]]+1,7,,,"Stok_In"))</f>
        <v>#REF!</v>
      </c>
      <c r="L135" s="10" t="e">
        <f ca="1">Penjualan[[#This Row],[total modal]]+Penjualan[[#This Row],[Sisa Modal]]</f>
        <v>#REF!</v>
      </c>
      <c r="M135" s="24">
        <f ca="1">IFERROR(ABS(Penjualan[[#This Row],[Sisa Modal]]/Penjualan[[#This Row],[Modal FIFO Satuan]]),0)</f>
        <v>0</v>
      </c>
      <c r="N135" s="22" t="e">
        <f ca="1">Penjualan[[#This Row],[Modal]]/Penjualan[[#This Row],[Qty]]</f>
        <v>#REF!</v>
      </c>
      <c r="O135" s="22" t="e">
        <f ca="1">AVERAGEIF(Stok_In[Nama Barang],Penjualan[[#This Row],[Nama Barang]],Stok_In[Harga])-Penjualan[[#This Row],[Modal FIFO Satuan]]</f>
        <v>#DIV/0!</v>
      </c>
      <c r="P135" s="23" t="e">
        <f ca="1">Penjualan[[#This Row],[Subtotal_Jual]]-Penjualan[[#This Row],[Modal]]</f>
        <v>#REF!</v>
      </c>
      <c r="Q135" s="11"/>
      <c r="R135" s="11"/>
      <c r="S135" s="11" t="str">
        <f>IFERROR(IF(MATCH(Penjualan[[#This Row],[Faktur]],Petty_Cash[No.Faktur],0),"Tunai",""),IFERROR(IF(MATCH(Penjualan[[#This Row],[Faktur]],Rekening[No.Faktur],0),"TF",""),""))</f>
        <v/>
      </c>
      <c r="T135" s="11"/>
    </row>
    <row r="136" spans="1:20" x14ac:dyDescent="0.25">
      <c r="A136" s="11"/>
      <c r="B136" s="21"/>
      <c r="C136" s="48"/>
      <c r="D136" s="11"/>
      <c r="E136" s="11"/>
      <c r="F136" s="22"/>
      <c r="G136" s="22">
        <f t="shared" si="0"/>
        <v>0</v>
      </c>
      <c r="H136" s="22">
        <f>SUMIF(Petty_Cash[No.Faktur],Penjualan[[#This Row],[Faktur]],Petty_Cash[Subtotal])+SUMIF(Rekening[No.Faktur],Penjualan[[#This Row],[Faktur]],Rekening[Mutasi])</f>
        <v>0</v>
      </c>
      <c r="I136" s="7" cm="1">
        <f t="array" ref="I136">SUM(--IF(MMULT(--(ROW(Stok_In[Qty])&gt;TRANSPOSE(ROW(Stok_In[Qty]))),--IF(Stok_In[Nama Barang]=Penjualan[[#This Row],[Nama Barang]],Stok_In[Qty],0))&lt;SUMIF(D$4:D136,Penjualan[[#This Row],[Nama Barang]],E$4:E136),1,0))</f>
        <v>0</v>
      </c>
      <c r="J136" s="10" t="e" cm="1">
        <f t="array" aca="1" ref="J136" ca="1">SUMPRODUCT(--IF(OFFSET(Stok_In!E$2,,,I136)=Penjualan[[#This Row],[Nama Barang]],1,0),OFFSET(Stok_In!F$2,,,I136),OFFSET(Stok_In!G$2,,,I136))-SUMIF(Penjualan!D$3:D135,Penjualan[[#This Row],[Nama Barang]],Penjualan!L$3:L135)</f>
        <v>#REF!</v>
      </c>
      <c r="K136" s="45" t="e" cm="1">
        <f t="array" aca="1" ref="K136" ca="1">(SUMIF(D$2:D136,D136,E$2:E136)-SUMPRODUCT(--IF(OFFSET(Stok_In!E$2,,,I136)=D136,1,0),OFFSET(Stok_In!F$2,,,I136)))*INDIRECT(ADDRESS(Penjualan[[#This Row],[Column1]]+1,7,,,"Stok_In"))</f>
        <v>#REF!</v>
      </c>
      <c r="L136" s="10" t="e">
        <f ca="1">Penjualan[[#This Row],[total modal]]+Penjualan[[#This Row],[Sisa Modal]]</f>
        <v>#REF!</v>
      </c>
      <c r="M136" s="24">
        <f ca="1">IFERROR(ABS(Penjualan[[#This Row],[Sisa Modal]]/Penjualan[[#This Row],[Modal FIFO Satuan]]),0)</f>
        <v>0</v>
      </c>
      <c r="N136" s="22" t="e">
        <f ca="1">Penjualan[[#This Row],[Modal]]/Penjualan[[#This Row],[Qty]]</f>
        <v>#REF!</v>
      </c>
      <c r="O136" s="22" t="e">
        <f ca="1">AVERAGEIF(Stok_In[Nama Barang],Penjualan[[#This Row],[Nama Barang]],Stok_In[Harga])-Penjualan[[#This Row],[Modal FIFO Satuan]]</f>
        <v>#DIV/0!</v>
      </c>
      <c r="P136" s="23" t="e">
        <f ca="1">Penjualan[[#This Row],[Subtotal_Jual]]-Penjualan[[#This Row],[Modal]]</f>
        <v>#REF!</v>
      </c>
      <c r="Q136" s="11"/>
      <c r="R136" s="11"/>
      <c r="S136" s="11" t="str">
        <f>IFERROR(IF(MATCH(Penjualan[[#This Row],[Faktur]],Petty_Cash[No.Faktur],0),"Tunai",""),IFERROR(IF(MATCH(Penjualan[[#This Row],[Faktur]],Rekening[No.Faktur],0),"TF",""),""))</f>
        <v/>
      </c>
      <c r="T136" s="11"/>
    </row>
    <row r="137" spans="1:20" x14ac:dyDescent="0.25">
      <c r="A137" s="11"/>
      <c r="B137" s="21"/>
      <c r="C137" s="48"/>
      <c r="D137" s="11"/>
      <c r="E137" s="11"/>
      <c r="F137" s="22"/>
      <c r="G137" s="22">
        <f t="shared" si="0"/>
        <v>0</v>
      </c>
      <c r="H137" s="22">
        <f>SUMIF(Petty_Cash[No.Faktur],Penjualan[[#This Row],[Faktur]],Petty_Cash[Subtotal])+SUMIF(Rekening[No.Faktur],Penjualan[[#This Row],[Faktur]],Rekening[Mutasi])</f>
        <v>0</v>
      </c>
      <c r="I137" s="7" cm="1">
        <f t="array" ref="I137">SUM(--IF(MMULT(--(ROW(Stok_In[Qty])&gt;TRANSPOSE(ROW(Stok_In[Qty]))),--IF(Stok_In[Nama Barang]=Penjualan[[#This Row],[Nama Barang]],Stok_In[Qty],0))&lt;SUMIF(D$4:D137,Penjualan[[#This Row],[Nama Barang]],E$4:E137),1,0))</f>
        <v>0</v>
      </c>
      <c r="J137" s="10" t="e" cm="1">
        <f t="array" aca="1" ref="J137" ca="1">SUMPRODUCT(--IF(OFFSET(Stok_In!E$2,,,I137)=Penjualan[[#This Row],[Nama Barang]],1,0),OFFSET(Stok_In!F$2,,,I137),OFFSET(Stok_In!G$2,,,I137))-SUMIF(Penjualan!D$3:D136,Penjualan[[#This Row],[Nama Barang]],Penjualan!L$3:L136)</f>
        <v>#REF!</v>
      </c>
      <c r="K137" s="45" t="e" cm="1">
        <f t="array" aca="1" ref="K137" ca="1">(SUMIF(D$2:D137,D137,E$2:E137)-SUMPRODUCT(--IF(OFFSET(Stok_In!E$2,,,I137)=D137,1,0),OFFSET(Stok_In!F$2,,,I137)))*INDIRECT(ADDRESS(Penjualan[[#This Row],[Column1]]+1,7,,,"Stok_In"))</f>
        <v>#REF!</v>
      </c>
      <c r="L137" s="10" t="e">
        <f ca="1">Penjualan[[#This Row],[total modal]]+Penjualan[[#This Row],[Sisa Modal]]</f>
        <v>#REF!</v>
      </c>
      <c r="M137" s="24">
        <f ca="1">IFERROR(ABS(Penjualan[[#This Row],[Sisa Modal]]/Penjualan[[#This Row],[Modal FIFO Satuan]]),0)</f>
        <v>0</v>
      </c>
      <c r="N137" s="22" t="e">
        <f ca="1">Penjualan[[#This Row],[Modal]]/Penjualan[[#This Row],[Qty]]</f>
        <v>#REF!</v>
      </c>
      <c r="O137" s="22" t="e">
        <f ca="1">AVERAGEIF(Stok_In[Nama Barang],Penjualan[[#This Row],[Nama Barang]],Stok_In[Harga])-Penjualan[[#This Row],[Modal FIFO Satuan]]</f>
        <v>#DIV/0!</v>
      </c>
      <c r="P137" s="23" t="e">
        <f ca="1">Penjualan[[#This Row],[Subtotal_Jual]]-Penjualan[[#This Row],[Modal]]</f>
        <v>#REF!</v>
      </c>
      <c r="Q137" s="11"/>
      <c r="R137" s="11"/>
      <c r="S137" s="11" t="str">
        <f>IFERROR(IF(MATCH(Penjualan[[#This Row],[Faktur]],Petty_Cash[No.Faktur],0),"Tunai",""),IFERROR(IF(MATCH(Penjualan[[#This Row],[Faktur]],Rekening[No.Faktur],0),"TF",""),""))</f>
        <v/>
      </c>
      <c r="T137" s="11"/>
    </row>
    <row r="138" spans="1:20" x14ac:dyDescent="0.25">
      <c r="A138" s="11"/>
      <c r="B138" s="21"/>
      <c r="C138" s="48"/>
      <c r="D138" s="11"/>
      <c r="E138" s="11"/>
      <c r="F138" s="22"/>
      <c r="G138" s="22">
        <f t="shared" si="0"/>
        <v>0</v>
      </c>
      <c r="H138" s="22">
        <f>SUMIF(Petty_Cash[No.Faktur],Penjualan[[#This Row],[Faktur]],Petty_Cash[Subtotal])+SUMIF(Rekening[No.Faktur],Penjualan[[#This Row],[Faktur]],Rekening[Mutasi])</f>
        <v>0</v>
      </c>
      <c r="I138" s="7" cm="1">
        <f t="array" ref="I138">SUM(--IF(MMULT(--(ROW(Stok_In[Qty])&gt;TRANSPOSE(ROW(Stok_In[Qty]))),--IF(Stok_In[Nama Barang]=Penjualan[[#This Row],[Nama Barang]],Stok_In[Qty],0))&lt;SUMIF(D$4:D138,Penjualan[[#This Row],[Nama Barang]],E$4:E138),1,0))</f>
        <v>0</v>
      </c>
      <c r="J138" s="10" t="e" cm="1">
        <f t="array" aca="1" ref="J138" ca="1">SUMPRODUCT(--IF(OFFSET(Stok_In!E$2,,,I138)=Penjualan[[#This Row],[Nama Barang]],1,0),OFFSET(Stok_In!F$2,,,I138),OFFSET(Stok_In!G$2,,,I138))-SUMIF(Penjualan!D$3:D137,Penjualan[[#This Row],[Nama Barang]],Penjualan!L$3:L137)</f>
        <v>#REF!</v>
      </c>
      <c r="K138" s="45" t="e" cm="1">
        <f t="array" aca="1" ref="K138" ca="1">(SUMIF(D$2:D138,D138,E$2:E138)-SUMPRODUCT(--IF(OFFSET(Stok_In!E$2,,,I138)=D138,1,0),OFFSET(Stok_In!F$2,,,I138)))*INDIRECT(ADDRESS(Penjualan[[#This Row],[Column1]]+1,7,,,"Stok_In"))</f>
        <v>#REF!</v>
      </c>
      <c r="L138" s="10" t="e">
        <f ca="1">Penjualan[[#This Row],[total modal]]+Penjualan[[#This Row],[Sisa Modal]]</f>
        <v>#REF!</v>
      </c>
      <c r="M138" s="24">
        <f ca="1">IFERROR(ABS(Penjualan[[#This Row],[Sisa Modal]]/Penjualan[[#This Row],[Modal FIFO Satuan]]),0)</f>
        <v>0</v>
      </c>
      <c r="N138" s="22" t="e">
        <f ca="1">Penjualan[[#This Row],[Modal]]/Penjualan[[#This Row],[Qty]]</f>
        <v>#REF!</v>
      </c>
      <c r="O138" s="22" t="e">
        <f ca="1">AVERAGEIF(Stok_In[Nama Barang],Penjualan[[#This Row],[Nama Barang]],Stok_In[Harga])-Penjualan[[#This Row],[Modal FIFO Satuan]]</f>
        <v>#DIV/0!</v>
      </c>
      <c r="P138" s="23" t="e">
        <f ca="1">Penjualan[[#This Row],[Subtotal_Jual]]-Penjualan[[#This Row],[Modal]]</f>
        <v>#REF!</v>
      </c>
      <c r="Q138" s="11"/>
      <c r="R138" s="11"/>
      <c r="S138" s="11" t="str">
        <f>IFERROR(IF(MATCH(Penjualan[[#This Row],[Faktur]],Petty_Cash[No.Faktur],0),"Tunai",""),IFERROR(IF(MATCH(Penjualan[[#This Row],[Faktur]],Rekening[No.Faktur],0),"TF",""),""))</f>
        <v/>
      </c>
      <c r="T138" s="11"/>
    </row>
    <row r="139" spans="1:20" x14ac:dyDescent="0.25">
      <c r="A139" s="11"/>
      <c r="B139" s="21"/>
      <c r="C139" s="48"/>
      <c r="D139" s="11"/>
      <c r="E139" s="11"/>
      <c r="F139" s="22"/>
      <c r="G139" s="22">
        <f t="shared" si="0"/>
        <v>0</v>
      </c>
      <c r="H139" s="22">
        <f>SUMIF(Petty_Cash[No.Faktur],Penjualan[[#This Row],[Faktur]],Petty_Cash[Subtotal])+SUMIF(Rekening[No.Faktur],Penjualan[[#This Row],[Faktur]],Rekening[Mutasi])</f>
        <v>0</v>
      </c>
      <c r="I139" s="7" cm="1">
        <f t="array" ref="I139">SUM(--IF(MMULT(--(ROW(Stok_In[Qty])&gt;TRANSPOSE(ROW(Stok_In[Qty]))),--IF(Stok_In[Nama Barang]=Penjualan[[#This Row],[Nama Barang]],Stok_In[Qty],0))&lt;SUMIF(D$4:D139,Penjualan[[#This Row],[Nama Barang]],E$4:E139),1,0))</f>
        <v>0</v>
      </c>
      <c r="J139" s="10" t="e" cm="1">
        <f t="array" aca="1" ref="J139" ca="1">SUMPRODUCT(--IF(OFFSET(Stok_In!E$2,,,I139)=Penjualan[[#This Row],[Nama Barang]],1,0),OFFSET(Stok_In!F$2,,,I139),OFFSET(Stok_In!G$2,,,I139))-SUMIF(Penjualan!D$3:D138,Penjualan[[#This Row],[Nama Barang]],Penjualan!L$3:L138)</f>
        <v>#REF!</v>
      </c>
      <c r="K139" s="45" t="e" cm="1">
        <f t="array" aca="1" ref="K139" ca="1">(SUMIF(D$2:D139,D139,E$2:E139)-SUMPRODUCT(--IF(OFFSET(Stok_In!E$2,,,I139)=D139,1,0),OFFSET(Stok_In!F$2,,,I139)))*INDIRECT(ADDRESS(Penjualan[[#This Row],[Column1]]+1,7,,,"Stok_In"))</f>
        <v>#REF!</v>
      </c>
      <c r="L139" s="10" t="e">
        <f ca="1">Penjualan[[#This Row],[total modal]]+Penjualan[[#This Row],[Sisa Modal]]</f>
        <v>#REF!</v>
      </c>
      <c r="M139" s="24">
        <f ca="1">IFERROR(ABS(Penjualan[[#This Row],[Sisa Modal]]/Penjualan[[#This Row],[Modal FIFO Satuan]]),0)</f>
        <v>0</v>
      </c>
      <c r="N139" s="22" t="e">
        <f ca="1">Penjualan[[#This Row],[Modal]]/Penjualan[[#This Row],[Qty]]</f>
        <v>#REF!</v>
      </c>
      <c r="O139" s="22" t="e">
        <f ca="1">AVERAGEIF(Stok_In[Nama Barang],Penjualan[[#This Row],[Nama Barang]],Stok_In[Harga])-Penjualan[[#This Row],[Modal FIFO Satuan]]</f>
        <v>#DIV/0!</v>
      </c>
      <c r="P139" s="23" t="e">
        <f ca="1">Penjualan[[#This Row],[Subtotal_Jual]]-Penjualan[[#This Row],[Modal]]</f>
        <v>#REF!</v>
      </c>
      <c r="Q139" s="11"/>
      <c r="R139" s="11"/>
      <c r="S139" s="11" t="str">
        <f>IFERROR(IF(MATCH(Penjualan[[#This Row],[Faktur]],Petty_Cash[No.Faktur],0),"Tunai",""),IFERROR(IF(MATCH(Penjualan[[#This Row],[Faktur]],Rekening[No.Faktur],0),"TF",""),""))</f>
        <v/>
      </c>
      <c r="T139" s="11"/>
    </row>
    <row r="140" spans="1:20" x14ac:dyDescent="0.25">
      <c r="A140" s="11"/>
      <c r="B140" s="21"/>
      <c r="C140" s="48"/>
      <c r="D140" s="11"/>
      <c r="E140" s="11"/>
      <c r="F140" s="22"/>
      <c r="G140" s="22">
        <f t="shared" si="0"/>
        <v>0</v>
      </c>
      <c r="H140" s="22">
        <f>SUMIF(Petty_Cash[No.Faktur],Penjualan[[#This Row],[Faktur]],Petty_Cash[Subtotal])+SUMIF(Rekening[No.Faktur],Penjualan[[#This Row],[Faktur]],Rekening[Mutasi])</f>
        <v>0</v>
      </c>
      <c r="I140" s="7" cm="1">
        <f t="array" ref="I140">SUM(--IF(MMULT(--(ROW(Stok_In[Qty])&gt;TRANSPOSE(ROW(Stok_In[Qty]))),--IF(Stok_In[Nama Barang]=Penjualan[[#This Row],[Nama Barang]],Stok_In[Qty],0))&lt;SUMIF(D$4:D140,Penjualan[[#This Row],[Nama Barang]],E$4:E140),1,0))</f>
        <v>0</v>
      </c>
      <c r="J140" s="10" t="e" cm="1">
        <f t="array" aca="1" ref="J140" ca="1">SUMPRODUCT(--IF(OFFSET(Stok_In!E$2,,,I140)=Penjualan[[#This Row],[Nama Barang]],1,0),OFFSET(Stok_In!F$2,,,I140),OFFSET(Stok_In!G$2,,,I140))-SUMIF(Penjualan!D$3:D139,Penjualan[[#This Row],[Nama Barang]],Penjualan!L$3:L139)</f>
        <v>#REF!</v>
      </c>
      <c r="K140" s="45" t="e" cm="1">
        <f t="array" aca="1" ref="K140" ca="1">(SUMIF(D$2:D140,D140,E$2:E140)-SUMPRODUCT(--IF(OFFSET(Stok_In!E$2,,,I140)=D140,1,0),OFFSET(Stok_In!F$2,,,I140)))*INDIRECT(ADDRESS(Penjualan[[#This Row],[Column1]]+1,7,,,"Stok_In"))</f>
        <v>#REF!</v>
      </c>
      <c r="L140" s="10" t="e">
        <f ca="1">Penjualan[[#This Row],[total modal]]+Penjualan[[#This Row],[Sisa Modal]]</f>
        <v>#REF!</v>
      </c>
      <c r="M140" s="24">
        <f ca="1">IFERROR(ABS(Penjualan[[#This Row],[Sisa Modal]]/Penjualan[[#This Row],[Modal FIFO Satuan]]),0)</f>
        <v>0</v>
      </c>
      <c r="N140" s="22" t="e">
        <f ca="1">Penjualan[[#This Row],[Modal]]/Penjualan[[#This Row],[Qty]]</f>
        <v>#REF!</v>
      </c>
      <c r="O140" s="22" t="e">
        <f ca="1">AVERAGEIF(Stok_In[Nama Barang],Penjualan[[#This Row],[Nama Barang]],Stok_In[Harga])-Penjualan[[#This Row],[Modal FIFO Satuan]]</f>
        <v>#DIV/0!</v>
      </c>
      <c r="P140" s="23" t="e">
        <f ca="1">Penjualan[[#This Row],[Subtotal_Jual]]-Penjualan[[#This Row],[Modal]]</f>
        <v>#REF!</v>
      </c>
      <c r="Q140" s="11"/>
      <c r="R140" s="11"/>
      <c r="S140" s="11" t="str">
        <f>IFERROR(IF(MATCH(Penjualan[[#This Row],[Faktur]],Petty_Cash[No.Faktur],0),"Tunai",""),IFERROR(IF(MATCH(Penjualan[[#This Row],[Faktur]],Rekening[No.Faktur],0),"TF",""),""))</f>
        <v/>
      </c>
      <c r="T140" s="11"/>
    </row>
    <row r="141" spans="1:20" x14ac:dyDescent="0.25">
      <c r="A141" s="11"/>
      <c r="B141" s="21"/>
      <c r="C141" s="48"/>
      <c r="D141" s="11"/>
      <c r="E141" s="11"/>
      <c r="F141" s="22"/>
      <c r="G141" s="22">
        <f t="shared" si="0"/>
        <v>0</v>
      </c>
      <c r="H141" s="22">
        <f>SUMIF(Petty_Cash[No.Faktur],Penjualan[[#This Row],[Faktur]],Petty_Cash[Subtotal])+SUMIF(Rekening[No.Faktur],Penjualan[[#This Row],[Faktur]],Rekening[Mutasi])</f>
        <v>0</v>
      </c>
      <c r="I141" s="7" cm="1">
        <f t="array" ref="I141">SUM(--IF(MMULT(--(ROW(Stok_In[Qty])&gt;TRANSPOSE(ROW(Stok_In[Qty]))),--IF(Stok_In[Nama Barang]=Penjualan[[#This Row],[Nama Barang]],Stok_In[Qty],0))&lt;SUMIF(D$4:D141,Penjualan[[#This Row],[Nama Barang]],E$4:E141),1,0))</f>
        <v>0</v>
      </c>
      <c r="J141" s="10" t="e" cm="1">
        <f t="array" aca="1" ref="J141" ca="1">SUMPRODUCT(--IF(OFFSET(Stok_In!E$2,,,I141)=Penjualan[[#This Row],[Nama Barang]],1,0),OFFSET(Stok_In!F$2,,,I141),OFFSET(Stok_In!G$2,,,I141))-SUMIF(Penjualan!D$3:D140,Penjualan[[#This Row],[Nama Barang]],Penjualan!L$3:L140)</f>
        <v>#REF!</v>
      </c>
      <c r="K141" s="45" t="e" cm="1">
        <f t="array" aca="1" ref="K141" ca="1">(SUMIF(D$2:D141,D141,E$2:E141)-SUMPRODUCT(--IF(OFFSET(Stok_In!E$2,,,I141)=D141,1,0),OFFSET(Stok_In!F$2,,,I141)))*INDIRECT(ADDRESS(Penjualan[[#This Row],[Column1]]+1,7,,,"Stok_In"))</f>
        <v>#REF!</v>
      </c>
      <c r="L141" s="10" t="e">
        <f ca="1">Penjualan[[#This Row],[total modal]]+Penjualan[[#This Row],[Sisa Modal]]</f>
        <v>#REF!</v>
      </c>
      <c r="M141" s="24">
        <f ca="1">IFERROR(ABS(Penjualan[[#This Row],[Sisa Modal]]/Penjualan[[#This Row],[Modal FIFO Satuan]]),0)</f>
        <v>0</v>
      </c>
      <c r="N141" s="22" t="e">
        <f ca="1">Penjualan[[#This Row],[Modal]]/Penjualan[[#This Row],[Qty]]</f>
        <v>#REF!</v>
      </c>
      <c r="O141" s="22" t="e">
        <f ca="1">AVERAGEIF(Stok_In[Nama Barang],Penjualan[[#This Row],[Nama Barang]],Stok_In[Harga])-Penjualan[[#This Row],[Modal FIFO Satuan]]</f>
        <v>#DIV/0!</v>
      </c>
      <c r="P141" s="23" t="e">
        <f ca="1">Penjualan[[#This Row],[Subtotal_Jual]]-Penjualan[[#This Row],[Modal]]</f>
        <v>#REF!</v>
      </c>
      <c r="Q141" s="11"/>
      <c r="R141" s="11"/>
      <c r="S141" s="11" t="str">
        <f>IFERROR(IF(MATCH(Penjualan[[#This Row],[Faktur]],Petty_Cash[No.Faktur],0),"Tunai",""),IFERROR(IF(MATCH(Penjualan[[#This Row],[Faktur]],Rekening[No.Faktur],0),"TF",""),""))</f>
        <v/>
      </c>
      <c r="T141" s="11"/>
    </row>
    <row r="142" spans="1:20" x14ac:dyDescent="0.25">
      <c r="A142" s="11"/>
      <c r="B142" s="21"/>
      <c r="C142" s="48"/>
      <c r="D142" s="11"/>
      <c r="E142" s="11"/>
      <c r="F142" s="22"/>
      <c r="G142" s="22">
        <f t="shared" si="0"/>
        <v>0</v>
      </c>
      <c r="H142" s="22">
        <f>SUMIF(Petty_Cash[No.Faktur],Penjualan[[#This Row],[Faktur]],Petty_Cash[Subtotal])+SUMIF(Rekening[No.Faktur],Penjualan[[#This Row],[Faktur]],Rekening[Mutasi])</f>
        <v>0</v>
      </c>
      <c r="I142" s="7" cm="1">
        <f t="array" ref="I142">SUM(--IF(MMULT(--(ROW(Stok_In[Qty])&gt;TRANSPOSE(ROW(Stok_In[Qty]))),--IF(Stok_In[Nama Barang]=Penjualan[[#This Row],[Nama Barang]],Stok_In[Qty],0))&lt;SUMIF(D$4:D142,Penjualan[[#This Row],[Nama Barang]],E$4:E142),1,0))</f>
        <v>0</v>
      </c>
      <c r="J142" s="10" t="e" cm="1">
        <f t="array" aca="1" ref="J142" ca="1">SUMPRODUCT(--IF(OFFSET(Stok_In!E$2,,,I142)=Penjualan[[#This Row],[Nama Barang]],1,0),OFFSET(Stok_In!F$2,,,I142),OFFSET(Stok_In!G$2,,,I142))-SUMIF(Penjualan!D$3:D141,Penjualan[[#This Row],[Nama Barang]],Penjualan!L$3:L141)</f>
        <v>#REF!</v>
      </c>
      <c r="K142" s="45" t="e" cm="1">
        <f t="array" aca="1" ref="K142" ca="1">(SUMIF(D$2:D142,D142,E$2:E142)-SUMPRODUCT(--IF(OFFSET(Stok_In!E$2,,,I142)=D142,1,0),OFFSET(Stok_In!F$2,,,I142)))*INDIRECT(ADDRESS(Penjualan[[#This Row],[Column1]]+1,7,,,"Stok_In"))</f>
        <v>#REF!</v>
      </c>
      <c r="L142" s="10" t="e">
        <f ca="1">Penjualan[[#This Row],[total modal]]+Penjualan[[#This Row],[Sisa Modal]]</f>
        <v>#REF!</v>
      </c>
      <c r="M142" s="24">
        <f ca="1">IFERROR(ABS(Penjualan[[#This Row],[Sisa Modal]]/Penjualan[[#This Row],[Modal FIFO Satuan]]),0)</f>
        <v>0</v>
      </c>
      <c r="N142" s="22" t="e">
        <f ca="1">Penjualan[[#This Row],[Modal]]/Penjualan[[#This Row],[Qty]]</f>
        <v>#REF!</v>
      </c>
      <c r="O142" s="22" t="e">
        <f ca="1">AVERAGEIF(Stok_In[Nama Barang],Penjualan[[#This Row],[Nama Barang]],Stok_In[Harga])-Penjualan[[#This Row],[Modal FIFO Satuan]]</f>
        <v>#DIV/0!</v>
      </c>
      <c r="P142" s="23" t="e">
        <f ca="1">Penjualan[[#This Row],[Subtotal_Jual]]-Penjualan[[#This Row],[Modal]]</f>
        <v>#REF!</v>
      </c>
      <c r="Q142" s="11"/>
      <c r="R142" s="11"/>
      <c r="S142" s="11" t="str">
        <f>IFERROR(IF(MATCH(Penjualan[[#This Row],[Faktur]],Petty_Cash[No.Faktur],0),"Tunai",""),IFERROR(IF(MATCH(Penjualan[[#This Row],[Faktur]],Rekening[No.Faktur],0),"TF",""),""))</f>
        <v/>
      </c>
      <c r="T142" s="11"/>
    </row>
    <row r="143" spans="1:20" x14ac:dyDescent="0.25">
      <c r="A143" s="11"/>
      <c r="B143" s="21"/>
      <c r="C143" s="48"/>
      <c r="D143" s="11"/>
      <c r="E143" s="11"/>
      <c r="F143" s="22"/>
      <c r="G143" s="22">
        <f t="shared" si="0"/>
        <v>0</v>
      </c>
      <c r="H143" s="22">
        <f>SUMIF(Petty_Cash[No.Faktur],Penjualan[[#This Row],[Faktur]],Petty_Cash[Subtotal])+SUMIF(Rekening[No.Faktur],Penjualan[[#This Row],[Faktur]],Rekening[Mutasi])</f>
        <v>0</v>
      </c>
      <c r="I143" s="7" cm="1">
        <f t="array" ref="I143">SUM(--IF(MMULT(--(ROW(Stok_In[Qty])&gt;TRANSPOSE(ROW(Stok_In[Qty]))),--IF(Stok_In[Nama Barang]=Penjualan[[#This Row],[Nama Barang]],Stok_In[Qty],0))&lt;SUMIF(D$4:D143,Penjualan[[#This Row],[Nama Barang]],E$4:E143),1,0))</f>
        <v>0</v>
      </c>
      <c r="J143" s="10" t="e" cm="1">
        <f t="array" aca="1" ref="J143" ca="1">SUMPRODUCT(--IF(OFFSET(Stok_In!E$2,,,I143)=Penjualan[[#This Row],[Nama Barang]],1,0),OFFSET(Stok_In!F$2,,,I143),OFFSET(Stok_In!G$2,,,I143))-SUMIF(Penjualan!D$3:D142,Penjualan[[#This Row],[Nama Barang]],Penjualan!L$3:L142)</f>
        <v>#REF!</v>
      </c>
      <c r="K143" s="45" t="e" cm="1">
        <f t="array" aca="1" ref="K143" ca="1">(SUMIF(D$2:D143,D143,E$2:E143)-SUMPRODUCT(--IF(OFFSET(Stok_In!E$2,,,I143)=D143,1,0),OFFSET(Stok_In!F$2,,,I143)))*INDIRECT(ADDRESS(Penjualan[[#This Row],[Column1]]+1,7,,,"Stok_In"))</f>
        <v>#REF!</v>
      </c>
      <c r="L143" s="10" t="e">
        <f ca="1">Penjualan[[#This Row],[total modal]]+Penjualan[[#This Row],[Sisa Modal]]</f>
        <v>#REF!</v>
      </c>
      <c r="M143" s="24">
        <f ca="1">IFERROR(ABS(Penjualan[[#This Row],[Sisa Modal]]/Penjualan[[#This Row],[Modal FIFO Satuan]]),0)</f>
        <v>0</v>
      </c>
      <c r="N143" s="22" t="e">
        <f ca="1">Penjualan[[#This Row],[Modal]]/Penjualan[[#This Row],[Qty]]</f>
        <v>#REF!</v>
      </c>
      <c r="O143" s="22" t="e">
        <f ca="1">AVERAGEIF(Stok_In[Nama Barang],Penjualan[[#This Row],[Nama Barang]],Stok_In[Harga])-Penjualan[[#This Row],[Modal FIFO Satuan]]</f>
        <v>#DIV/0!</v>
      </c>
      <c r="P143" s="23" t="e">
        <f ca="1">Penjualan[[#This Row],[Subtotal_Jual]]-Penjualan[[#This Row],[Modal]]</f>
        <v>#REF!</v>
      </c>
      <c r="Q143" s="11"/>
      <c r="R143" s="11"/>
      <c r="S143" s="11" t="str">
        <f>IFERROR(IF(MATCH(Penjualan[[#This Row],[Faktur]],Petty_Cash[No.Faktur],0),"Tunai",""),IFERROR(IF(MATCH(Penjualan[[#This Row],[Faktur]],Rekening[No.Faktur],0),"TF",""),""))</f>
        <v/>
      </c>
      <c r="T143" s="11"/>
    </row>
    <row r="144" spans="1:20" x14ac:dyDescent="0.25">
      <c r="A144" s="11"/>
      <c r="B144" s="21"/>
      <c r="C144" s="48"/>
      <c r="D144" s="11"/>
      <c r="E144" s="11"/>
      <c r="F144" s="22"/>
      <c r="G144" s="22">
        <f t="shared" si="0"/>
        <v>0</v>
      </c>
      <c r="H144" s="22">
        <f>SUMIF(Petty_Cash[No.Faktur],Penjualan[[#This Row],[Faktur]],Petty_Cash[Subtotal])+SUMIF(Rekening[No.Faktur],Penjualan[[#This Row],[Faktur]],Rekening[Mutasi])</f>
        <v>0</v>
      </c>
      <c r="I144" s="7" cm="1">
        <f t="array" ref="I144">SUM(--IF(MMULT(--(ROW(Stok_In[Qty])&gt;TRANSPOSE(ROW(Stok_In[Qty]))),--IF(Stok_In[Nama Barang]=Penjualan[[#This Row],[Nama Barang]],Stok_In[Qty],0))&lt;SUMIF(D$4:D144,Penjualan[[#This Row],[Nama Barang]],E$4:E144),1,0))</f>
        <v>0</v>
      </c>
      <c r="J144" s="10" t="e" cm="1">
        <f t="array" aca="1" ref="J144" ca="1">SUMPRODUCT(--IF(OFFSET(Stok_In!E$2,,,I144)=Penjualan[[#This Row],[Nama Barang]],1,0),OFFSET(Stok_In!F$2,,,I144),OFFSET(Stok_In!G$2,,,I144))-SUMIF(Penjualan!D$3:D143,Penjualan[[#This Row],[Nama Barang]],Penjualan!L$3:L143)</f>
        <v>#REF!</v>
      </c>
      <c r="K144" s="45" t="e" cm="1">
        <f t="array" aca="1" ref="K144" ca="1">(SUMIF(D$2:D144,D144,E$2:E144)-SUMPRODUCT(--IF(OFFSET(Stok_In!E$2,,,I144)=D144,1,0),OFFSET(Stok_In!F$2,,,I144)))*INDIRECT(ADDRESS(Penjualan[[#This Row],[Column1]]+1,7,,,"Stok_In"))</f>
        <v>#REF!</v>
      </c>
      <c r="L144" s="10" t="e">
        <f ca="1">Penjualan[[#This Row],[total modal]]+Penjualan[[#This Row],[Sisa Modal]]</f>
        <v>#REF!</v>
      </c>
      <c r="M144" s="24">
        <f ca="1">IFERROR(ABS(Penjualan[[#This Row],[Sisa Modal]]/Penjualan[[#This Row],[Modal FIFO Satuan]]),0)</f>
        <v>0</v>
      </c>
      <c r="N144" s="22" t="e">
        <f ca="1">Penjualan[[#This Row],[Modal]]/Penjualan[[#This Row],[Qty]]</f>
        <v>#REF!</v>
      </c>
      <c r="O144" s="22" t="e">
        <f ca="1">AVERAGEIF(Stok_In[Nama Barang],Penjualan[[#This Row],[Nama Barang]],Stok_In[Harga])-Penjualan[[#This Row],[Modal FIFO Satuan]]</f>
        <v>#DIV/0!</v>
      </c>
      <c r="P144" s="23" t="e">
        <f ca="1">Penjualan[[#This Row],[Subtotal_Jual]]-Penjualan[[#This Row],[Modal]]</f>
        <v>#REF!</v>
      </c>
      <c r="Q144" s="11"/>
      <c r="R144" s="11"/>
      <c r="S144" s="11" t="str">
        <f>IFERROR(IF(MATCH(Penjualan[[#This Row],[Faktur]],Petty_Cash[No.Faktur],0),"Tunai",""),IFERROR(IF(MATCH(Penjualan[[#This Row],[Faktur]],Rekening[No.Faktur],0),"TF",""),""))</f>
        <v/>
      </c>
      <c r="T144" s="11"/>
    </row>
    <row r="145" spans="1:20" x14ac:dyDescent="0.25">
      <c r="A145" s="11"/>
      <c r="B145" s="21"/>
      <c r="C145" s="48"/>
      <c r="D145" s="11"/>
      <c r="E145" s="11"/>
      <c r="F145" s="22"/>
      <c r="G145" s="22">
        <f t="shared" ref="G145:G192" si="4">E145*F145</f>
        <v>0</v>
      </c>
      <c r="H145" s="22">
        <f>SUMIF(Petty_Cash[No.Faktur],Penjualan[[#This Row],[Faktur]],Petty_Cash[Subtotal])+SUMIF(Rekening[No.Faktur],Penjualan[[#This Row],[Faktur]],Rekening[Mutasi])</f>
        <v>0</v>
      </c>
      <c r="I145" s="7" cm="1">
        <f t="array" ref="I145">SUM(--IF(MMULT(--(ROW(Stok_In[Qty])&gt;TRANSPOSE(ROW(Stok_In[Qty]))),--IF(Stok_In[Nama Barang]=Penjualan[[#This Row],[Nama Barang]],Stok_In[Qty],0))&lt;SUMIF(D$4:D145,Penjualan[[#This Row],[Nama Barang]],E$4:E145),1,0))</f>
        <v>0</v>
      </c>
      <c r="J145" s="10" t="e" cm="1">
        <f t="array" aca="1" ref="J145" ca="1">SUMPRODUCT(--IF(OFFSET(Stok_In!E$2,,,I145)=Penjualan[[#This Row],[Nama Barang]],1,0),OFFSET(Stok_In!F$2,,,I145),OFFSET(Stok_In!G$2,,,I145))-SUMIF(Penjualan!D$3:D144,Penjualan[[#This Row],[Nama Barang]],Penjualan!L$3:L144)</f>
        <v>#REF!</v>
      </c>
      <c r="K145" s="45" t="e" cm="1">
        <f t="array" aca="1" ref="K145" ca="1">(SUMIF(D$2:D145,D145,E$2:E145)-SUMPRODUCT(--IF(OFFSET(Stok_In!E$2,,,I145)=D145,1,0),OFFSET(Stok_In!F$2,,,I145)))*INDIRECT(ADDRESS(Penjualan[[#This Row],[Column1]]+1,7,,,"Stok_In"))</f>
        <v>#REF!</v>
      </c>
      <c r="L145" s="10" t="e">
        <f ca="1">Penjualan[[#This Row],[total modal]]+Penjualan[[#This Row],[Sisa Modal]]</f>
        <v>#REF!</v>
      </c>
      <c r="M145" s="24">
        <f ca="1">IFERROR(ABS(Penjualan[[#This Row],[Sisa Modal]]/Penjualan[[#This Row],[Modal FIFO Satuan]]),0)</f>
        <v>0</v>
      </c>
      <c r="N145" s="22" t="e">
        <f ca="1">Penjualan[[#This Row],[Modal]]/Penjualan[[#This Row],[Qty]]</f>
        <v>#REF!</v>
      </c>
      <c r="O145" s="22" t="e">
        <f ca="1">AVERAGEIF(Stok_In[Nama Barang],Penjualan[[#This Row],[Nama Barang]],Stok_In[Harga])-Penjualan[[#This Row],[Modal FIFO Satuan]]</f>
        <v>#DIV/0!</v>
      </c>
      <c r="P145" s="23" t="e">
        <f ca="1">Penjualan[[#This Row],[Subtotal_Jual]]-Penjualan[[#This Row],[Modal]]</f>
        <v>#REF!</v>
      </c>
      <c r="Q145" s="11"/>
      <c r="R145" s="11"/>
      <c r="S145" s="11" t="str">
        <f>IFERROR(IF(MATCH(Penjualan[[#This Row],[Faktur]],Petty_Cash[No.Faktur],0),"Tunai",""),IFERROR(IF(MATCH(Penjualan[[#This Row],[Faktur]],Rekening[No.Faktur],0),"TF",""),""))</f>
        <v/>
      </c>
      <c r="T145" s="11"/>
    </row>
    <row r="146" spans="1:20" x14ac:dyDescent="0.25">
      <c r="A146" s="11"/>
      <c r="B146" s="21"/>
      <c r="C146" s="48"/>
      <c r="D146" s="11"/>
      <c r="E146" s="11"/>
      <c r="F146" s="22"/>
      <c r="G146" s="22">
        <f t="shared" si="4"/>
        <v>0</v>
      </c>
      <c r="H146" s="22">
        <f>SUMIF(Petty_Cash[No.Faktur],Penjualan[[#This Row],[Faktur]],Petty_Cash[Subtotal])+SUMIF(Rekening[No.Faktur],Penjualan[[#This Row],[Faktur]],Rekening[Mutasi])</f>
        <v>0</v>
      </c>
      <c r="I146" s="7" cm="1">
        <f t="array" ref="I146">SUM(--IF(MMULT(--(ROW(Stok_In[Qty])&gt;TRANSPOSE(ROW(Stok_In[Qty]))),--IF(Stok_In[Nama Barang]=Penjualan[[#This Row],[Nama Barang]],Stok_In[Qty],0))&lt;SUMIF(D$4:D146,Penjualan[[#This Row],[Nama Barang]],E$4:E146),1,0))</f>
        <v>0</v>
      </c>
      <c r="J146" s="10" t="e" cm="1">
        <f t="array" aca="1" ref="J146" ca="1">SUMPRODUCT(--IF(OFFSET(Stok_In!E$2,,,I146)=Penjualan[[#This Row],[Nama Barang]],1,0),OFFSET(Stok_In!F$2,,,I146),OFFSET(Stok_In!G$2,,,I146))-SUMIF(Penjualan!D$3:D145,Penjualan[[#This Row],[Nama Barang]],Penjualan!L$3:L145)</f>
        <v>#REF!</v>
      </c>
      <c r="K146" s="45" t="e" cm="1">
        <f t="array" aca="1" ref="K146" ca="1">(SUMIF(D$2:D146,D146,E$2:E146)-SUMPRODUCT(--IF(OFFSET(Stok_In!E$2,,,I146)=D146,1,0),OFFSET(Stok_In!F$2,,,I146)))*INDIRECT(ADDRESS(Penjualan[[#This Row],[Column1]]+1,7,,,"Stok_In"))</f>
        <v>#REF!</v>
      </c>
      <c r="L146" s="10" t="e">
        <f ca="1">Penjualan[[#This Row],[total modal]]+Penjualan[[#This Row],[Sisa Modal]]</f>
        <v>#REF!</v>
      </c>
      <c r="M146" s="24">
        <f ca="1">IFERROR(ABS(Penjualan[[#This Row],[Sisa Modal]]/Penjualan[[#This Row],[Modal FIFO Satuan]]),0)</f>
        <v>0</v>
      </c>
      <c r="N146" s="22" t="e">
        <f ca="1">Penjualan[[#This Row],[Modal]]/Penjualan[[#This Row],[Qty]]</f>
        <v>#REF!</v>
      </c>
      <c r="O146" s="22" t="e">
        <f ca="1">AVERAGEIF(Stok_In[Nama Barang],Penjualan[[#This Row],[Nama Barang]],Stok_In[Harga])-Penjualan[[#This Row],[Modal FIFO Satuan]]</f>
        <v>#DIV/0!</v>
      </c>
      <c r="P146" s="23" t="e">
        <f ca="1">Penjualan[[#This Row],[Subtotal_Jual]]-Penjualan[[#This Row],[Modal]]</f>
        <v>#REF!</v>
      </c>
      <c r="Q146" s="11"/>
      <c r="R146" s="11"/>
      <c r="S146" s="11" t="str">
        <f>IFERROR(IF(MATCH(Penjualan[[#This Row],[Faktur]],Petty_Cash[No.Faktur],0),"Tunai",""),IFERROR(IF(MATCH(Penjualan[[#This Row],[Faktur]],Rekening[No.Faktur],0),"TF",""),""))</f>
        <v/>
      </c>
      <c r="T146" s="11"/>
    </row>
    <row r="147" spans="1:20" x14ac:dyDescent="0.25">
      <c r="A147" s="11"/>
      <c r="B147" s="21"/>
      <c r="C147" s="48"/>
      <c r="D147" s="11"/>
      <c r="E147" s="11"/>
      <c r="F147" s="22"/>
      <c r="G147" s="22">
        <f t="shared" si="4"/>
        <v>0</v>
      </c>
      <c r="H147" s="22">
        <f>SUMIF(Petty_Cash[No.Faktur],Penjualan[[#This Row],[Faktur]],Petty_Cash[Subtotal])+SUMIF(Rekening[No.Faktur],Penjualan[[#This Row],[Faktur]],Rekening[Mutasi])</f>
        <v>0</v>
      </c>
      <c r="I147" s="7" cm="1">
        <f t="array" ref="I147">SUM(--IF(MMULT(--(ROW(Stok_In[Qty])&gt;TRANSPOSE(ROW(Stok_In[Qty]))),--IF(Stok_In[Nama Barang]=Penjualan[[#This Row],[Nama Barang]],Stok_In[Qty],0))&lt;SUMIF(D$4:D147,Penjualan[[#This Row],[Nama Barang]],E$4:E147),1,0))</f>
        <v>0</v>
      </c>
      <c r="J147" s="10" t="e" cm="1">
        <f t="array" aca="1" ref="J147" ca="1">SUMPRODUCT(--IF(OFFSET(Stok_In!E$2,,,I147)=Penjualan[[#This Row],[Nama Barang]],1,0),OFFSET(Stok_In!F$2,,,I147),OFFSET(Stok_In!G$2,,,I147))-SUMIF(Penjualan!D$3:D146,Penjualan[[#This Row],[Nama Barang]],Penjualan!L$3:L146)</f>
        <v>#REF!</v>
      </c>
      <c r="K147" s="45" t="e" cm="1">
        <f t="array" aca="1" ref="K147" ca="1">(SUMIF(D$2:D147,D147,E$2:E147)-SUMPRODUCT(--IF(OFFSET(Stok_In!E$2,,,I147)=D147,1,0),OFFSET(Stok_In!F$2,,,I147)))*INDIRECT(ADDRESS(Penjualan[[#This Row],[Column1]]+1,7,,,"Stok_In"))</f>
        <v>#REF!</v>
      </c>
      <c r="L147" s="10" t="e">
        <f ca="1">Penjualan[[#This Row],[total modal]]+Penjualan[[#This Row],[Sisa Modal]]</f>
        <v>#REF!</v>
      </c>
      <c r="M147" s="24">
        <f ca="1">IFERROR(ABS(Penjualan[[#This Row],[Sisa Modal]]/Penjualan[[#This Row],[Modal FIFO Satuan]]),0)</f>
        <v>0</v>
      </c>
      <c r="N147" s="22" t="e">
        <f ca="1">Penjualan[[#This Row],[Modal]]/Penjualan[[#This Row],[Qty]]</f>
        <v>#REF!</v>
      </c>
      <c r="O147" s="22" t="e">
        <f ca="1">AVERAGEIF(Stok_In[Nama Barang],Penjualan[[#This Row],[Nama Barang]],Stok_In[Harga])-Penjualan[[#This Row],[Modal FIFO Satuan]]</f>
        <v>#DIV/0!</v>
      </c>
      <c r="P147" s="23" t="e">
        <f ca="1">Penjualan[[#This Row],[Subtotal_Jual]]-Penjualan[[#This Row],[Modal]]</f>
        <v>#REF!</v>
      </c>
      <c r="Q147" s="11"/>
      <c r="R147" s="11"/>
      <c r="S147" s="11" t="str">
        <f>IFERROR(IF(MATCH(Penjualan[[#This Row],[Faktur]],Petty_Cash[No.Faktur],0),"Tunai",""),IFERROR(IF(MATCH(Penjualan[[#This Row],[Faktur]],Rekening[No.Faktur],0),"TF",""),""))</f>
        <v/>
      </c>
      <c r="T147" s="11"/>
    </row>
    <row r="148" spans="1:20" x14ac:dyDescent="0.25">
      <c r="A148" s="11"/>
      <c r="B148" s="21"/>
      <c r="C148" s="48"/>
      <c r="D148" s="11"/>
      <c r="E148" s="11"/>
      <c r="F148" s="22"/>
      <c r="G148" s="22">
        <f t="shared" si="4"/>
        <v>0</v>
      </c>
      <c r="H148" s="22">
        <f>SUMIF(Petty_Cash[No.Faktur],Penjualan[[#This Row],[Faktur]],Petty_Cash[Subtotal])+SUMIF(Rekening[No.Faktur],Penjualan[[#This Row],[Faktur]],Rekening[Mutasi])</f>
        <v>0</v>
      </c>
      <c r="I148" s="7" cm="1">
        <f t="array" ref="I148">SUM(--IF(MMULT(--(ROW(Stok_In[Qty])&gt;TRANSPOSE(ROW(Stok_In[Qty]))),--IF(Stok_In[Nama Barang]=Penjualan[[#This Row],[Nama Barang]],Stok_In[Qty],0))&lt;SUMIF(D$4:D148,Penjualan[[#This Row],[Nama Barang]],E$4:E148),1,0))</f>
        <v>0</v>
      </c>
      <c r="J148" s="10" t="e" cm="1">
        <f t="array" aca="1" ref="J148" ca="1">SUMPRODUCT(--IF(OFFSET(Stok_In!E$2,,,I148)=Penjualan[[#This Row],[Nama Barang]],1,0),OFFSET(Stok_In!F$2,,,I148),OFFSET(Stok_In!G$2,,,I148))-SUMIF(Penjualan!D$3:D147,Penjualan[[#This Row],[Nama Barang]],Penjualan!L$3:L147)</f>
        <v>#REF!</v>
      </c>
      <c r="K148" s="45" t="e" cm="1">
        <f t="array" aca="1" ref="K148" ca="1">(SUMIF(D$2:D148,D148,E$2:E148)-SUMPRODUCT(--IF(OFFSET(Stok_In!E$2,,,I148)=D148,1,0),OFFSET(Stok_In!F$2,,,I148)))*INDIRECT(ADDRESS(Penjualan[[#This Row],[Column1]]+1,7,,,"Stok_In"))</f>
        <v>#REF!</v>
      </c>
      <c r="L148" s="10" t="e">
        <f ca="1">Penjualan[[#This Row],[total modal]]+Penjualan[[#This Row],[Sisa Modal]]</f>
        <v>#REF!</v>
      </c>
      <c r="M148" s="24">
        <f ca="1">IFERROR(ABS(Penjualan[[#This Row],[Sisa Modal]]/Penjualan[[#This Row],[Modal FIFO Satuan]]),0)</f>
        <v>0</v>
      </c>
      <c r="N148" s="22" t="e">
        <f ca="1">Penjualan[[#This Row],[Modal]]/Penjualan[[#This Row],[Qty]]</f>
        <v>#REF!</v>
      </c>
      <c r="O148" s="22" t="e">
        <f ca="1">AVERAGEIF(Stok_In[Nama Barang],Penjualan[[#This Row],[Nama Barang]],Stok_In[Harga])-Penjualan[[#This Row],[Modal FIFO Satuan]]</f>
        <v>#DIV/0!</v>
      </c>
      <c r="P148" s="23" t="e">
        <f ca="1">Penjualan[[#This Row],[Subtotal_Jual]]-Penjualan[[#This Row],[Modal]]</f>
        <v>#REF!</v>
      </c>
      <c r="Q148" s="11"/>
      <c r="R148" s="11"/>
      <c r="S148" s="11" t="str">
        <f>IFERROR(IF(MATCH(Penjualan[[#This Row],[Faktur]],Petty_Cash[No.Faktur],0),"Tunai",""),IFERROR(IF(MATCH(Penjualan[[#This Row],[Faktur]],Rekening[No.Faktur],0),"TF",""),""))</f>
        <v/>
      </c>
      <c r="T148" s="11"/>
    </row>
    <row r="149" spans="1:20" x14ac:dyDescent="0.25">
      <c r="A149" s="11"/>
      <c r="B149" s="21"/>
      <c r="C149" s="48"/>
      <c r="D149" s="11"/>
      <c r="E149" s="11"/>
      <c r="F149" s="22"/>
      <c r="G149" s="22">
        <f t="shared" si="4"/>
        <v>0</v>
      </c>
      <c r="H149" s="22">
        <f>SUMIF(Petty_Cash[No.Faktur],Penjualan[[#This Row],[Faktur]],Petty_Cash[Subtotal])+SUMIF(Rekening[No.Faktur],Penjualan[[#This Row],[Faktur]],Rekening[Mutasi])</f>
        <v>0</v>
      </c>
      <c r="I149" s="7" cm="1">
        <f t="array" ref="I149">SUM(--IF(MMULT(--(ROW(Stok_In[Qty])&gt;TRANSPOSE(ROW(Stok_In[Qty]))),--IF(Stok_In[Nama Barang]=Penjualan[[#This Row],[Nama Barang]],Stok_In[Qty],0))&lt;SUMIF(D$4:D149,Penjualan[[#This Row],[Nama Barang]],E$4:E149),1,0))</f>
        <v>0</v>
      </c>
      <c r="J149" s="10" t="e" cm="1">
        <f t="array" aca="1" ref="J149" ca="1">SUMPRODUCT(--IF(OFFSET(Stok_In!E$2,,,I149)=Penjualan[[#This Row],[Nama Barang]],1,0),OFFSET(Stok_In!F$2,,,I149),OFFSET(Stok_In!G$2,,,I149))-SUMIF(Penjualan!D$3:D148,Penjualan[[#This Row],[Nama Barang]],Penjualan!L$3:L148)</f>
        <v>#REF!</v>
      </c>
      <c r="K149" s="45" t="e" cm="1">
        <f t="array" aca="1" ref="K149" ca="1">(SUMIF(D$2:D149,D149,E$2:E149)-SUMPRODUCT(--IF(OFFSET(Stok_In!E$2,,,I149)=D149,1,0),OFFSET(Stok_In!F$2,,,I149)))*INDIRECT(ADDRESS(Penjualan[[#This Row],[Column1]]+1,7,,,"Stok_In"))</f>
        <v>#REF!</v>
      </c>
      <c r="L149" s="10" t="e">
        <f ca="1">Penjualan[[#This Row],[total modal]]+Penjualan[[#This Row],[Sisa Modal]]</f>
        <v>#REF!</v>
      </c>
      <c r="M149" s="24">
        <f ca="1">IFERROR(ABS(Penjualan[[#This Row],[Sisa Modal]]/Penjualan[[#This Row],[Modal FIFO Satuan]]),0)</f>
        <v>0</v>
      </c>
      <c r="N149" s="22" t="e">
        <f ca="1">Penjualan[[#This Row],[Modal]]/Penjualan[[#This Row],[Qty]]</f>
        <v>#REF!</v>
      </c>
      <c r="O149" s="22" t="e">
        <f ca="1">AVERAGEIF(Stok_In[Nama Barang],Penjualan[[#This Row],[Nama Barang]],Stok_In[Harga])-Penjualan[[#This Row],[Modal FIFO Satuan]]</f>
        <v>#DIV/0!</v>
      </c>
      <c r="P149" s="23" t="e">
        <f ca="1">Penjualan[[#This Row],[Subtotal_Jual]]-Penjualan[[#This Row],[Modal]]</f>
        <v>#REF!</v>
      </c>
      <c r="Q149" s="11"/>
      <c r="R149" s="11"/>
      <c r="S149" s="11" t="str">
        <f>IFERROR(IF(MATCH(Penjualan[[#This Row],[Faktur]],Petty_Cash[No.Faktur],0),"Tunai",""),IFERROR(IF(MATCH(Penjualan[[#This Row],[Faktur]],Rekening[No.Faktur],0),"TF",""),""))</f>
        <v/>
      </c>
      <c r="T149" s="11"/>
    </row>
    <row r="150" spans="1:20" x14ac:dyDescent="0.25">
      <c r="A150" s="11"/>
      <c r="B150" s="21"/>
      <c r="C150" s="48"/>
      <c r="D150" s="11"/>
      <c r="E150" s="11"/>
      <c r="F150" s="22"/>
      <c r="G150" s="22">
        <f t="shared" si="4"/>
        <v>0</v>
      </c>
      <c r="H150" s="22">
        <f>SUMIF(Petty_Cash[No.Faktur],Penjualan[[#This Row],[Faktur]],Petty_Cash[Subtotal])+SUMIF(Rekening[No.Faktur],Penjualan[[#This Row],[Faktur]],Rekening[Mutasi])</f>
        <v>0</v>
      </c>
      <c r="I150" s="7" cm="1">
        <f t="array" ref="I150">SUM(--IF(MMULT(--(ROW(Stok_In[Qty])&gt;TRANSPOSE(ROW(Stok_In[Qty]))),--IF(Stok_In[Nama Barang]=Penjualan[[#This Row],[Nama Barang]],Stok_In[Qty],0))&lt;SUMIF(D$4:D150,Penjualan[[#This Row],[Nama Barang]],E$4:E150),1,0))</f>
        <v>0</v>
      </c>
      <c r="J150" s="10" t="e" cm="1">
        <f t="array" aca="1" ref="J150" ca="1">SUMPRODUCT(--IF(OFFSET(Stok_In!E$2,,,I150)=Penjualan[[#This Row],[Nama Barang]],1,0),OFFSET(Stok_In!F$2,,,I150),OFFSET(Stok_In!G$2,,,I150))-SUMIF(Penjualan!D$3:D149,Penjualan[[#This Row],[Nama Barang]],Penjualan!L$3:L149)</f>
        <v>#REF!</v>
      </c>
      <c r="K150" s="45" t="e" cm="1">
        <f t="array" aca="1" ref="K150" ca="1">(SUMIF(D$2:D150,D150,E$2:E150)-SUMPRODUCT(--IF(OFFSET(Stok_In!E$2,,,I150)=D150,1,0),OFFSET(Stok_In!F$2,,,I150)))*INDIRECT(ADDRESS(Penjualan[[#This Row],[Column1]]+1,7,,,"Stok_In"))</f>
        <v>#REF!</v>
      </c>
      <c r="L150" s="10" t="e">
        <f ca="1">Penjualan[[#This Row],[total modal]]+Penjualan[[#This Row],[Sisa Modal]]</f>
        <v>#REF!</v>
      </c>
      <c r="M150" s="24">
        <f ca="1">IFERROR(ABS(Penjualan[[#This Row],[Sisa Modal]]/Penjualan[[#This Row],[Modal FIFO Satuan]]),0)</f>
        <v>0</v>
      </c>
      <c r="N150" s="22" t="e">
        <f ca="1">Penjualan[[#This Row],[Modal]]/Penjualan[[#This Row],[Qty]]</f>
        <v>#REF!</v>
      </c>
      <c r="O150" s="22" t="e">
        <f ca="1">AVERAGEIF(Stok_In[Nama Barang],Penjualan[[#This Row],[Nama Barang]],Stok_In[Harga])-Penjualan[[#This Row],[Modal FIFO Satuan]]</f>
        <v>#DIV/0!</v>
      </c>
      <c r="P150" s="23" t="e">
        <f ca="1">Penjualan[[#This Row],[Subtotal_Jual]]-Penjualan[[#This Row],[Modal]]</f>
        <v>#REF!</v>
      </c>
      <c r="Q150" s="11"/>
      <c r="R150" s="11"/>
      <c r="S150" s="11" t="str">
        <f>IFERROR(IF(MATCH(Penjualan[[#This Row],[Faktur]],Petty_Cash[No.Faktur],0),"Tunai",""),IFERROR(IF(MATCH(Penjualan[[#This Row],[Faktur]],Rekening[No.Faktur],0),"TF",""),""))</f>
        <v/>
      </c>
      <c r="T150" s="11"/>
    </row>
    <row r="151" spans="1:20" x14ac:dyDescent="0.25">
      <c r="A151" s="11"/>
      <c r="B151" s="21"/>
      <c r="C151" s="48"/>
      <c r="D151" s="11"/>
      <c r="E151" s="11"/>
      <c r="F151" s="22"/>
      <c r="G151" s="22">
        <f t="shared" si="4"/>
        <v>0</v>
      </c>
      <c r="H151" s="22">
        <f>SUMIF(Petty_Cash[No.Faktur],Penjualan[[#This Row],[Faktur]],Petty_Cash[Subtotal])+SUMIF(Rekening[No.Faktur],Penjualan[[#This Row],[Faktur]],Rekening[Mutasi])</f>
        <v>0</v>
      </c>
      <c r="I151" s="7" cm="1">
        <f t="array" ref="I151">SUM(--IF(MMULT(--(ROW(Stok_In[Qty])&gt;TRANSPOSE(ROW(Stok_In[Qty]))),--IF(Stok_In[Nama Barang]=Penjualan[[#This Row],[Nama Barang]],Stok_In[Qty],0))&lt;SUMIF(D$4:D151,Penjualan[[#This Row],[Nama Barang]],E$4:E151),1,0))</f>
        <v>0</v>
      </c>
      <c r="J151" s="10" t="e" cm="1">
        <f t="array" aca="1" ref="J151" ca="1">SUMPRODUCT(--IF(OFFSET(Stok_In!E$2,,,I151)=Penjualan[[#This Row],[Nama Barang]],1,0),OFFSET(Stok_In!F$2,,,I151),OFFSET(Stok_In!G$2,,,I151))-SUMIF(Penjualan!D$3:D150,Penjualan[[#This Row],[Nama Barang]],Penjualan!L$3:L150)</f>
        <v>#REF!</v>
      </c>
      <c r="K151" s="45" t="e" cm="1">
        <f t="array" aca="1" ref="K151" ca="1">(SUMIF(D$2:D151,D151,E$2:E151)-SUMPRODUCT(--IF(OFFSET(Stok_In!E$2,,,I151)=D151,1,0),OFFSET(Stok_In!F$2,,,I151)))*INDIRECT(ADDRESS(Penjualan[[#This Row],[Column1]]+1,7,,,"Stok_In"))</f>
        <v>#REF!</v>
      </c>
      <c r="L151" s="10" t="e">
        <f ca="1">Penjualan[[#This Row],[total modal]]+Penjualan[[#This Row],[Sisa Modal]]</f>
        <v>#REF!</v>
      </c>
      <c r="M151" s="24">
        <f ca="1">IFERROR(ABS(Penjualan[[#This Row],[Sisa Modal]]/Penjualan[[#This Row],[Modal FIFO Satuan]]),0)</f>
        <v>0</v>
      </c>
      <c r="N151" s="22" t="e">
        <f ca="1">Penjualan[[#This Row],[Modal]]/Penjualan[[#This Row],[Qty]]</f>
        <v>#REF!</v>
      </c>
      <c r="O151" s="22" t="e">
        <f ca="1">AVERAGEIF(Stok_In[Nama Barang],Penjualan[[#This Row],[Nama Barang]],Stok_In[Harga])-Penjualan[[#This Row],[Modal FIFO Satuan]]</f>
        <v>#DIV/0!</v>
      </c>
      <c r="P151" s="23" t="e">
        <f ca="1">Penjualan[[#This Row],[Subtotal_Jual]]-Penjualan[[#This Row],[Modal]]</f>
        <v>#REF!</v>
      </c>
      <c r="Q151" s="11"/>
      <c r="R151" s="11"/>
      <c r="S151" s="11" t="str">
        <f>IFERROR(IF(MATCH(Penjualan[[#This Row],[Faktur]],Petty_Cash[No.Faktur],0),"Tunai",""),IFERROR(IF(MATCH(Penjualan[[#This Row],[Faktur]],Rekening[No.Faktur],0),"TF",""),""))</f>
        <v/>
      </c>
      <c r="T151" s="11"/>
    </row>
    <row r="152" spans="1:20" x14ac:dyDescent="0.25">
      <c r="A152" s="11"/>
      <c r="B152" s="21"/>
      <c r="C152" s="48"/>
      <c r="D152" s="11"/>
      <c r="E152" s="11"/>
      <c r="F152" s="22"/>
      <c r="G152" s="22">
        <f t="shared" si="4"/>
        <v>0</v>
      </c>
      <c r="H152" s="22">
        <f>SUMIF(Petty_Cash[No.Faktur],Penjualan[[#This Row],[Faktur]],Petty_Cash[Subtotal])+SUMIF(Rekening[No.Faktur],Penjualan[[#This Row],[Faktur]],Rekening[Mutasi])</f>
        <v>0</v>
      </c>
      <c r="I152" s="7" cm="1">
        <f t="array" ref="I152">SUM(--IF(MMULT(--(ROW(Stok_In[Qty])&gt;TRANSPOSE(ROW(Stok_In[Qty]))),--IF(Stok_In[Nama Barang]=Penjualan[[#This Row],[Nama Barang]],Stok_In[Qty],0))&lt;SUMIF(D$4:D152,Penjualan[[#This Row],[Nama Barang]],E$4:E152),1,0))</f>
        <v>0</v>
      </c>
      <c r="J152" s="10" t="e" cm="1">
        <f t="array" aca="1" ref="J152" ca="1">SUMPRODUCT(--IF(OFFSET(Stok_In!E$2,,,I152)=Penjualan[[#This Row],[Nama Barang]],1,0),OFFSET(Stok_In!F$2,,,I152),OFFSET(Stok_In!G$2,,,I152))-SUMIF(Penjualan!D$3:D151,Penjualan[[#This Row],[Nama Barang]],Penjualan!L$3:L151)</f>
        <v>#REF!</v>
      </c>
      <c r="K152" s="45" t="e" cm="1">
        <f t="array" aca="1" ref="K152" ca="1">(SUMIF(D$2:D152,D152,E$2:E152)-SUMPRODUCT(--IF(OFFSET(Stok_In!E$2,,,I152)=D152,1,0),OFFSET(Stok_In!F$2,,,I152)))*INDIRECT(ADDRESS(Penjualan[[#This Row],[Column1]]+1,7,,,"Stok_In"))</f>
        <v>#REF!</v>
      </c>
      <c r="L152" s="10" t="e">
        <f ca="1">Penjualan[[#This Row],[total modal]]+Penjualan[[#This Row],[Sisa Modal]]</f>
        <v>#REF!</v>
      </c>
      <c r="M152" s="24">
        <f ca="1">IFERROR(ABS(Penjualan[[#This Row],[Sisa Modal]]/Penjualan[[#This Row],[Modal FIFO Satuan]]),0)</f>
        <v>0</v>
      </c>
      <c r="N152" s="22" t="e">
        <f ca="1">Penjualan[[#This Row],[Modal]]/Penjualan[[#This Row],[Qty]]</f>
        <v>#REF!</v>
      </c>
      <c r="O152" s="22" t="e">
        <f ca="1">AVERAGEIF(Stok_In[Nama Barang],Penjualan[[#This Row],[Nama Barang]],Stok_In[Harga])-Penjualan[[#This Row],[Modal FIFO Satuan]]</f>
        <v>#DIV/0!</v>
      </c>
      <c r="P152" s="23" t="e">
        <f ca="1">Penjualan[[#This Row],[Subtotal_Jual]]-Penjualan[[#This Row],[Modal]]</f>
        <v>#REF!</v>
      </c>
      <c r="Q152" s="11"/>
      <c r="R152" s="11"/>
      <c r="S152" s="11" t="str">
        <f>IFERROR(IF(MATCH(Penjualan[[#This Row],[Faktur]],Petty_Cash[No.Faktur],0),"Tunai",""),IFERROR(IF(MATCH(Penjualan[[#This Row],[Faktur]],Rekening[No.Faktur],0),"TF",""),""))</f>
        <v/>
      </c>
      <c r="T152" s="11"/>
    </row>
    <row r="153" spans="1:20" x14ac:dyDescent="0.25">
      <c r="A153" s="11"/>
      <c r="B153" s="21"/>
      <c r="C153" s="48"/>
      <c r="D153" s="11"/>
      <c r="E153" s="11"/>
      <c r="F153" s="22"/>
      <c r="G153" s="22">
        <f t="shared" si="4"/>
        <v>0</v>
      </c>
      <c r="H153" s="22">
        <f>SUMIF(Petty_Cash[No.Faktur],Penjualan[[#This Row],[Faktur]],Petty_Cash[Subtotal])+SUMIF(Rekening[No.Faktur],Penjualan[[#This Row],[Faktur]],Rekening[Mutasi])</f>
        <v>0</v>
      </c>
      <c r="I153" s="7" cm="1">
        <f t="array" ref="I153">SUM(--IF(MMULT(--(ROW(Stok_In[Qty])&gt;TRANSPOSE(ROW(Stok_In[Qty]))),--IF(Stok_In[Nama Barang]=Penjualan[[#This Row],[Nama Barang]],Stok_In[Qty],0))&lt;SUMIF(D$4:D153,Penjualan[[#This Row],[Nama Barang]],E$4:E153),1,0))</f>
        <v>0</v>
      </c>
      <c r="J153" s="10" t="e" cm="1">
        <f t="array" aca="1" ref="J153" ca="1">SUMPRODUCT(--IF(OFFSET(Stok_In!E$2,,,I153)=Penjualan[[#This Row],[Nama Barang]],1,0),OFFSET(Stok_In!F$2,,,I153),OFFSET(Stok_In!G$2,,,I153))-SUMIF(Penjualan!D$3:D152,Penjualan[[#This Row],[Nama Barang]],Penjualan!L$3:L152)</f>
        <v>#REF!</v>
      </c>
      <c r="K153" s="45" t="e" cm="1">
        <f t="array" aca="1" ref="K153" ca="1">(SUMIF(D$2:D153,D153,E$2:E153)-SUMPRODUCT(--IF(OFFSET(Stok_In!E$2,,,I153)=D153,1,0),OFFSET(Stok_In!F$2,,,I153)))*INDIRECT(ADDRESS(Penjualan[[#This Row],[Column1]]+1,7,,,"Stok_In"))</f>
        <v>#REF!</v>
      </c>
      <c r="L153" s="10" t="e">
        <f ca="1">Penjualan[[#This Row],[total modal]]+Penjualan[[#This Row],[Sisa Modal]]</f>
        <v>#REF!</v>
      </c>
      <c r="M153" s="24">
        <f ca="1">IFERROR(ABS(Penjualan[[#This Row],[Sisa Modal]]/Penjualan[[#This Row],[Modal FIFO Satuan]]),0)</f>
        <v>0</v>
      </c>
      <c r="N153" s="22" t="e">
        <f ca="1">Penjualan[[#This Row],[Modal]]/Penjualan[[#This Row],[Qty]]</f>
        <v>#REF!</v>
      </c>
      <c r="O153" s="22" t="e">
        <f ca="1">AVERAGEIF(Stok_In[Nama Barang],Penjualan[[#This Row],[Nama Barang]],Stok_In[Harga])-Penjualan[[#This Row],[Modal FIFO Satuan]]</f>
        <v>#DIV/0!</v>
      </c>
      <c r="P153" s="23" t="e">
        <f ca="1">Penjualan[[#This Row],[Subtotal_Jual]]-Penjualan[[#This Row],[Modal]]</f>
        <v>#REF!</v>
      </c>
      <c r="Q153" s="11"/>
      <c r="R153" s="11"/>
      <c r="S153" s="11" t="str">
        <f>IFERROR(IF(MATCH(Penjualan[[#This Row],[Faktur]],Petty_Cash[No.Faktur],0),"Tunai",""),IFERROR(IF(MATCH(Penjualan[[#This Row],[Faktur]],Rekening[No.Faktur],0),"TF",""),""))</f>
        <v/>
      </c>
      <c r="T153" s="11"/>
    </row>
    <row r="154" spans="1:20" x14ac:dyDescent="0.25">
      <c r="A154" s="11"/>
      <c r="B154" s="21"/>
      <c r="C154" s="48"/>
      <c r="D154" s="11"/>
      <c r="E154" s="11"/>
      <c r="F154" s="22"/>
      <c r="G154" s="22">
        <f t="shared" si="4"/>
        <v>0</v>
      </c>
      <c r="H154" s="22">
        <f>SUMIF(Petty_Cash[No.Faktur],Penjualan[[#This Row],[Faktur]],Petty_Cash[Subtotal])+SUMIF(Rekening[No.Faktur],Penjualan[[#This Row],[Faktur]],Rekening[Mutasi])</f>
        <v>0</v>
      </c>
      <c r="I154" s="7" cm="1">
        <f t="array" ref="I154">SUM(--IF(MMULT(--(ROW(Stok_In[Qty])&gt;TRANSPOSE(ROW(Stok_In[Qty]))),--IF(Stok_In[Nama Barang]=Penjualan[[#This Row],[Nama Barang]],Stok_In[Qty],0))&lt;SUMIF(D$4:D154,Penjualan[[#This Row],[Nama Barang]],E$4:E154),1,0))</f>
        <v>0</v>
      </c>
      <c r="J154" s="10" t="e" cm="1">
        <f t="array" aca="1" ref="J154" ca="1">SUMPRODUCT(--IF(OFFSET(Stok_In!E$2,,,I154)=Penjualan[[#This Row],[Nama Barang]],1,0),OFFSET(Stok_In!F$2,,,I154),OFFSET(Stok_In!G$2,,,I154))-SUMIF(Penjualan!D$3:D153,Penjualan[[#This Row],[Nama Barang]],Penjualan!L$3:L153)</f>
        <v>#REF!</v>
      </c>
      <c r="K154" s="45" t="e" cm="1">
        <f t="array" aca="1" ref="K154" ca="1">(SUMIF(D$2:D154,D154,E$2:E154)-SUMPRODUCT(--IF(OFFSET(Stok_In!E$2,,,I154)=D154,1,0),OFFSET(Stok_In!F$2,,,I154)))*INDIRECT(ADDRESS(Penjualan[[#This Row],[Column1]]+1,7,,,"Stok_In"))</f>
        <v>#REF!</v>
      </c>
      <c r="L154" s="10" t="e">
        <f ca="1">Penjualan[[#This Row],[total modal]]+Penjualan[[#This Row],[Sisa Modal]]</f>
        <v>#REF!</v>
      </c>
      <c r="M154" s="24">
        <f ca="1">IFERROR(ABS(Penjualan[[#This Row],[Sisa Modal]]/Penjualan[[#This Row],[Modal FIFO Satuan]]),0)</f>
        <v>0</v>
      </c>
      <c r="N154" s="22" t="e">
        <f ca="1">Penjualan[[#This Row],[Modal]]/Penjualan[[#This Row],[Qty]]</f>
        <v>#REF!</v>
      </c>
      <c r="O154" s="22" t="e">
        <f ca="1">AVERAGEIF(Stok_In[Nama Barang],Penjualan[[#This Row],[Nama Barang]],Stok_In[Harga])-Penjualan[[#This Row],[Modal FIFO Satuan]]</f>
        <v>#DIV/0!</v>
      </c>
      <c r="P154" s="23" t="e">
        <f ca="1">Penjualan[[#This Row],[Subtotal_Jual]]-Penjualan[[#This Row],[Modal]]</f>
        <v>#REF!</v>
      </c>
      <c r="Q154" s="11"/>
      <c r="R154" s="11"/>
      <c r="S154" s="11" t="str">
        <f>IFERROR(IF(MATCH(Penjualan[[#This Row],[Faktur]],Petty_Cash[No.Faktur],0),"Tunai",""),IFERROR(IF(MATCH(Penjualan[[#This Row],[Faktur]],Rekening[No.Faktur],0),"TF",""),""))</f>
        <v/>
      </c>
      <c r="T154" s="11"/>
    </row>
    <row r="155" spans="1:20" x14ac:dyDescent="0.25">
      <c r="A155" s="11"/>
      <c r="B155" s="21"/>
      <c r="C155" s="48"/>
      <c r="D155" s="11"/>
      <c r="E155" s="11"/>
      <c r="F155" s="22"/>
      <c r="G155" s="22">
        <f t="shared" si="4"/>
        <v>0</v>
      </c>
      <c r="H155" s="22">
        <f>SUMIF(Petty_Cash[No.Faktur],Penjualan[[#This Row],[Faktur]],Petty_Cash[Subtotal])+SUMIF(Rekening[No.Faktur],Penjualan[[#This Row],[Faktur]],Rekening[Mutasi])</f>
        <v>0</v>
      </c>
      <c r="I155" s="7" cm="1">
        <f t="array" ref="I155">SUM(--IF(MMULT(--(ROW(Stok_In[Qty])&gt;TRANSPOSE(ROW(Stok_In[Qty]))),--IF(Stok_In[Nama Barang]=Penjualan[[#This Row],[Nama Barang]],Stok_In[Qty],0))&lt;SUMIF(D$4:D155,Penjualan[[#This Row],[Nama Barang]],E$4:E155),1,0))</f>
        <v>0</v>
      </c>
      <c r="J155" s="10" t="e" cm="1">
        <f t="array" aca="1" ref="J155" ca="1">SUMPRODUCT(--IF(OFFSET(Stok_In!E$2,,,I155)=Penjualan[[#This Row],[Nama Barang]],1,0),OFFSET(Stok_In!F$2,,,I155),OFFSET(Stok_In!G$2,,,I155))-SUMIF(Penjualan!D$3:D154,Penjualan[[#This Row],[Nama Barang]],Penjualan!L$3:L154)</f>
        <v>#REF!</v>
      </c>
      <c r="K155" s="45" t="e" cm="1">
        <f t="array" aca="1" ref="K155" ca="1">(SUMIF(D$2:D155,D155,E$2:E155)-SUMPRODUCT(--IF(OFFSET(Stok_In!E$2,,,I155)=D155,1,0),OFFSET(Stok_In!F$2,,,I155)))*INDIRECT(ADDRESS(Penjualan[[#This Row],[Column1]]+1,7,,,"Stok_In"))</f>
        <v>#REF!</v>
      </c>
      <c r="L155" s="10" t="e">
        <f ca="1">Penjualan[[#This Row],[total modal]]+Penjualan[[#This Row],[Sisa Modal]]</f>
        <v>#REF!</v>
      </c>
      <c r="M155" s="24">
        <f ca="1">IFERROR(ABS(Penjualan[[#This Row],[Sisa Modal]]/Penjualan[[#This Row],[Modal FIFO Satuan]]),0)</f>
        <v>0</v>
      </c>
      <c r="N155" s="22" t="e">
        <f ca="1">Penjualan[[#This Row],[Modal]]/Penjualan[[#This Row],[Qty]]</f>
        <v>#REF!</v>
      </c>
      <c r="O155" s="22" t="e">
        <f ca="1">AVERAGEIF(Stok_In[Nama Barang],Penjualan[[#This Row],[Nama Barang]],Stok_In[Harga])-Penjualan[[#This Row],[Modal FIFO Satuan]]</f>
        <v>#DIV/0!</v>
      </c>
      <c r="P155" s="23" t="e">
        <f ca="1">Penjualan[[#This Row],[Subtotal_Jual]]-Penjualan[[#This Row],[Modal]]</f>
        <v>#REF!</v>
      </c>
      <c r="Q155" s="11"/>
      <c r="R155" s="11"/>
      <c r="S155" s="11" t="str">
        <f>IFERROR(IF(MATCH(Penjualan[[#This Row],[Faktur]],Petty_Cash[No.Faktur],0),"Tunai",""),IFERROR(IF(MATCH(Penjualan[[#This Row],[Faktur]],Rekening[No.Faktur],0),"TF",""),""))</f>
        <v/>
      </c>
      <c r="T155" s="11"/>
    </row>
    <row r="156" spans="1:20" x14ac:dyDescent="0.25">
      <c r="A156" s="11"/>
      <c r="B156" s="21"/>
      <c r="C156" s="48"/>
      <c r="D156" s="11"/>
      <c r="E156" s="11"/>
      <c r="F156" s="22"/>
      <c r="G156" s="22">
        <f t="shared" si="4"/>
        <v>0</v>
      </c>
      <c r="H156" s="22">
        <f>SUMIF(Petty_Cash[No.Faktur],Penjualan[[#This Row],[Faktur]],Petty_Cash[Subtotal])+SUMIF(Rekening[No.Faktur],Penjualan[[#This Row],[Faktur]],Rekening[Mutasi])</f>
        <v>0</v>
      </c>
      <c r="I156" s="7" cm="1">
        <f t="array" ref="I156">SUM(--IF(MMULT(--(ROW(Stok_In[Qty])&gt;TRANSPOSE(ROW(Stok_In[Qty]))),--IF(Stok_In[Nama Barang]=Penjualan[[#This Row],[Nama Barang]],Stok_In[Qty],0))&lt;SUMIF(D$4:D156,Penjualan[[#This Row],[Nama Barang]],E$4:E156),1,0))</f>
        <v>0</v>
      </c>
      <c r="J156" s="10" t="e" cm="1">
        <f t="array" aca="1" ref="J156" ca="1">SUMPRODUCT(--IF(OFFSET(Stok_In!E$2,,,I156)=Penjualan[[#This Row],[Nama Barang]],1,0),OFFSET(Stok_In!F$2,,,I156),OFFSET(Stok_In!G$2,,,I156))-SUMIF(Penjualan!D$3:D155,Penjualan[[#This Row],[Nama Barang]],Penjualan!L$3:L155)</f>
        <v>#REF!</v>
      </c>
      <c r="K156" s="45" t="e" cm="1">
        <f t="array" aca="1" ref="K156" ca="1">(SUMIF(D$2:D156,D156,E$2:E156)-SUMPRODUCT(--IF(OFFSET(Stok_In!E$2,,,I156)=D156,1,0),OFFSET(Stok_In!F$2,,,I156)))*INDIRECT(ADDRESS(Penjualan[[#This Row],[Column1]]+1,7,,,"Stok_In"))</f>
        <v>#REF!</v>
      </c>
      <c r="L156" s="10" t="e">
        <f ca="1">Penjualan[[#This Row],[total modal]]+Penjualan[[#This Row],[Sisa Modal]]</f>
        <v>#REF!</v>
      </c>
      <c r="M156" s="24">
        <f ca="1">IFERROR(ABS(Penjualan[[#This Row],[Sisa Modal]]/Penjualan[[#This Row],[Modal FIFO Satuan]]),0)</f>
        <v>0</v>
      </c>
      <c r="N156" s="22" t="e">
        <f ca="1">Penjualan[[#This Row],[Modal]]/Penjualan[[#This Row],[Qty]]</f>
        <v>#REF!</v>
      </c>
      <c r="O156" s="22" t="e">
        <f ca="1">AVERAGEIF(Stok_In[Nama Barang],Penjualan[[#This Row],[Nama Barang]],Stok_In[Harga])-Penjualan[[#This Row],[Modal FIFO Satuan]]</f>
        <v>#DIV/0!</v>
      </c>
      <c r="P156" s="23" t="e">
        <f ca="1">Penjualan[[#This Row],[Subtotal_Jual]]-Penjualan[[#This Row],[Modal]]</f>
        <v>#REF!</v>
      </c>
      <c r="Q156" s="11"/>
      <c r="R156" s="11"/>
      <c r="S156" s="11" t="str">
        <f>IFERROR(IF(MATCH(Penjualan[[#This Row],[Faktur]],Petty_Cash[No.Faktur],0),"Tunai",""),IFERROR(IF(MATCH(Penjualan[[#This Row],[Faktur]],Rekening[No.Faktur],0),"TF",""),""))</f>
        <v/>
      </c>
      <c r="T156" s="11"/>
    </row>
    <row r="157" spans="1:20" x14ac:dyDescent="0.25">
      <c r="A157" s="11"/>
      <c r="B157" s="21"/>
      <c r="C157" s="48"/>
      <c r="D157" s="11"/>
      <c r="E157" s="11"/>
      <c r="F157" s="22"/>
      <c r="G157" s="22">
        <f t="shared" si="4"/>
        <v>0</v>
      </c>
      <c r="H157" s="22">
        <f>SUMIF(Petty_Cash[No.Faktur],Penjualan[[#This Row],[Faktur]],Petty_Cash[Subtotal])+SUMIF(Rekening[No.Faktur],Penjualan[[#This Row],[Faktur]],Rekening[Mutasi])</f>
        <v>0</v>
      </c>
      <c r="I157" s="7" cm="1">
        <f t="array" ref="I157">SUM(--IF(MMULT(--(ROW(Stok_In[Qty])&gt;TRANSPOSE(ROW(Stok_In[Qty]))),--IF(Stok_In[Nama Barang]=Penjualan[[#This Row],[Nama Barang]],Stok_In[Qty],0))&lt;SUMIF(D$4:D157,Penjualan[[#This Row],[Nama Barang]],E$4:E157),1,0))</f>
        <v>0</v>
      </c>
      <c r="J157" s="10" t="e" cm="1">
        <f t="array" aca="1" ref="J157" ca="1">SUMPRODUCT(--IF(OFFSET(Stok_In!E$2,,,I157)=Penjualan[[#This Row],[Nama Barang]],1,0),OFFSET(Stok_In!F$2,,,I157),OFFSET(Stok_In!G$2,,,I157))-SUMIF(Penjualan!D$3:D156,Penjualan[[#This Row],[Nama Barang]],Penjualan!L$3:L156)</f>
        <v>#REF!</v>
      </c>
      <c r="K157" s="45" t="e" cm="1">
        <f t="array" aca="1" ref="K157" ca="1">(SUMIF(D$2:D157,D157,E$2:E157)-SUMPRODUCT(--IF(OFFSET(Stok_In!E$2,,,I157)=D157,1,0),OFFSET(Stok_In!F$2,,,I157)))*INDIRECT(ADDRESS(Penjualan[[#This Row],[Column1]]+1,7,,,"Stok_In"))</f>
        <v>#REF!</v>
      </c>
      <c r="L157" s="10" t="e">
        <f ca="1">Penjualan[[#This Row],[total modal]]+Penjualan[[#This Row],[Sisa Modal]]</f>
        <v>#REF!</v>
      </c>
      <c r="M157" s="24">
        <f ca="1">IFERROR(ABS(Penjualan[[#This Row],[Sisa Modal]]/Penjualan[[#This Row],[Modal FIFO Satuan]]),0)</f>
        <v>0</v>
      </c>
      <c r="N157" s="22" t="e">
        <f ca="1">Penjualan[[#This Row],[Modal]]/Penjualan[[#This Row],[Qty]]</f>
        <v>#REF!</v>
      </c>
      <c r="O157" s="22" t="e">
        <f ca="1">AVERAGEIF(Stok_In[Nama Barang],Penjualan[[#This Row],[Nama Barang]],Stok_In[Harga])-Penjualan[[#This Row],[Modal FIFO Satuan]]</f>
        <v>#DIV/0!</v>
      </c>
      <c r="P157" s="23" t="e">
        <f ca="1">Penjualan[[#This Row],[Subtotal_Jual]]-Penjualan[[#This Row],[Modal]]</f>
        <v>#REF!</v>
      </c>
      <c r="Q157" s="11"/>
      <c r="R157" s="11"/>
      <c r="S157" s="11" t="str">
        <f>IFERROR(IF(MATCH(Penjualan[[#This Row],[Faktur]],Petty_Cash[No.Faktur],0),"Tunai",""),IFERROR(IF(MATCH(Penjualan[[#This Row],[Faktur]],Rekening[No.Faktur],0),"TF",""),""))</f>
        <v/>
      </c>
      <c r="T157" s="11"/>
    </row>
    <row r="158" spans="1:20" x14ac:dyDescent="0.25">
      <c r="A158" s="11"/>
      <c r="B158" s="21"/>
      <c r="C158" s="48"/>
      <c r="D158" s="11"/>
      <c r="E158" s="11"/>
      <c r="F158" s="22"/>
      <c r="G158" s="22">
        <f t="shared" si="4"/>
        <v>0</v>
      </c>
      <c r="H158" s="22">
        <f>SUMIF(Petty_Cash[No.Faktur],Penjualan[[#This Row],[Faktur]],Petty_Cash[Subtotal])+SUMIF(Rekening[No.Faktur],Penjualan[[#This Row],[Faktur]],Rekening[Mutasi])</f>
        <v>0</v>
      </c>
      <c r="I158" s="7" cm="1">
        <f t="array" ref="I158">SUM(--IF(MMULT(--(ROW(Stok_In[Qty])&gt;TRANSPOSE(ROW(Stok_In[Qty]))),--IF(Stok_In[Nama Barang]=Penjualan[[#This Row],[Nama Barang]],Stok_In[Qty],0))&lt;SUMIF(D$4:D158,Penjualan[[#This Row],[Nama Barang]],E$4:E158),1,0))</f>
        <v>0</v>
      </c>
      <c r="J158" s="10" t="e" cm="1">
        <f t="array" aca="1" ref="J158" ca="1">SUMPRODUCT(--IF(OFFSET(Stok_In!E$2,,,I158)=Penjualan[[#This Row],[Nama Barang]],1,0),OFFSET(Stok_In!F$2,,,I158),OFFSET(Stok_In!G$2,,,I158))-SUMIF(Penjualan!D$3:D157,Penjualan[[#This Row],[Nama Barang]],Penjualan!L$3:L157)</f>
        <v>#REF!</v>
      </c>
      <c r="K158" s="45" t="e" cm="1">
        <f t="array" aca="1" ref="K158" ca="1">(SUMIF(D$2:D158,D158,E$2:E158)-SUMPRODUCT(--IF(OFFSET(Stok_In!E$2,,,I158)=D158,1,0),OFFSET(Stok_In!F$2,,,I158)))*INDIRECT(ADDRESS(Penjualan[[#This Row],[Column1]]+1,7,,,"Stok_In"))</f>
        <v>#REF!</v>
      </c>
      <c r="L158" s="10" t="e">
        <f ca="1">Penjualan[[#This Row],[total modal]]+Penjualan[[#This Row],[Sisa Modal]]</f>
        <v>#REF!</v>
      </c>
      <c r="M158" s="24">
        <f ca="1">IFERROR(ABS(Penjualan[[#This Row],[Sisa Modal]]/Penjualan[[#This Row],[Modal FIFO Satuan]]),0)</f>
        <v>0</v>
      </c>
      <c r="N158" s="22" t="e">
        <f ca="1">Penjualan[[#This Row],[Modal]]/Penjualan[[#This Row],[Qty]]</f>
        <v>#REF!</v>
      </c>
      <c r="O158" s="22" t="e">
        <f ca="1">AVERAGEIF(Stok_In[Nama Barang],Penjualan[[#This Row],[Nama Barang]],Stok_In[Harga])-Penjualan[[#This Row],[Modal FIFO Satuan]]</f>
        <v>#DIV/0!</v>
      </c>
      <c r="P158" s="23" t="e">
        <f ca="1">Penjualan[[#This Row],[Subtotal_Jual]]-Penjualan[[#This Row],[Modal]]</f>
        <v>#REF!</v>
      </c>
      <c r="Q158" s="11"/>
      <c r="R158" s="11"/>
      <c r="S158" s="11" t="str">
        <f>IFERROR(IF(MATCH(Penjualan[[#This Row],[Faktur]],Petty_Cash[No.Faktur],0),"Tunai",""),IFERROR(IF(MATCH(Penjualan[[#This Row],[Faktur]],Rekening[No.Faktur],0),"TF",""),""))</f>
        <v/>
      </c>
      <c r="T158" s="11"/>
    </row>
    <row r="159" spans="1:20" x14ac:dyDescent="0.25">
      <c r="A159" s="11"/>
      <c r="B159" s="21"/>
      <c r="C159" s="48"/>
      <c r="D159" s="11"/>
      <c r="E159" s="11"/>
      <c r="F159" s="22"/>
      <c r="G159" s="22">
        <f t="shared" si="4"/>
        <v>0</v>
      </c>
      <c r="H159" s="22">
        <f>SUMIF(Petty_Cash[No.Faktur],Penjualan[[#This Row],[Faktur]],Petty_Cash[Subtotal])+SUMIF(Rekening[No.Faktur],Penjualan[[#This Row],[Faktur]],Rekening[Mutasi])</f>
        <v>0</v>
      </c>
      <c r="I159" s="7" cm="1">
        <f t="array" ref="I159">SUM(--IF(MMULT(--(ROW(Stok_In[Qty])&gt;TRANSPOSE(ROW(Stok_In[Qty]))),--IF(Stok_In[Nama Barang]=Penjualan[[#This Row],[Nama Barang]],Stok_In[Qty],0))&lt;SUMIF(D$4:D159,Penjualan[[#This Row],[Nama Barang]],E$4:E159),1,0))</f>
        <v>0</v>
      </c>
      <c r="J159" s="10" t="e" cm="1">
        <f t="array" aca="1" ref="J159" ca="1">SUMPRODUCT(--IF(OFFSET(Stok_In!E$2,,,I159)=Penjualan[[#This Row],[Nama Barang]],1,0),OFFSET(Stok_In!F$2,,,I159),OFFSET(Stok_In!G$2,,,I159))-SUMIF(Penjualan!D$3:D158,Penjualan[[#This Row],[Nama Barang]],Penjualan!L$3:L158)</f>
        <v>#REF!</v>
      </c>
      <c r="K159" s="45" t="e" cm="1">
        <f t="array" aca="1" ref="K159" ca="1">(SUMIF(D$2:D159,D159,E$2:E159)-SUMPRODUCT(--IF(OFFSET(Stok_In!E$2,,,I159)=D159,1,0),OFFSET(Stok_In!F$2,,,I159)))*INDIRECT(ADDRESS(Penjualan[[#This Row],[Column1]]+1,7,,,"Stok_In"))</f>
        <v>#REF!</v>
      </c>
      <c r="L159" s="10" t="e">
        <f ca="1">Penjualan[[#This Row],[total modal]]+Penjualan[[#This Row],[Sisa Modal]]</f>
        <v>#REF!</v>
      </c>
      <c r="M159" s="24">
        <f ca="1">IFERROR(ABS(Penjualan[[#This Row],[Sisa Modal]]/Penjualan[[#This Row],[Modal FIFO Satuan]]),0)</f>
        <v>0</v>
      </c>
      <c r="N159" s="22" t="e">
        <f ca="1">Penjualan[[#This Row],[Modal]]/Penjualan[[#This Row],[Qty]]</f>
        <v>#REF!</v>
      </c>
      <c r="O159" s="22" t="e">
        <f ca="1">AVERAGEIF(Stok_In[Nama Barang],Penjualan[[#This Row],[Nama Barang]],Stok_In[Harga])-Penjualan[[#This Row],[Modal FIFO Satuan]]</f>
        <v>#DIV/0!</v>
      </c>
      <c r="P159" s="23" t="e">
        <f ca="1">Penjualan[[#This Row],[Subtotal_Jual]]-Penjualan[[#This Row],[Modal]]</f>
        <v>#REF!</v>
      </c>
      <c r="Q159" s="11"/>
      <c r="R159" s="11"/>
      <c r="S159" s="11" t="str">
        <f>IFERROR(IF(MATCH(Penjualan[[#This Row],[Faktur]],Petty_Cash[No.Faktur],0),"Tunai",""),IFERROR(IF(MATCH(Penjualan[[#This Row],[Faktur]],Rekening[No.Faktur],0),"TF",""),""))</f>
        <v/>
      </c>
      <c r="T159" s="11"/>
    </row>
    <row r="160" spans="1:20" x14ac:dyDescent="0.25">
      <c r="A160" s="11"/>
      <c r="B160" s="21"/>
      <c r="C160" s="48"/>
      <c r="D160" s="11"/>
      <c r="E160" s="11"/>
      <c r="F160" s="22"/>
      <c r="G160" s="22">
        <f t="shared" si="4"/>
        <v>0</v>
      </c>
      <c r="H160" s="22">
        <f>SUMIF(Petty_Cash[No.Faktur],Penjualan[[#This Row],[Faktur]],Petty_Cash[Subtotal])+SUMIF(Rekening[No.Faktur],Penjualan[[#This Row],[Faktur]],Rekening[Mutasi])</f>
        <v>0</v>
      </c>
      <c r="I160" s="7" cm="1">
        <f t="array" ref="I160">SUM(--IF(MMULT(--(ROW(Stok_In[Qty])&gt;TRANSPOSE(ROW(Stok_In[Qty]))),--IF(Stok_In[Nama Barang]=Penjualan[[#This Row],[Nama Barang]],Stok_In[Qty],0))&lt;SUMIF(D$4:D160,Penjualan[[#This Row],[Nama Barang]],E$4:E160),1,0))</f>
        <v>0</v>
      </c>
      <c r="J160" s="10" t="e" cm="1">
        <f t="array" aca="1" ref="J160" ca="1">SUMPRODUCT(--IF(OFFSET(Stok_In!E$2,,,I160)=Penjualan[[#This Row],[Nama Barang]],1,0),OFFSET(Stok_In!F$2,,,I160),OFFSET(Stok_In!G$2,,,I160))-SUMIF(Penjualan!D$3:D159,Penjualan[[#This Row],[Nama Barang]],Penjualan!L$3:L159)</f>
        <v>#REF!</v>
      </c>
      <c r="K160" s="45" t="e" cm="1">
        <f t="array" aca="1" ref="K160" ca="1">(SUMIF(D$2:D160,D160,E$2:E160)-SUMPRODUCT(--IF(OFFSET(Stok_In!E$2,,,I160)=D160,1,0),OFFSET(Stok_In!F$2,,,I160)))*INDIRECT(ADDRESS(Penjualan[[#This Row],[Column1]]+1,7,,,"Stok_In"))</f>
        <v>#REF!</v>
      </c>
      <c r="L160" s="10" t="e">
        <f ca="1">Penjualan[[#This Row],[total modal]]+Penjualan[[#This Row],[Sisa Modal]]</f>
        <v>#REF!</v>
      </c>
      <c r="M160" s="24">
        <f ca="1">IFERROR(ABS(Penjualan[[#This Row],[Sisa Modal]]/Penjualan[[#This Row],[Modal FIFO Satuan]]),0)</f>
        <v>0</v>
      </c>
      <c r="N160" s="22" t="e">
        <f ca="1">Penjualan[[#This Row],[Modal]]/Penjualan[[#This Row],[Qty]]</f>
        <v>#REF!</v>
      </c>
      <c r="O160" s="22" t="e">
        <f ca="1">AVERAGEIF(Stok_In[Nama Barang],Penjualan[[#This Row],[Nama Barang]],Stok_In[Harga])-Penjualan[[#This Row],[Modal FIFO Satuan]]</f>
        <v>#DIV/0!</v>
      </c>
      <c r="P160" s="23" t="e">
        <f ca="1">Penjualan[[#This Row],[Subtotal_Jual]]-Penjualan[[#This Row],[Modal]]</f>
        <v>#REF!</v>
      </c>
      <c r="Q160" s="11"/>
      <c r="R160" s="11"/>
      <c r="S160" s="11" t="str">
        <f>IFERROR(IF(MATCH(Penjualan[[#This Row],[Faktur]],Petty_Cash[No.Faktur],0),"Tunai",""),IFERROR(IF(MATCH(Penjualan[[#This Row],[Faktur]],Rekening[No.Faktur],0),"TF",""),""))</f>
        <v/>
      </c>
      <c r="T160" s="11"/>
    </row>
    <row r="161" spans="1:20" x14ac:dyDescent="0.25">
      <c r="A161" s="11"/>
      <c r="B161" s="21"/>
      <c r="C161" s="48"/>
      <c r="D161" s="11"/>
      <c r="E161" s="11"/>
      <c r="F161" s="22"/>
      <c r="G161" s="22">
        <f t="shared" si="4"/>
        <v>0</v>
      </c>
      <c r="H161" s="22">
        <f>SUMIF(Petty_Cash[No.Faktur],Penjualan[[#This Row],[Faktur]],Petty_Cash[Subtotal])+SUMIF(Rekening[No.Faktur],Penjualan[[#This Row],[Faktur]],Rekening[Mutasi])</f>
        <v>0</v>
      </c>
      <c r="I161" s="7" cm="1">
        <f t="array" ref="I161">SUM(--IF(MMULT(--(ROW(Stok_In[Qty])&gt;TRANSPOSE(ROW(Stok_In[Qty]))),--IF(Stok_In[Nama Barang]=Penjualan[[#This Row],[Nama Barang]],Stok_In[Qty],0))&lt;SUMIF(D$4:D161,Penjualan[[#This Row],[Nama Barang]],E$4:E161),1,0))</f>
        <v>0</v>
      </c>
      <c r="J161" s="10" t="e" cm="1">
        <f t="array" aca="1" ref="J161" ca="1">SUMPRODUCT(--IF(OFFSET(Stok_In!E$2,,,I161)=Penjualan[[#This Row],[Nama Barang]],1,0),OFFSET(Stok_In!F$2,,,I161),OFFSET(Stok_In!G$2,,,I161))-SUMIF(Penjualan!D$3:D160,Penjualan[[#This Row],[Nama Barang]],Penjualan!L$3:L160)</f>
        <v>#REF!</v>
      </c>
      <c r="K161" s="45" t="e" cm="1">
        <f t="array" aca="1" ref="K161" ca="1">(SUMIF(D$2:D161,D161,E$2:E161)-SUMPRODUCT(--IF(OFFSET(Stok_In!E$2,,,I161)=D161,1,0),OFFSET(Stok_In!F$2,,,I161)))*INDIRECT(ADDRESS(Penjualan[[#This Row],[Column1]]+1,7,,,"Stok_In"))</f>
        <v>#REF!</v>
      </c>
      <c r="L161" s="10" t="e">
        <f ca="1">Penjualan[[#This Row],[total modal]]+Penjualan[[#This Row],[Sisa Modal]]</f>
        <v>#REF!</v>
      </c>
      <c r="M161" s="24">
        <f ca="1">IFERROR(ABS(Penjualan[[#This Row],[Sisa Modal]]/Penjualan[[#This Row],[Modal FIFO Satuan]]),0)</f>
        <v>0</v>
      </c>
      <c r="N161" s="22" t="e">
        <f ca="1">Penjualan[[#This Row],[Modal]]/Penjualan[[#This Row],[Qty]]</f>
        <v>#REF!</v>
      </c>
      <c r="O161" s="22" t="e">
        <f ca="1">AVERAGEIF(Stok_In[Nama Barang],Penjualan[[#This Row],[Nama Barang]],Stok_In[Harga])-Penjualan[[#This Row],[Modal FIFO Satuan]]</f>
        <v>#DIV/0!</v>
      </c>
      <c r="P161" s="23" t="e">
        <f ca="1">Penjualan[[#This Row],[Subtotal_Jual]]-Penjualan[[#This Row],[Modal]]</f>
        <v>#REF!</v>
      </c>
      <c r="Q161" s="11"/>
      <c r="R161" s="11"/>
      <c r="S161" s="11" t="str">
        <f>IFERROR(IF(MATCH(Penjualan[[#This Row],[Faktur]],Petty_Cash[No.Faktur],0),"Tunai",""),IFERROR(IF(MATCH(Penjualan[[#This Row],[Faktur]],Rekening[No.Faktur],0),"TF",""),""))</f>
        <v/>
      </c>
      <c r="T161" s="11"/>
    </row>
    <row r="162" spans="1:20" x14ac:dyDescent="0.25">
      <c r="A162" s="11"/>
      <c r="B162" s="21"/>
      <c r="C162" s="48"/>
      <c r="D162" s="11"/>
      <c r="E162" s="11"/>
      <c r="F162" s="22"/>
      <c r="G162" s="22">
        <f t="shared" si="4"/>
        <v>0</v>
      </c>
      <c r="H162" s="22">
        <f>SUMIF(Petty_Cash[No.Faktur],Penjualan[[#This Row],[Faktur]],Petty_Cash[Subtotal])+SUMIF(Rekening[No.Faktur],Penjualan[[#This Row],[Faktur]],Rekening[Mutasi])</f>
        <v>0</v>
      </c>
      <c r="I162" s="7" cm="1">
        <f t="array" ref="I162">SUM(--IF(MMULT(--(ROW(Stok_In[Qty])&gt;TRANSPOSE(ROW(Stok_In[Qty]))),--IF(Stok_In[Nama Barang]=Penjualan[[#This Row],[Nama Barang]],Stok_In[Qty],0))&lt;SUMIF(D$4:D162,Penjualan[[#This Row],[Nama Barang]],E$4:E162),1,0))</f>
        <v>0</v>
      </c>
      <c r="J162" s="10" t="e" cm="1">
        <f t="array" aca="1" ref="J162" ca="1">SUMPRODUCT(--IF(OFFSET(Stok_In!E$2,,,I162)=Penjualan[[#This Row],[Nama Barang]],1,0),OFFSET(Stok_In!F$2,,,I162),OFFSET(Stok_In!G$2,,,I162))-SUMIF(Penjualan!D$3:D161,Penjualan[[#This Row],[Nama Barang]],Penjualan!L$3:L161)</f>
        <v>#REF!</v>
      </c>
      <c r="K162" s="45" t="e" cm="1">
        <f t="array" aca="1" ref="K162" ca="1">(SUMIF(D$2:D162,D162,E$2:E162)-SUMPRODUCT(--IF(OFFSET(Stok_In!E$2,,,I162)=D162,1,0),OFFSET(Stok_In!F$2,,,I162)))*INDIRECT(ADDRESS(Penjualan[[#This Row],[Column1]]+1,7,,,"Stok_In"))</f>
        <v>#REF!</v>
      </c>
      <c r="L162" s="10" t="e">
        <f ca="1">Penjualan[[#This Row],[total modal]]+Penjualan[[#This Row],[Sisa Modal]]</f>
        <v>#REF!</v>
      </c>
      <c r="M162" s="24">
        <f ca="1">IFERROR(ABS(Penjualan[[#This Row],[Sisa Modal]]/Penjualan[[#This Row],[Modal FIFO Satuan]]),0)</f>
        <v>0</v>
      </c>
      <c r="N162" s="22" t="e">
        <f ca="1">Penjualan[[#This Row],[Modal]]/Penjualan[[#This Row],[Qty]]</f>
        <v>#REF!</v>
      </c>
      <c r="O162" s="22" t="e">
        <f ca="1">AVERAGEIF(Stok_In[Nama Barang],Penjualan[[#This Row],[Nama Barang]],Stok_In[Harga])-Penjualan[[#This Row],[Modal FIFO Satuan]]</f>
        <v>#DIV/0!</v>
      </c>
      <c r="P162" s="23" t="e">
        <f ca="1">Penjualan[[#This Row],[Subtotal_Jual]]-Penjualan[[#This Row],[Modal]]</f>
        <v>#REF!</v>
      </c>
      <c r="Q162" s="11"/>
      <c r="R162" s="11"/>
      <c r="S162" s="11" t="str">
        <f>IFERROR(IF(MATCH(Penjualan[[#This Row],[Faktur]],Petty_Cash[No.Faktur],0),"Tunai",""),IFERROR(IF(MATCH(Penjualan[[#This Row],[Faktur]],Rekening[No.Faktur],0),"TF",""),""))</f>
        <v/>
      </c>
      <c r="T162" s="11"/>
    </row>
    <row r="163" spans="1:20" x14ac:dyDescent="0.25">
      <c r="A163" s="11"/>
      <c r="B163" s="21"/>
      <c r="C163" s="48"/>
      <c r="D163" s="7"/>
      <c r="E163" s="11"/>
      <c r="F163" s="22"/>
      <c r="G163" s="22">
        <f t="shared" si="4"/>
        <v>0</v>
      </c>
      <c r="H163" s="22">
        <f>SUMIF(Petty_Cash[No.Faktur],Penjualan[[#This Row],[Faktur]],Petty_Cash[Subtotal])+SUMIF(Rekening[No.Faktur],Penjualan[[#This Row],[Faktur]],Rekening[Mutasi])</f>
        <v>0</v>
      </c>
      <c r="I163" s="7" cm="1">
        <f t="array" ref="I163">SUM(--IF(MMULT(--(ROW(Stok_In[Qty])&gt;TRANSPOSE(ROW(Stok_In[Qty]))),--IF(Stok_In[Nama Barang]=Penjualan[[#This Row],[Nama Barang]],Stok_In[Qty],0))&lt;SUMIF(D$4:D163,Penjualan[[#This Row],[Nama Barang]],E$4:E163),1,0))</f>
        <v>0</v>
      </c>
      <c r="J163" s="10" t="e" cm="1">
        <f t="array" aca="1" ref="J163" ca="1">SUMPRODUCT(--IF(OFFSET(Stok_In!E$2,,,I163)=Penjualan[[#This Row],[Nama Barang]],1,0),OFFSET(Stok_In!F$2,,,I163),OFFSET(Stok_In!G$2,,,I163))-SUMIF(Penjualan!D$3:D162,Penjualan[[#This Row],[Nama Barang]],Penjualan!L$3:L162)</f>
        <v>#REF!</v>
      </c>
      <c r="K163" s="45" t="e" cm="1">
        <f t="array" aca="1" ref="K163" ca="1">(SUMIF(D$2:D163,D163,E$2:E163)-SUMPRODUCT(--IF(OFFSET(Stok_In!E$2,,,I163)=D163,1,0),OFFSET(Stok_In!F$2,,,I163)))*INDIRECT(ADDRESS(Penjualan[[#This Row],[Column1]]+1,7,,,"Stok_In"))</f>
        <v>#REF!</v>
      </c>
      <c r="L163" s="10" t="e">
        <f ca="1">Penjualan[[#This Row],[total modal]]+Penjualan[[#This Row],[Sisa Modal]]</f>
        <v>#REF!</v>
      </c>
      <c r="M163" s="24">
        <f ca="1">IFERROR(ABS(Penjualan[[#This Row],[Sisa Modal]]/Penjualan[[#This Row],[Modal FIFO Satuan]]),0)</f>
        <v>0</v>
      </c>
      <c r="N163" s="22" t="e">
        <f ca="1">Penjualan[[#This Row],[Modal]]/Penjualan[[#This Row],[Qty]]</f>
        <v>#REF!</v>
      </c>
      <c r="O163" s="22" t="e">
        <f ca="1">AVERAGEIF(Stok_In[Nama Barang],Penjualan[[#This Row],[Nama Barang]],Stok_In[Harga])-Penjualan[[#This Row],[Modal FIFO Satuan]]</f>
        <v>#DIV/0!</v>
      </c>
      <c r="P163" s="23" t="e">
        <f ca="1">Penjualan[[#This Row],[Subtotal_Jual]]-Penjualan[[#This Row],[Modal]]</f>
        <v>#REF!</v>
      </c>
      <c r="Q163" s="11"/>
      <c r="R163" s="11"/>
      <c r="S163" s="11" t="str">
        <f>IFERROR(IF(MATCH(Penjualan[[#This Row],[Faktur]],Petty_Cash[No.Faktur],0),"Tunai",""),IFERROR(IF(MATCH(Penjualan[[#This Row],[Faktur]],Rekening[No.Faktur],0),"TF",""),""))</f>
        <v/>
      </c>
      <c r="T163" s="11"/>
    </row>
    <row r="164" spans="1:20" x14ac:dyDescent="0.25">
      <c r="A164" s="11"/>
      <c r="B164" s="21"/>
      <c r="C164" s="48"/>
      <c r="D164" s="11"/>
      <c r="E164" s="11"/>
      <c r="F164" s="22"/>
      <c r="G164" s="22">
        <f t="shared" si="4"/>
        <v>0</v>
      </c>
      <c r="H164" s="22">
        <f>SUMIF(Petty_Cash[No.Faktur],Penjualan[[#This Row],[Faktur]],Petty_Cash[Subtotal])+SUMIF(Rekening[No.Faktur],Penjualan[[#This Row],[Faktur]],Rekening[Mutasi])</f>
        <v>0</v>
      </c>
      <c r="I164" s="7" cm="1">
        <f t="array" ref="I164">SUM(--IF(MMULT(--(ROW(Stok_In[Qty])&gt;TRANSPOSE(ROW(Stok_In[Qty]))),--IF(Stok_In[Nama Barang]=Penjualan[[#This Row],[Nama Barang]],Stok_In[Qty],0))&lt;SUMIF(D$4:D164,Penjualan[[#This Row],[Nama Barang]],E$4:E164),1,0))</f>
        <v>0</v>
      </c>
      <c r="J164" s="10" t="e" cm="1">
        <f t="array" aca="1" ref="J164" ca="1">SUMPRODUCT(--IF(OFFSET(Stok_In!E$2,,,I164)=Penjualan[[#This Row],[Nama Barang]],1,0),OFFSET(Stok_In!F$2,,,I164),OFFSET(Stok_In!G$2,,,I164))-SUMIF(Penjualan!D$3:D163,Penjualan[[#This Row],[Nama Barang]],Penjualan!L$3:L163)</f>
        <v>#REF!</v>
      </c>
      <c r="K164" s="45" t="e" cm="1">
        <f t="array" aca="1" ref="K164" ca="1">(SUMIF(D$2:D164,D164,E$2:E164)-SUMPRODUCT(--IF(OFFSET(Stok_In!E$2,,,I164)=D164,1,0),OFFSET(Stok_In!F$2,,,I164)))*INDIRECT(ADDRESS(Penjualan[[#This Row],[Column1]]+1,7,,,"Stok_In"))</f>
        <v>#REF!</v>
      </c>
      <c r="L164" s="10" t="e">
        <f ca="1">Penjualan[[#This Row],[total modal]]+Penjualan[[#This Row],[Sisa Modal]]</f>
        <v>#REF!</v>
      </c>
      <c r="M164" s="24">
        <f ca="1">IFERROR(ABS(Penjualan[[#This Row],[Sisa Modal]]/Penjualan[[#This Row],[Modal FIFO Satuan]]),0)</f>
        <v>0</v>
      </c>
      <c r="N164" s="22" t="e">
        <f ca="1">Penjualan[[#This Row],[Modal]]/Penjualan[[#This Row],[Qty]]</f>
        <v>#REF!</v>
      </c>
      <c r="O164" s="22" t="e">
        <f ca="1">AVERAGEIF(Stok_In[Nama Barang],Penjualan[[#This Row],[Nama Barang]],Stok_In[Harga])-Penjualan[[#This Row],[Modal FIFO Satuan]]</f>
        <v>#DIV/0!</v>
      </c>
      <c r="P164" s="23" t="e">
        <f ca="1">Penjualan[[#This Row],[Subtotal_Jual]]-Penjualan[[#This Row],[Modal]]</f>
        <v>#REF!</v>
      </c>
      <c r="Q164" s="11"/>
      <c r="R164" s="11"/>
      <c r="S164" s="11" t="str">
        <f>IFERROR(IF(MATCH(Penjualan[[#This Row],[Faktur]],Petty_Cash[No.Faktur],0),"Tunai",""),IFERROR(IF(MATCH(Penjualan[[#This Row],[Faktur]],Rekening[No.Faktur],0),"TF",""),""))</f>
        <v/>
      </c>
      <c r="T164" s="11"/>
    </row>
    <row r="165" spans="1:20" x14ac:dyDescent="0.25">
      <c r="A165" s="11"/>
      <c r="B165" s="21"/>
      <c r="C165" s="48"/>
      <c r="D165" s="7"/>
      <c r="E165" s="11"/>
      <c r="F165" s="22"/>
      <c r="G165" s="22">
        <f t="shared" si="4"/>
        <v>0</v>
      </c>
      <c r="H165" s="22">
        <f>SUMIF(Petty_Cash[No.Faktur],Penjualan[[#This Row],[Faktur]],Petty_Cash[Subtotal])+SUMIF(Rekening[No.Faktur],Penjualan[[#This Row],[Faktur]],Rekening[Mutasi])</f>
        <v>0</v>
      </c>
      <c r="I165" s="7" cm="1">
        <f t="array" ref="I165">SUM(--IF(MMULT(--(ROW(Stok_In[Qty])&gt;TRANSPOSE(ROW(Stok_In[Qty]))),--IF(Stok_In[Nama Barang]=Penjualan[[#This Row],[Nama Barang]],Stok_In[Qty],0))&lt;SUMIF(D$4:D165,Penjualan[[#This Row],[Nama Barang]],E$4:E165),1,0))</f>
        <v>0</v>
      </c>
      <c r="J165" s="10" t="e" cm="1">
        <f t="array" aca="1" ref="J165" ca="1">SUMPRODUCT(--IF(OFFSET(Stok_In!E$2,,,I165)=Penjualan[[#This Row],[Nama Barang]],1,0),OFFSET(Stok_In!F$2,,,I165),OFFSET(Stok_In!G$2,,,I165))-SUMIF(Penjualan!D$3:D164,Penjualan[[#This Row],[Nama Barang]],Penjualan!L$3:L164)</f>
        <v>#REF!</v>
      </c>
      <c r="K165" s="45" t="e" cm="1">
        <f t="array" aca="1" ref="K165" ca="1">(SUMIF(D$2:D165,D165,E$2:E165)-SUMPRODUCT(--IF(OFFSET(Stok_In!E$2,,,I165)=D165,1,0),OFFSET(Stok_In!F$2,,,I165)))*INDIRECT(ADDRESS(Penjualan[[#This Row],[Column1]]+1,7,,,"Stok_In"))</f>
        <v>#REF!</v>
      </c>
      <c r="L165" s="10" t="e">
        <f ca="1">Penjualan[[#This Row],[total modal]]+Penjualan[[#This Row],[Sisa Modal]]</f>
        <v>#REF!</v>
      </c>
      <c r="M165" s="24">
        <f ca="1">IFERROR(ABS(Penjualan[[#This Row],[Sisa Modal]]/Penjualan[[#This Row],[Modal FIFO Satuan]]),0)</f>
        <v>0</v>
      </c>
      <c r="N165" s="22" t="e">
        <f ca="1">Penjualan[[#This Row],[Modal]]/Penjualan[[#This Row],[Qty]]</f>
        <v>#REF!</v>
      </c>
      <c r="O165" s="22" t="e">
        <f ca="1">AVERAGEIF(Stok_In[Nama Barang],Penjualan[[#This Row],[Nama Barang]],Stok_In[Harga])-Penjualan[[#This Row],[Modal FIFO Satuan]]</f>
        <v>#DIV/0!</v>
      </c>
      <c r="P165" s="23" t="e">
        <f ca="1">Penjualan[[#This Row],[Subtotal_Jual]]-Penjualan[[#This Row],[Modal]]</f>
        <v>#REF!</v>
      </c>
      <c r="Q165" s="11"/>
      <c r="R165" s="11"/>
      <c r="S165" s="11" t="str">
        <f>IFERROR(IF(MATCH(Penjualan[[#This Row],[Faktur]],Petty_Cash[No.Faktur],0),"Tunai",""),IFERROR(IF(MATCH(Penjualan[[#This Row],[Faktur]],Rekening[No.Faktur],0),"TF",""),""))</f>
        <v/>
      </c>
      <c r="T165" s="11"/>
    </row>
    <row r="166" spans="1:20" x14ac:dyDescent="0.25">
      <c r="A166" s="11"/>
      <c r="B166" s="21"/>
      <c r="C166" s="48"/>
      <c r="D166" s="7"/>
      <c r="E166" s="11"/>
      <c r="F166" s="22"/>
      <c r="G166" s="22">
        <f t="shared" si="4"/>
        <v>0</v>
      </c>
      <c r="H166" s="22">
        <f>SUMIF(Petty_Cash[No.Faktur],Penjualan[[#This Row],[Faktur]],Petty_Cash[Subtotal])+SUMIF(Rekening[No.Faktur],Penjualan[[#This Row],[Faktur]],Rekening[Mutasi])</f>
        <v>0</v>
      </c>
      <c r="I166" s="7" cm="1">
        <f t="array" ref="I166">SUM(--IF(MMULT(--(ROW(Stok_In[Qty])&gt;TRANSPOSE(ROW(Stok_In[Qty]))),--IF(Stok_In[Nama Barang]=Penjualan[[#This Row],[Nama Barang]],Stok_In[Qty],0))&lt;SUMIF(D$4:D166,Penjualan[[#This Row],[Nama Barang]],E$4:E166),1,0))</f>
        <v>0</v>
      </c>
      <c r="J166" s="10" t="e" cm="1">
        <f t="array" aca="1" ref="J166" ca="1">SUMPRODUCT(--IF(OFFSET(Stok_In!E$2,,,I166)=Penjualan[[#This Row],[Nama Barang]],1,0),OFFSET(Stok_In!F$2,,,I166),OFFSET(Stok_In!G$2,,,I166))-SUMIF(Penjualan!D$3:D165,Penjualan[[#This Row],[Nama Barang]],Penjualan!L$3:L165)</f>
        <v>#REF!</v>
      </c>
      <c r="K166" s="45" t="e" cm="1">
        <f t="array" aca="1" ref="K166" ca="1">(SUMIF(D$2:D166,D166,E$2:E166)-SUMPRODUCT(--IF(OFFSET(Stok_In!E$2,,,I166)=D166,1,0),OFFSET(Stok_In!F$2,,,I166)))*INDIRECT(ADDRESS(Penjualan[[#This Row],[Column1]]+1,7,,,"Stok_In"))</f>
        <v>#REF!</v>
      </c>
      <c r="L166" s="10" t="e">
        <f ca="1">Penjualan[[#This Row],[total modal]]+Penjualan[[#This Row],[Sisa Modal]]</f>
        <v>#REF!</v>
      </c>
      <c r="M166" s="24">
        <f ca="1">IFERROR(ABS(Penjualan[[#This Row],[Sisa Modal]]/Penjualan[[#This Row],[Modal FIFO Satuan]]),0)</f>
        <v>0</v>
      </c>
      <c r="N166" s="22" t="e">
        <f ca="1">Penjualan[[#This Row],[Modal]]/Penjualan[[#This Row],[Qty]]</f>
        <v>#REF!</v>
      </c>
      <c r="O166" s="22" t="e">
        <f ca="1">AVERAGEIF(Stok_In[Nama Barang],Penjualan[[#This Row],[Nama Barang]],Stok_In[Harga])-Penjualan[[#This Row],[Modal FIFO Satuan]]</f>
        <v>#DIV/0!</v>
      </c>
      <c r="P166" s="23" t="e">
        <f ca="1">Penjualan[[#This Row],[Subtotal_Jual]]-Penjualan[[#This Row],[Modal]]</f>
        <v>#REF!</v>
      </c>
      <c r="Q166" s="11"/>
      <c r="R166" s="11"/>
      <c r="S166" s="11" t="str">
        <f>IFERROR(IF(MATCH(Penjualan[[#This Row],[Faktur]],Petty_Cash[No.Faktur],0),"Tunai",""),IFERROR(IF(MATCH(Penjualan[[#This Row],[Faktur]],Rekening[No.Faktur],0),"TF",""),""))</f>
        <v/>
      </c>
      <c r="T166" s="11"/>
    </row>
    <row r="167" spans="1:20" x14ac:dyDescent="0.25">
      <c r="A167" s="11"/>
      <c r="B167" s="21"/>
      <c r="C167" s="48"/>
      <c r="D167" s="7"/>
      <c r="E167" s="11"/>
      <c r="F167" s="22"/>
      <c r="G167" s="22">
        <f t="shared" si="4"/>
        <v>0</v>
      </c>
      <c r="H167" s="22">
        <f>SUMIF(Petty_Cash[No.Faktur],Penjualan[[#This Row],[Faktur]],Petty_Cash[Subtotal])+SUMIF(Rekening[No.Faktur],Penjualan[[#This Row],[Faktur]],Rekening[Mutasi])</f>
        <v>0</v>
      </c>
      <c r="I167" s="7" cm="1">
        <f t="array" ref="I167">SUM(--IF(MMULT(--(ROW(Stok_In[Qty])&gt;TRANSPOSE(ROW(Stok_In[Qty]))),--IF(Stok_In[Nama Barang]=Penjualan[[#This Row],[Nama Barang]],Stok_In[Qty],0))&lt;SUMIF(D$4:D167,Penjualan[[#This Row],[Nama Barang]],E$4:E167),1,0))</f>
        <v>0</v>
      </c>
      <c r="J167" s="10" t="e" cm="1">
        <f t="array" aca="1" ref="J167" ca="1">SUMPRODUCT(--IF(OFFSET(Stok_In!E$2,,,I167)=Penjualan[[#This Row],[Nama Barang]],1,0),OFFSET(Stok_In!F$2,,,I167),OFFSET(Stok_In!G$2,,,I167))-SUMIF(Penjualan!D$3:D166,Penjualan[[#This Row],[Nama Barang]],Penjualan!L$3:L166)</f>
        <v>#REF!</v>
      </c>
      <c r="K167" s="45" t="e" cm="1">
        <f t="array" aca="1" ref="K167" ca="1">(SUMIF(D$2:D167,D167,E$2:E167)-SUMPRODUCT(--IF(OFFSET(Stok_In!E$2,,,I167)=D167,1,0),OFFSET(Stok_In!F$2,,,I167)))*INDIRECT(ADDRESS(Penjualan[[#This Row],[Column1]]+1,7,,,"Stok_In"))</f>
        <v>#REF!</v>
      </c>
      <c r="L167" s="10" t="e">
        <f ca="1">Penjualan[[#This Row],[total modal]]+Penjualan[[#This Row],[Sisa Modal]]</f>
        <v>#REF!</v>
      </c>
      <c r="M167" s="24">
        <f ca="1">IFERROR(ABS(Penjualan[[#This Row],[Sisa Modal]]/Penjualan[[#This Row],[Modal FIFO Satuan]]),0)</f>
        <v>0</v>
      </c>
      <c r="N167" s="22" t="e">
        <f ca="1">Penjualan[[#This Row],[Modal]]/Penjualan[[#This Row],[Qty]]</f>
        <v>#REF!</v>
      </c>
      <c r="O167" s="22" t="e">
        <f ca="1">AVERAGEIF(Stok_In[Nama Barang],Penjualan[[#This Row],[Nama Barang]],Stok_In[Harga])-Penjualan[[#This Row],[Modal FIFO Satuan]]</f>
        <v>#DIV/0!</v>
      </c>
      <c r="P167" s="23" t="e">
        <f ca="1">Penjualan[[#This Row],[Subtotal_Jual]]-Penjualan[[#This Row],[Modal]]</f>
        <v>#REF!</v>
      </c>
      <c r="Q167" s="11"/>
      <c r="R167" s="11"/>
      <c r="S167" s="11" t="str">
        <f>IFERROR(IF(MATCH(Penjualan[[#This Row],[Faktur]],Petty_Cash[No.Faktur],0),"Tunai",""),IFERROR(IF(MATCH(Penjualan[[#This Row],[Faktur]],Rekening[No.Faktur],0),"TF",""),""))</f>
        <v/>
      </c>
      <c r="T167" s="11"/>
    </row>
    <row r="168" spans="1:20" x14ac:dyDescent="0.25">
      <c r="A168" s="11"/>
      <c r="B168" s="21"/>
      <c r="C168" s="48"/>
      <c r="D168" s="7"/>
      <c r="E168" s="11"/>
      <c r="F168" s="22"/>
      <c r="G168" s="22">
        <f t="shared" si="4"/>
        <v>0</v>
      </c>
      <c r="H168" s="22">
        <f>SUMIF(Petty_Cash[No.Faktur],Penjualan[[#This Row],[Faktur]],Petty_Cash[Subtotal])+SUMIF(Rekening[No.Faktur],Penjualan[[#This Row],[Faktur]],Rekening[Mutasi])</f>
        <v>0</v>
      </c>
      <c r="I168" s="7" cm="1">
        <f t="array" ref="I168">SUM(--IF(MMULT(--(ROW(Stok_In[Qty])&gt;TRANSPOSE(ROW(Stok_In[Qty]))),--IF(Stok_In[Nama Barang]=Penjualan[[#This Row],[Nama Barang]],Stok_In[Qty],0))&lt;SUMIF(D$4:D168,Penjualan[[#This Row],[Nama Barang]],E$4:E168),1,0))</f>
        <v>0</v>
      </c>
      <c r="J168" s="10" t="e" cm="1">
        <f t="array" aca="1" ref="J168" ca="1">SUMPRODUCT(--IF(OFFSET(Stok_In!E$2,,,I168)=Penjualan[[#This Row],[Nama Barang]],1,0),OFFSET(Stok_In!F$2,,,I168),OFFSET(Stok_In!G$2,,,I168))-SUMIF(Penjualan!D$3:D167,Penjualan[[#This Row],[Nama Barang]],Penjualan!L$3:L167)</f>
        <v>#REF!</v>
      </c>
      <c r="K168" s="45" t="e" cm="1">
        <f t="array" aca="1" ref="K168" ca="1">(SUMIF(D$2:D168,D168,E$2:E168)-SUMPRODUCT(--IF(OFFSET(Stok_In!E$2,,,I168)=D168,1,0),OFFSET(Stok_In!F$2,,,I168)))*INDIRECT(ADDRESS(Penjualan[[#This Row],[Column1]]+1,7,,,"Stok_In"))</f>
        <v>#REF!</v>
      </c>
      <c r="L168" s="10" t="e">
        <f ca="1">Penjualan[[#This Row],[total modal]]+Penjualan[[#This Row],[Sisa Modal]]</f>
        <v>#REF!</v>
      </c>
      <c r="M168" s="24">
        <f ca="1">IFERROR(ABS(Penjualan[[#This Row],[Sisa Modal]]/Penjualan[[#This Row],[Modal FIFO Satuan]]),0)</f>
        <v>0</v>
      </c>
      <c r="N168" s="22" t="e">
        <f ca="1">Penjualan[[#This Row],[Modal]]/Penjualan[[#This Row],[Qty]]</f>
        <v>#REF!</v>
      </c>
      <c r="O168" s="22" t="e">
        <f ca="1">AVERAGEIF(Stok_In[Nama Barang],Penjualan[[#This Row],[Nama Barang]],Stok_In[Harga])-Penjualan[[#This Row],[Modal FIFO Satuan]]</f>
        <v>#DIV/0!</v>
      </c>
      <c r="P168" s="23" t="e">
        <f ca="1">Penjualan[[#This Row],[Subtotal_Jual]]-Penjualan[[#This Row],[Modal]]</f>
        <v>#REF!</v>
      </c>
      <c r="Q168" s="11"/>
      <c r="R168" s="11"/>
      <c r="S168" s="11" t="str">
        <f>IFERROR(IF(MATCH(Penjualan[[#This Row],[Faktur]],Petty_Cash[No.Faktur],0),"Tunai",""),IFERROR(IF(MATCH(Penjualan[[#This Row],[Faktur]],Rekening[No.Faktur],0),"TF",""),""))</f>
        <v/>
      </c>
      <c r="T168" s="11"/>
    </row>
    <row r="169" spans="1:20" x14ac:dyDescent="0.25">
      <c r="A169" s="11"/>
      <c r="B169" s="21"/>
      <c r="C169" s="48"/>
      <c r="D169" s="11"/>
      <c r="E169" s="11"/>
      <c r="F169" s="22"/>
      <c r="G169" s="22">
        <f t="shared" si="4"/>
        <v>0</v>
      </c>
      <c r="H169" s="22">
        <f>SUMIF(Petty_Cash[No.Faktur],Penjualan[[#This Row],[Faktur]],Petty_Cash[Subtotal])+SUMIF(Rekening[No.Faktur],Penjualan[[#This Row],[Faktur]],Rekening[Mutasi])</f>
        <v>0</v>
      </c>
      <c r="I169" s="7" cm="1">
        <f t="array" ref="I169">SUM(--IF(MMULT(--(ROW(Stok_In[Qty])&gt;TRANSPOSE(ROW(Stok_In[Qty]))),--IF(Stok_In[Nama Barang]=Penjualan[[#This Row],[Nama Barang]],Stok_In[Qty],0))&lt;SUMIF(D$4:D169,Penjualan[[#This Row],[Nama Barang]],E$4:E169),1,0))</f>
        <v>0</v>
      </c>
      <c r="J169" s="10" t="e" cm="1">
        <f t="array" aca="1" ref="J169" ca="1">SUMPRODUCT(--IF(OFFSET(Stok_In!E$2,,,I169)=Penjualan[[#This Row],[Nama Barang]],1,0),OFFSET(Stok_In!F$2,,,I169),OFFSET(Stok_In!G$2,,,I169))-SUMIF(Penjualan!D$3:D168,Penjualan[[#This Row],[Nama Barang]],Penjualan!L$3:L168)</f>
        <v>#REF!</v>
      </c>
      <c r="K169" s="45" t="e" cm="1">
        <f t="array" aca="1" ref="K169" ca="1">(SUMIF(D$2:D169,D169,E$2:E169)-SUMPRODUCT(--IF(OFFSET(Stok_In!E$2,,,I169)=D169,1,0),OFFSET(Stok_In!F$2,,,I169)))*INDIRECT(ADDRESS(Penjualan[[#This Row],[Column1]]+1,7,,,"Stok_In"))</f>
        <v>#REF!</v>
      </c>
      <c r="L169" s="10" t="e">
        <f ca="1">Penjualan[[#This Row],[total modal]]+Penjualan[[#This Row],[Sisa Modal]]</f>
        <v>#REF!</v>
      </c>
      <c r="M169" s="24">
        <f ca="1">IFERROR(ABS(Penjualan[[#This Row],[Sisa Modal]]/Penjualan[[#This Row],[Modal FIFO Satuan]]),0)</f>
        <v>0</v>
      </c>
      <c r="N169" s="22" t="e">
        <f ca="1">Penjualan[[#This Row],[Modal]]/Penjualan[[#This Row],[Qty]]</f>
        <v>#REF!</v>
      </c>
      <c r="O169" s="22" t="e">
        <f ca="1">AVERAGEIF(Stok_In[Nama Barang],Penjualan[[#This Row],[Nama Barang]],Stok_In[Harga])-Penjualan[[#This Row],[Modal FIFO Satuan]]</f>
        <v>#DIV/0!</v>
      </c>
      <c r="P169" s="23" t="e">
        <f ca="1">Penjualan[[#This Row],[Subtotal_Jual]]-Penjualan[[#This Row],[Modal]]</f>
        <v>#REF!</v>
      </c>
      <c r="Q169" s="11"/>
      <c r="R169" s="11"/>
      <c r="S169" s="11" t="str">
        <f>IFERROR(IF(MATCH(Penjualan[[#This Row],[Faktur]],Petty_Cash[No.Faktur],0),"Tunai",""),IFERROR(IF(MATCH(Penjualan[[#This Row],[Faktur]],Rekening[No.Faktur],0),"TF",""),""))</f>
        <v/>
      </c>
      <c r="T169" s="11"/>
    </row>
    <row r="170" spans="1:20" x14ac:dyDescent="0.25">
      <c r="A170" s="11"/>
      <c r="B170" s="21"/>
      <c r="C170" s="48"/>
      <c r="D170" s="7"/>
      <c r="E170" s="11"/>
      <c r="F170" s="22"/>
      <c r="G170" s="22">
        <f t="shared" si="4"/>
        <v>0</v>
      </c>
      <c r="H170" s="22">
        <f>SUMIF(Petty_Cash[No.Faktur],Penjualan[[#This Row],[Faktur]],Petty_Cash[Subtotal])+SUMIF(Rekening[No.Faktur],Penjualan[[#This Row],[Faktur]],Rekening[Mutasi])</f>
        <v>0</v>
      </c>
      <c r="I170" s="7" cm="1">
        <f t="array" ref="I170">SUM(--IF(MMULT(--(ROW(Stok_In[Qty])&gt;TRANSPOSE(ROW(Stok_In[Qty]))),--IF(Stok_In[Nama Barang]=Penjualan[[#This Row],[Nama Barang]],Stok_In[Qty],0))&lt;SUMIF(D$4:D170,Penjualan[[#This Row],[Nama Barang]],E$4:E170),1,0))</f>
        <v>0</v>
      </c>
      <c r="J170" s="10" t="e" cm="1">
        <f t="array" aca="1" ref="J170" ca="1">SUMPRODUCT(--IF(OFFSET(Stok_In!E$2,,,I170)=Penjualan[[#This Row],[Nama Barang]],1,0),OFFSET(Stok_In!F$2,,,I170),OFFSET(Stok_In!G$2,,,I170))-SUMIF(Penjualan!D$3:D169,Penjualan[[#This Row],[Nama Barang]],Penjualan!L$3:L169)</f>
        <v>#REF!</v>
      </c>
      <c r="K170" s="45" t="e" cm="1">
        <f t="array" aca="1" ref="K170" ca="1">(SUMIF(D$2:D170,D170,E$2:E170)-SUMPRODUCT(--IF(OFFSET(Stok_In!E$2,,,I170)=D170,1,0),OFFSET(Stok_In!F$2,,,I170)))*INDIRECT(ADDRESS(Penjualan[[#This Row],[Column1]]+1,7,,,"Stok_In"))</f>
        <v>#REF!</v>
      </c>
      <c r="L170" s="10" t="e">
        <f ca="1">Penjualan[[#This Row],[total modal]]+Penjualan[[#This Row],[Sisa Modal]]</f>
        <v>#REF!</v>
      </c>
      <c r="M170" s="24">
        <f ca="1">IFERROR(ABS(Penjualan[[#This Row],[Sisa Modal]]/Penjualan[[#This Row],[Modal FIFO Satuan]]),0)</f>
        <v>0</v>
      </c>
      <c r="N170" s="22" t="e">
        <f ca="1">Penjualan[[#This Row],[Modal]]/Penjualan[[#This Row],[Qty]]</f>
        <v>#REF!</v>
      </c>
      <c r="O170" s="22" t="e">
        <f ca="1">AVERAGEIF(Stok_In[Nama Barang],Penjualan[[#This Row],[Nama Barang]],Stok_In[Harga])-Penjualan[[#This Row],[Modal FIFO Satuan]]</f>
        <v>#DIV/0!</v>
      </c>
      <c r="P170" s="23" t="e">
        <f ca="1">Penjualan[[#This Row],[Subtotal_Jual]]-Penjualan[[#This Row],[Modal]]</f>
        <v>#REF!</v>
      </c>
      <c r="Q170" s="11"/>
      <c r="R170" s="11"/>
      <c r="S170" s="11" t="str">
        <f>IFERROR(IF(MATCH(Penjualan[[#This Row],[Faktur]],Petty_Cash[No.Faktur],0),"Tunai",""),IFERROR(IF(MATCH(Penjualan[[#This Row],[Faktur]],Rekening[No.Faktur],0),"TF",""),""))</f>
        <v/>
      </c>
      <c r="T170" s="11"/>
    </row>
    <row r="171" spans="1:20" x14ac:dyDescent="0.25">
      <c r="A171" s="11"/>
      <c r="B171" s="21"/>
      <c r="C171" s="48"/>
      <c r="D171" s="7"/>
      <c r="E171" s="11"/>
      <c r="F171" s="22"/>
      <c r="G171" s="22">
        <f t="shared" si="4"/>
        <v>0</v>
      </c>
      <c r="H171" s="22">
        <f>SUMIF(Petty_Cash[No.Faktur],Penjualan[[#This Row],[Faktur]],Petty_Cash[Subtotal])+SUMIF(Rekening[No.Faktur],Penjualan[[#This Row],[Faktur]],Rekening[Mutasi])</f>
        <v>0</v>
      </c>
      <c r="I171" s="7" cm="1">
        <f t="array" ref="I171">SUM(--IF(MMULT(--(ROW(Stok_In[Qty])&gt;TRANSPOSE(ROW(Stok_In[Qty]))),--IF(Stok_In[Nama Barang]=Penjualan[[#This Row],[Nama Barang]],Stok_In[Qty],0))&lt;SUMIF(D$4:D171,Penjualan[[#This Row],[Nama Barang]],E$4:E171),1,0))</f>
        <v>0</v>
      </c>
      <c r="J171" s="10" t="e" cm="1">
        <f t="array" aca="1" ref="J171" ca="1">SUMPRODUCT(--IF(OFFSET(Stok_In!E$2,,,I171)=Penjualan[[#This Row],[Nama Barang]],1,0),OFFSET(Stok_In!F$2,,,I171),OFFSET(Stok_In!G$2,,,I171))-SUMIF(Penjualan!D$3:D170,Penjualan[[#This Row],[Nama Barang]],Penjualan!L$3:L170)</f>
        <v>#REF!</v>
      </c>
      <c r="K171" s="45" t="e" cm="1">
        <f t="array" aca="1" ref="K171" ca="1">(SUMIF(D$2:D171,D171,E$2:E171)-SUMPRODUCT(--IF(OFFSET(Stok_In!E$2,,,I171)=D171,1,0),OFFSET(Stok_In!F$2,,,I171)))*INDIRECT(ADDRESS(Penjualan[[#This Row],[Column1]]+1,7,,,"Stok_In"))</f>
        <v>#REF!</v>
      </c>
      <c r="L171" s="10" t="e">
        <f ca="1">Penjualan[[#This Row],[total modal]]+Penjualan[[#This Row],[Sisa Modal]]</f>
        <v>#REF!</v>
      </c>
      <c r="M171" s="24">
        <f ca="1">IFERROR(ABS(Penjualan[[#This Row],[Sisa Modal]]/Penjualan[[#This Row],[Modal FIFO Satuan]]),0)</f>
        <v>0</v>
      </c>
      <c r="N171" s="22" t="e">
        <f ca="1">Penjualan[[#This Row],[Modal]]/Penjualan[[#This Row],[Qty]]</f>
        <v>#REF!</v>
      </c>
      <c r="O171" s="22" t="e">
        <f ca="1">AVERAGEIF(Stok_In[Nama Barang],Penjualan[[#This Row],[Nama Barang]],Stok_In[Harga])-Penjualan[[#This Row],[Modal FIFO Satuan]]</f>
        <v>#DIV/0!</v>
      </c>
      <c r="P171" s="23" t="e">
        <f ca="1">Penjualan[[#This Row],[Subtotal_Jual]]-Penjualan[[#This Row],[Modal]]</f>
        <v>#REF!</v>
      </c>
      <c r="Q171" s="11"/>
      <c r="R171" s="11"/>
      <c r="S171" s="11" t="str">
        <f>IFERROR(IF(MATCH(Penjualan[[#This Row],[Faktur]],Petty_Cash[No.Faktur],0),"Tunai",""),IFERROR(IF(MATCH(Penjualan[[#This Row],[Faktur]],Rekening[No.Faktur],0),"TF",""),""))</f>
        <v/>
      </c>
      <c r="T171" s="11"/>
    </row>
    <row r="172" spans="1:20" x14ac:dyDescent="0.25">
      <c r="A172" s="11"/>
      <c r="B172" s="21"/>
      <c r="C172" s="48"/>
      <c r="D172" s="7"/>
      <c r="E172" s="11"/>
      <c r="F172" s="22"/>
      <c r="G172" s="22">
        <f t="shared" si="4"/>
        <v>0</v>
      </c>
      <c r="H172" s="22">
        <f>SUMIF(Petty_Cash[No.Faktur],Penjualan[[#This Row],[Faktur]],Petty_Cash[Subtotal])+SUMIF(Rekening[No.Faktur],Penjualan[[#This Row],[Faktur]],Rekening[Mutasi])</f>
        <v>0</v>
      </c>
      <c r="I172" s="7" cm="1">
        <f t="array" ref="I172">SUM(--IF(MMULT(--(ROW(Stok_In[Qty])&gt;TRANSPOSE(ROW(Stok_In[Qty]))),--IF(Stok_In[Nama Barang]=Penjualan[[#This Row],[Nama Barang]],Stok_In[Qty],0))&lt;SUMIF(D$4:D172,Penjualan[[#This Row],[Nama Barang]],E$4:E172),1,0))</f>
        <v>0</v>
      </c>
      <c r="J172" s="10" t="e" cm="1">
        <f t="array" aca="1" ref="J172" ca="1">SUMPRODUCT(--IF(OFFSET(Stok_In!E$2,,,I172)=Penjualan[[#This Row],[Nama Barang]],1,0),OFFSET(Stok_In!F$2,,,I172),OFFSET(Stok_In!G$2,,,I172))-SUMIF(Penjualan!D$3:D171,Penjualan[[#This Row],[Nama Barang]],Penjualan!L$3:L171)</f>
        <v>#REF!</v>
      </c>
      <c r="K172" s="45" t="e" cm="1">
        <f t="array" aca="1" ref="K172" ca="1">(SUMIF(D$2:D172,D172,E$2:E172)-SUMPRODUCT(--IF(OFFSET(Stok_In!E$2,,,I172)=D172,1,0),OFFSET(Stok_In!F$2,,,I172)))*INDIRECT(ADDRESS(Penjualan[[#This Row],[Column1]]+1,7,,,"Stok_In"))</f>
        <v>#REF!</v>
      </c>
      <c r="L172" s="10" t="e">
        <f ca="1">Penjualan[[#This Row],[total modal]]+Penjualan[[#This Row],[Sisa Modal]]</f>
        <v>#REF!</v>
      </c>
      <c r="M172" s="24">
        <f ca="1">IFERROR(ABS(Penjualan[[#This Row],[Sisa Modal]]/Penjualan[[#This Row],[Modal FIFO Satuan]]),0)</f>
        <v>0</v>
      </c>
      <c r="N172" s="22" t="e">
        <f ca="1">Penjualan[[#This Row],[Modal]]/Penjualan[[#This Row],[Qty]]</f>
        <v>#REF!</v>
      </c>
      <c r="O172" s="22" t="e">
        <f ca="1">AVERAGEIF(Stok_In[Nama Barang],Penjualan[[#This Row],[Nama Barang]],Stok_In[Harga])-Penjualan[[#This Row],[Modal FIFO Satuan]]</f>
        <v>#DIV/0!</v>
      </c>
      <c r="P172" s="23" t="e">
        <f ca="1">Penjualan[[#This Row],[Subtotal_Jual]]-Penjualan[[#This Row],[Modal]]</f>
        <v>#REF!</v>
      </c>
      <c r="Q172" s="11"/>
      <c r="R172" s="11"/>
      <c r="S172" s="11" t="str">
        <f>IFERROR(IF(MATCH(Penjualan[[#This Row],[Faktur]],Petty_Cash[No.Faktur],0),"Tunai",""),IFERROR(IF(MATCH(Penjualan[[#This Row],[Faktur]],Rekening[No.Faktur],0),"TF",""),""))</f>
        <v/>
      </c>
      <c r="T172" s="11"/>
    </row>
    <row r="173" spans="1:20" x14ac:dyDescent="0.25">
      <c r="A173" s="11"/>
      <c r="B173" s="21"/>
      <c r="C173" s="48"/>
      <c r="D173" s="7"/>
      <c r="E173" s="11"/>
      <c r="F173" s="22"/>
      <c r="G173" s="22">
        <f t="shared" si="4"/>
        <v>0</v>
      </c>
      <c r="H173" s="22">
        <f>SUMIF(Petty_Cash[No.Faktur],Penjualan[[#This Row],[Faktur]],Petty_Cash[Subtotal])+SUMIF(Rekening[No.Faktur],Penjualan[[#This Row],[Faktur]],Rekening[Mutasi])</f>
        <v>0</v>
      </c>
      <c r="I173" s="7" cm="1">
        <f t="array" ref="I173">SUM(--IF(MMULT(--(ROW(Stok_In[Qty])&gt;TRANSPOSE(ROW(Stok_In[Qty]))),--IF(Stok_In[Nama Barang]=Penjualan[[#This Row],[Nama Barang]],Stok_In[Qty],0))&lt;SUMIF(D$4:D173,Penjualan[[#This Row],[Nama Barang]],E$4:E173),1,0))</f>
        <v>0</v>
      </c>
      <c r="J173" s="10" t="e" cm="1">
        <f t="array" aca="1" ref="J173" ca="1">SUMPRODUCT(--IF(OFFSET(Stok_In!E$2,,,I173)=Penjualan[[#This Row],[Nama Barang]],1,0),OFFSET(Stok_In!F$2,,,I173),OFFSET(Stok_In!G$2,,,I173))-SUMIF(Penjualan!D$3:D172,Penjualan[[#This Row],[Nama Barang]],Penjualan!L$3:L172)</f>
        <v>#REF!</v>
      </c>
      <c r="K173" s="45" t="e" cm="1">
        <f t="array" aca="1" ref="K173" ca="1">(SUMIF(D$2:D173,D173,E$2:E173)-SUMPRODUCT(--IF(OFFSET(Stok_In!E$2,,,I173)=D173,1,0),OFFSET(Stok_In!F$2,,,I173)))*INDIRECT(ADDRESS(Penjualan[[#This Row],[Column1]]+1,7,,,"Stok_In"))</f>
        <v>#REF!</v>
      </c>
      <c r="L173" s="10" t="e">
        <f ca="1">Penjualan[[#This Row],[total modal]]+Penjualan[[#This Row],[Sisa Modal]]</f>
        <v>#REF!</v>
      </c>
      <c r="M173" s="24">
        <f ca="1">IFERROR(ABS(Penjualan[[#This Row],[Sisa Modal]]/Penjualan[[#This Row],[Modal FIFO Satuan]]),0)</f>
        <v>0</v>
      </c>
      <c r="N173" s="22" t="e">
        <f ca="1">Penjualan[[#This Row],[Modal]]/Penjualan[[#This Row],[Qty]]</f>
        <v>#REF!</v>
      </c>
      <c r="O173" s="22" t="e">
        <f ca="1">AVERAGEIF(Stok_In[Nama Barang],Penjualan[[#This Row],[Nama Barang]],Stok_In[Harga])-Penjualan[[#This Row],[Modal FIFO Satuan]]</f>
        <v>#DIV/0!</v>
      </c>
      <c r="P173" s="23" t="e">
        <f ca="1">Penjualan[[#This Row],[Subtotal_Jual]]-Penjualan[[#This Row],[Modal]]</f>
        <v>#REF!</v>
      </c>
      <c r="Q173" s="11"/>
      <c r="R173" s="11"/>
      <c r="S173" s="11" t="str">
        <f>IFERROR(IF(MATCH(Penjualan[[#This Row],[Faktur]],Petty_Cash[No.Faktur],0),"Tunai",""),IFERROR(IF(MATCH(Penjualan[[#This Row],[Faktur]],Rekening[No.Faktur],0),"TF",""),""))</f>
        <v/>
      </c>
      <c r="T173" s="11"/>
    </row>
    <row r="174" spans="1:20" x14ac:dyDescent="0.25">
      <c r="A174" s="11"/>
      <c r="B174" s="21"/>
      <c r="C174" s="48"/>
      <c r="D174" s="7"/>
      <c r="E174" s="11"/>
      <c r="F174" s="22"/>
      <c r="G174" s="22">
        <f t="shared" si="4"/>
        <v>0</v>
      </c>
      <c r="H174" s="22">
        <f>SUMIF(Petty_Cash[No.Faktur],Penjualan[[#This Row],[Faktur]],Petty_Cash[Subtotal])+SUMIF(Rekening[No.Faktur],Penjualan[[#This Row],[Faktur]],Rekening[Mutasi])</f>
        <v>0</v>
      </c>
      <c r="I174" s="7" cm="1">
        <f t="array" ref="I174">SUM(--IF(MMULT(--(ROW(Stok_In[Qty])&gt;TRANSPOSE(ROW(Stok_In[Qty]))),--IF(Stok_In[Nama Barang]=Penjualan[[#This Row],[Nama Barang]],Stok_In[Qty],0))&lt;SUMIF(D$4:D174,Penjualan[[#This Row],[Nama Barang]],E$4:E174),1,0))</f>
        <v>0</v>
      </c>
      <c r="J174" s="10" t="e" cm="1">
        <f t="array" aca="1" ref="J174" ca="1">SUMPRODUCT(--IF(OFFSET(Stok_In!E$2,,,I174)=Penjualan[[#This Row],[Nama Barang]],1,0),OFFSET(Stok_In!F$2,,,I174),OFFSET(Stok_In!G$2,,,I174))-SUMIF(Penjualan!D$3:D173,Penjualan[[#This Row],[Nama Barang]],Penjualan!L$3:L173)</f>
        <v>#REF!</v>
      </c>
      <c r="K174" s="45" t="e" cm="1">
        <f t="array" aca="1" ref="K174" ca="1">(SUMIF(D$2:D174,D174,E$2:E174)-SUMPRODUCT(--IF(OFFSET(Stok_In!E$2,,,I174)=D174,1,0),OFFSET(Stok_In!F$2,,,I174)))*INDIRECT(ADDRESS(Penjualan[[#This Row],[Column1]]+1,7,,,"Stok_In"))</f>
        <v>#REF!</v>
      </c>
      <c r="L174" s="10" t="e">
        <f ca="1">Penjualan[[#This Row],[total modal]]+Penjualan[[#This Row],[Sisa Modal]]</f>
        <v>#REF!</v>
      </c>
      <c r="M174" s="24">
        <f ca="1">IFERROR(ABS(Penjualan[[#This Row],[Sisa Modal]]/Penjualan[[#This Row],[Modal FIFO Satuan]]),0)</f>
        <v>0</v>
      </c>
      <c r="N174" s="22" t="e">
        <f ca="1">Penjualan[[#This Row],[Modal]]/Penjualan[[#This Row],[Qty]]</f>
        <v>#REF!</v>
      </c>
      <c r="O174" s="22" t="e">
        <f ca="1">AVERAGEIF(Stok_In[Nama Barang],Penjualan[[#This Row],[Nama Barang]],Stok_In[Harga])-Penjualan[[#This Row],[Modal FIFO Satuan]]</f>
        <v>#DIV/0!</v>
      </c>
      <c r="P174" s="23" t="e">
        <f ca="1">Penjualan[[#This Row],[Subtotal_Jual]]-Penjualan[[#This Row],[Modal]]</f>
        <v>#REF!</v>
      </c>
      <c r="Q174" s="11"/>
      <c r="R174" s="11"/>
      <c r="S174" s="11" t="str">
        <f>IFERROR(IF(MATCH(Penjualan[[#This Row],[Faktur]],Petty_Cash[No.Faktur],0),"Tunai",""),IFERROR(IF(MATCH(Penjualan[[#This Row],[Faktur]],Rekening[No.Faktur],0),"TF",""),""))</f>
        <v/>
      </c>
      <c r="T174" s="11"/>
    </row>
    <row r="175" spans="1:20" x14ac:dyDescent="0.25">
      <c r="A175" s="11"/>
      <c r="B175" s="21"/>
      <c r="C175" s="48"/>
      <c r="D175" s="7"/>
      <c r="E175" s="11"/>
      <c r="F175" s="22"/>
      <c r="G175" s="22">
        <f t="shared" si="4"/>
        <v>0</v>
      </c>
      <c r="H175" s="22">
        <f>SUMIF(Petty_Cash[No.Faktur],Penjualan[[#This Row],[Faktur]],Petty_Cash[Subtotal])+SUMIF(Rekening[No.Faktur],Penjualan[[#This Row],[Faktur]],Rekening[Mutasi])</f>
        <v>0</v>
      </c>
      <c r="I175" s="7"/>
      <c r="J175" s="10"/>
      <c r="K175" s="45"/>
      <c r="L175" s="10"/>
      <c r="M175" s="24"/>
      <c r="N175" s="22"/>
      <c r="O175" s="22"/>
      <c r="P175" s="23"/>
      <c r="Q175" s="11"/>
      <c r="R175" s="11"/>
      <c r="S175" s="11" t="str">
        <f>IFERROR(IF(MATCH(Penjualan[[#This Row],[Faktur]],Petty_Cash[No.Faktur],0),"Tunai",""),IFERROR(IF(MATCH(Penjualan[[#This Row],[Faktur]],Rekening[No.Faktur],0),"TF",""),""))</f>
        <v/>
      </c>
      <c r="T175" s="11"/>
    </row>
    <row r="176" spans="1:20" x14ac:dyDescent="0.25">
      <c r="A176" s="11"/>
      <c r="B176" s="21"/>
      <c r="C176" s="48"/>
      <c r="D176" s="7"/>
      <c r="E176" s="11"/>
      <c r="F176" s="22"/>
      <c r="G176" s="22">
        <f t="shared" si="4"/>
        <v>0</v>
      </c>
      <c r="H176" s="22">
        <f>SUMIF(Petty_Cash[No.Faktur],Penjualan[[#This Row],[Faktur]],Petty_Cash[Subtotal])+SUMIF(Rekening[No.Faktur],Penjualan[[#This Row],[Faktur]],Rekening[Mutasi])</f>
        <v>0</v>
      </c>
      <c r="I176" s="7" cm="1">
        <f t="array" ref="I176">SUM(--IF(MMULT(--(ROW(Stok_In[Qty])&gt;TRANSPOSE(ROW(Stok_In[Qty]))),--IF(Stok_In[Nama Barang]=Penjualan[[#This Row],[Nama Barang]],Stok_In[Qty],0))&lt;SUMIF(D$4:D176,Penjualan[[#This Row],[Nama Barang]],E$4:E176),1,0))</f>
        <v>0</v>
      </c>
      <c r="J176" s="10" t="e" cm="1">
        <f t="array" aca="1" ref="J176" ca="1">SUMPRODUCT(--IF(OFFSET(Stok_In!E$2,,,I176)=Penjualan[[#This Row],[Nama Barang]],1,0),OFFSET(Stok_In!F$2,,,I176),OFFSET(Stok_In!G$2,,,I176))-SUMIF(Penjualan!D$3:D175,Penjualan[[#This Row],[Nama Barang]],Penjualan!L$3:L175)</f>
        <v>#REF!</v>
      </c>
      <c r="K176" s="45" t="e" cm="1">
        <f t="array" aca="1" ref="K176" ca="1">(SUMIF(D$2:D176,D176,E$2:E176)-SUMPRODUCT(--IF(OFFSET(Stok_In!E$2,,,I176)=D176,1,0),OFFSET(Stok_In!F$2,,,I176)))*INDIRECT(ADDRESS(Penjualan[[#This Row],[Column1]]+1,7,,,"Stok_In"))</f>
        <v>#REF!</v>
      </c>
      <c r="L176" s="10" t="e">
        <f ca="1">Penjualan[[#This Row],[total modal]]+Penjualan[[#This Row],[Sisa Modal]]</f>
        <v>#REF!</v>
      </c>
      <c r="M176" s="24">
        <f ca="1">IFERROR(ABS(Penjualan[[#This Row],[Sisa Modal]]/Penjualan[[#This Row],[Modal FIFO Satuan]]),0)</f>
        <v>0</v>
      </c>
      <c r="N176" s="22" t="e">
        <f ca="1">Penjualan[[#This Row],[Modal]]/Penjualan[[#This Row],[Qty]]</f>
        <v>#REF!</v>
      </c>
      <c r="O176" s="22" t="e">
        <f ca="1">AVERAGEIF(Stok_In[Nama Barang],Penjualan[[#This Row],[Nama Barang]],Stok_In[Harga])-Penjualan[[#This Row],[Modal FIFO Satuan]]</f>
        <v>#DIV/0!</v>
      </c>
      <c r="P176" s="23" t="e">
        <f ca="1">Penjualan[[#This Row],[Subtotal_Jual]]-Penjualan[[#This Row],[Modal]]</f>
        <v>#REF!</v>
      </c>
      <c r="Q176" s="11"/>
      <c r="R176" s="11"/>
      <c r="S176" s="11" t="str">
        <f>IFERROR(IF(MATCH(Penjualan[[#This Row],[Faktur]],Petty_Cash[No.Faktur],0),"Tunai",""),IFERROR(IF(MATCH(Penjualan[[#This Row],[Faktur]],Rekening[No.Faktur],0),"TF",""),""))</f>
        <v/>
      </c>
      <c r="T176" s="11"/>
    </row>
    <row r="177" spans="1:20" x14ac:dyDescent="0.25">
      <c r="A177" s="11"/>
      <c r="B177" s="21"/>
      <c r="C177" s="48"/>
      <c r="D177" s="7"/>
      <c r="E177" s="11"/>
      <c r="F177" s="22"/>
      <c r="G177" s="22">
        <f t="shared" si="4"/>
        <v>0</v>
      </c>
      <c r="H177" s="22">
        <f>SUMIF(Petty_Cash[No.Faktur],Penjualan[[#This Row],[Faktur]],Petty_Cash[Subtotal])+SUMIF(Rekening[No.Faktur],Penjualan[[#This Row],[Faktur]],Rekening[Mutasi])</f>
        <v>0</v>
      </c>
      <c r="I177" s="7" cm="1">
        <f t="array" ref="I177">SUM(--IF(MMULT(--(ROW(Stok_In[Qty])&gt;TRANSPOSE(ROW(Stok_In[Qty]))),--IF(Stok_In[Nama Barang]=Penjualan[[#This Row],[Nama Barang]],Stok_In[Qty],0))&lt;SUMIF(D$4:D177,Penjualan[[#This Row],[Nama Barang]],E$4:E177),1,0))</f>
        <v>0</v>
      </c>
      <c r="J177" s="10" t="e" cm="1">
        <f t="array" aca="1" ref="J177" ca="1">SUMPRODUCT(--IF(OFFSET(Stok_In!E$2,,,I177)=Penjualan[[#This Row],[Nama Barang]],1,0),OFFSET(Stok_In!F$2,,,I177),OFFSET(Stok_In!G$2,,,I177))-SUMIF(Penjualan!D$3:D176,Penjualan[[#This Row],[Nama Barang]],Penjualan!L$3:L176)</f>
        <v>#REF!</v>
      </c>
      <c r="K177" s="45" t="e" cm="1">
        <f t="array" aca="1" ref="K177" ca="1">(SUMIF(D$2:D177,D177,E$2:E177)-SUMPRODUCT(--IF(OFFSET(Stok_In!E$2,,,I177)=D177,1,0),OFFSET(Stok_In!F$2,,,I177)))*INDIRECT(ADDRESS(Penjualan[[#This Row],[Column1]]+1,7,,,"Stok_In"))</f>
        <v>#REF!</v>
      </c>
      <c r="L177" s="10" t="e">
        <f ca="1">Penjualan[[#This Row],[total modal]]+Penjualan[[#This Row],[Sisa Modal]]</f>
        <v>#REF!</v>
      </c>
      <c r="M177" s="24">
        <f ca="1">IFERROR(ABS(Penjualan[[#This Row],[Sisa Modal]]/Penjualan[[#This Row],[Modal FIFO Satuan]]),0)</f>
        <v>0</v>
      </c>
      <c r="N177" s="22" t="e">
        <f ca="1">Penjualan[[#This Row],[Modal]]/Penjualan[[#This Row],[Qty]]</f>
        <v>#REF!</v>
      </c>
      <c r="O177" s="22" t="e">
        <f ca="1">AVERAGEIF(Stok_In[Nama Barang],Penjualan[[#This Row],[Nama Barang]],Stok_In[Harga])-Penjualan[[#This Row],[Modal FIFO Satuan]]</f>
        <v>#DIV/0!</v>
      </c>
      <c r="P177" s="23" t="e">
        <f ca="1">Penjualan[[#This Row],[Subtotal_Jual]]-Penjualan[[#This Row],[Modal]]</f>
        <v>#REF!</v>
      </c>
      <c r="Q177" s="11"/>
      <c r="R177" s="11"/>
      <c r="S177" s="11" t="str">
        <f>IFERROR(IF(MATCH(Penjualan[[#This Row],[Faktur]],Petty_Cash[No.Faktur],0),"Tunai",""),IFERROR(IF(MATCH(Penjualan[[#This Row],[Faktur]],Rekening[No.Faktur],0),"TF",""),""))</f>
        <v/>
      </c>
      <c r="T177" s="11"/>
    </row>
    <row r="178" spans="1:20" x14ac:dyDescent="0.25">
      <c r="A178" s="11"/>
      <c r="B178" s="21"/>
      <c r="C178" s="48"/>
      <c r="D178" s="7"/>
      <c r="E178" s="11"/>
      <c r="F178" s="22"/>
      <c r="G178" s="22">
        <f t="shared" si="4"/>
        <v>0</v>
      </c>
      <c r="H178" s="22">
        <f>SUMIF(Petty_Cash[No.Faktur],Penjualan[[#This Row],[Faktur]],Petty_Cash[Subtotal])+SUMIF(Rekening[No.Faktur],Penjualan[[#This Row],[Faktur]],Rekening[Mutasi])</f>
        <v>0</v>
      </c>
      <c r="I178" s="7" cm="1">
        <f t="array" ref="I178">SUM(--IF(MMULT(--(ROW(Stok_In[Qty])&gt;TRANSPOSE(ROW(Stok_In[Qty]))),--IF(Stok_In[Nama Barang]=Penjualan[[#This Row],[Nama Barang]],Stok_In[Qty],0))&lt;SUMIF(D$4:D178,Penjualan[[#This Row],[Nama Barang]],E$4:E178),1,0))</f>
        <v>0</v>
      </c>
      <c r="J178" s="10" t="e" cm="1">
        <f t="array" aca="1" ref="J178" ca="1">SUMPRODUCT(--IF(OFFSET(Stok_In!E$2,,,I178)=Penjualan[[#This Row],[Nama Barang]],1,0),OFFSET(Stok_In!F$2,,,I178),OFFSET(Stok_In!G$2,,,I178))-SUMIF(Penjualan!D$3:D177,Penjualan[[#This Row],[Nama Barang]],Penjualan!L$3:L177)</f>
        <v>#REF!</v>
      </c>
      <c r="K178" s="45" t="e" cm="1">
        <f t="array" aca="1" ref="K178" ca="1">(SUMIF(D$2:D178,D178,E$2:E178)-SUMPRODUCT(--IF(OFFSET(Stok_In!E$2,,,I178)=D178,1,0),OFFSET(Stok_In!F$2,,,I178)))*INDIRECT(ADDRESS(Penjualan[[#This Row],[Column1]]+1,7,,,"Stok_In"))</f>
        <v>#REF!</v>
      </c>
      <c r="L178" s="10" t="e">
        <f ca="1">Penjualan[[#This Row],[total modal]]+Penjualan[[#This Row],[Sisa Modal]]</f>
        <v>#REF!</v>
      </c>
      <c r="M178" s="24">
        <f ca="1">IFERROR(ABS(Penjualan[[#This Row],[Sisa Modal]]/Penjualan[[#This Row],[Modal FIFO Satuan]]),0)</f>
        <v>0</v>
      </c>
      <c r="N178" s="22" t="e">
        <f ca="1">Penjualan[[#This Row],[Modal]]/Penjualan[[#This Row],[Qty]]</f>
        <v>#REF!</v>
      </c>
      <c r="O178" s="22" t="e">
        <f ca="1">AVERAGEIF(Stok_In[Nama Barang],Penjualan[[#This Row],[Nama Barang]],Stok_In[Harga])-Penjualan[[#This Row],[Modal FIFO Satuan]]</f>
        <v>#DIV/0!</v>
      </c>
      <c r="P178" s="23" t="e">
        <f ca="1">Penjualan[[#This Row],[Subtotal_Jual]]-Penjualan[[#This Row],[Modal]]</f>
        <v>#REF!</v>
      </c>
      <c r="Q178" s="11"/>
      <c r="R178" s="11"/>
      <c r="S178" s="11" t="str">
        <f>IFERROR(IF(MATCH(Penjualan[[#This Row],[Faktur]],Petty_Cash[No.Faktur],0),"Tunai",""),IFERROR(IF(MATCH(Penjualan[[#This Row],[Faktur]],Rekening[No.Faktur],0),"TF",""),""))</f>
        <v/>
      </c>
      <c r="T178" s="11"/>
    </row>
    <row r="179" spans="1:20" x14ac:dyDescent="0.25">
      <c r="A179" s="11"/>
      <c r="B179" s="21"/>
      <c r="C179" s="48"/>
      <c r="D179" s="7"/>
      <c r="E179" s="11"/>
      <c r="F179" s="22"/>
      <c r="G179" s="22">
        <f t="shared" si="4"/>
        <v>0</v>
      </c>
      <c r="H179" s="22">
        <f>SUMIF(Petty_Cash[No.Faktur],Penjualan[[#This Row],[Faktur]],Petty_Cash[Subtotal])+SUMIF(Rekening[No.Faktur],Penjualan[[#This Row],[Faktur]],Rekening[Mutasi])</f>
        <v>0</v>
      </c>
      <c r="I179" s="7" cm="1">
        <f t="array" ref="I179">SUM(--IF(MMULT(--(ROW(Stok_In[Qty])&gt;TRANSPOSE(ROW(Stok_In[Qty]))),--IF(Stok_In[Nama Barang]=Penjualan[[#This Row],[Nama Barang]],Stok_In[Qty],0))&lt;SUMIF(D$4:D179,Penjualan[[#This Row],[Nama Barang]],E$4:E179),1,0))</f>
        <v>0</v>
      </c>
      <c r="J179" s="10" t="e" cm="1">
        <f t="array" aca="1" ref="J179" ca="1">SUMPRODUCT(--IF(OFFSET(Stok_In!E$2,,,I179)=Penjualan[[#This Row],[Nama Barang]],1,0),OFFSET(Stok_In!F$2,,,I179),OFFSET(Stok_In!G$2,,,I179))-SUMIF(Penjualan!D$3:D178,Penjualan[[#This Row],[Nama Barang]],Penjualan!L$3:L178)</f>
        <v>#REF!</v>
      </c>
      <c r="K179" s="45" t="e" cm="1">
        <f t="array" aca="1" ref="K179" ca="1">(SUMIF(D$2:D179,D179,E$2:E179)-SUMPRODUCT(--IF(OFFSET(Stok_In!E$2,,,I179)=D179,1,0),OFFSET(Stok_In!F$2,,,I179)))*INDIRECT(ADDRESS(Penjualan[[#This Row],[Column1]]+1,7,,,"Stok_In"))</f>
        <v>#REF!</v>
      </c>
      <c r="L179" s="10" t="e">
        <f ca="1">Penjualan[[#This Row],[total modal]]+Penjualan[[#This Row],[Sisa Modal]]</f>
        <v>#REF!</v>
      </c>
      <c r="M179" s="24">
        <f ca="1">IFERROR(ABS(Penjualan[[#This Row],[Sisa Modal]]/Penjualan[[#This Row],[Modal FIFO Satuan]]),0)</f>
        <v>0</v>
      </c>
      <c r="N179" s="22" t="e">
        <f ca="1">Penjualan[[#This Row],[Modal]]/Penjualan[[#This Row],[Qty]]</f>
        <v>#REF!</v>
      </c>
      <c r="O179" s="22" t="e">
        <f ca="1">AVERAGEIF(Stok_In[Nama Barang],Penjualan[[#This Row],[Nama Barang]],Stok_In[Harga])-Penjualan[[#This Row],[Modal FIFO Satuan]]</f>
        <v>#DIV/0!</v>
      </c>
      <c r="P179" s="23" t="e">
        <f ca="1">Penjualan[[#This Row],[Subtotal_Jual]]-Penjualan[[#This Row],[Modal]]</f>
        <v>#REF!</v>
      </c>
      <c r="Q179" s="11"/>
      <c r="R179" s="11"/>
      <c r="S179" s="11" t="str">
        <f>IFERROR(IF(MATCH(Penjualan[[#This Row],[Faktur]],Petty_Cash[No.Faktur],0),"Tunai",""),IFERROR(IF(MATCH(Penjualan[[#This Row],[Faktur]],Rekening[No.Faktur],0),"TF",""),""))</f>
        <v/>
      </c>
      <c r="T179" s="11"/>
    </row>
    <row r="180" spans="1:20" x14ac:dyDescent="0.25">
      <c r="A180" s="11"/>
      <c r="B180" s="21"/>
      <c r="C180" s="48"/>
      <c r="D180" s="7"/>
      <c r="E180" s="11"/>
      <c r="F180" s="22"/>
      <c r="G180" s="22">
        <f t="shared" si="4"/>
        <v>0</v>
      </c>
      <c r="H180" s="22">
        <f>SUMIF(Petty_Cash[No.Faktur],Penjualan[[#This Row],[Faktur]],Petty_Cash[Subtotal])+SUMIF(Rekening[No.Faktur],Penjualan[[#This Row],[Faktur]],Rekening[Mutasi])</f>
        <v>0</v>
      </c>
      <c r="I180" s="7" cm="1">
        <f t="array" ref="I180">SUM(--IF(MMULT(--(ROW(Stok_In[Qty])&gt;TRANSPOSE(ROW(Stok_In[Qty]))),--IF(Stok_In[Nama Barang]=Penjualan[[#This Row],[Nama Barang]],Stok_In[Qty],0))&lt;SUMIF(D$4:D180,Penjualan[[#This Row],[Nama Barang]],E$4:E180),1,0))</f>
        <v>0</v>
      </c>
      <c r="J180" s="10" t="e" cm="1">
        <f t="array" aca="1" ref="J180" ca="1">SUMPRODUCT(--IF(OFFSET(Stok_In!E$2,,,I180)=Penjualan[[#This Row],[Nama Barang]],1,0),OFFSET(Stok_In!F$2,,,I180),OFFSET(Stok_In!G$2,,,I180))-SUMIF(Penjualan!D$3:D179,Penjualan[[#This Row],[Nama Barang]],Penjualan!L$3:L179)</f>
        <v>#REF!</v>
      </c>
      <c r="K180" s="45" t="e" cm="1">
        <f t="array" aca="1" ref="K180" ca="1">(SUMIF(D$2:D180,D180,E$2:E180)-SUMPRODUCT(--IF(OFFSET(Stok_In!E$2,,,I180)=D180,1,0),OFFSET(Stok_In!F$2,,,I180)))*INDIRECT(ADDRESS(Penjualan[[#This Row],[Column1]]+1,7,,,"Stok_In"))</f>
        <v>#REF!</v>
      </c>
      <c r="L180" s="10" t="e">
        <f ca="1">Penjualan[[#This Row],[total modal]]+Penjualan[[#This Row],[Sisa Modal]]</f>
        <v>#REF!</v>
      </c>
      <c r="M180" s="24">
        <f ca="1">IFERROR(ABS(Penjualan[[#This Row],[Sisa Modal]]/Penjualan[[#This Row],[Modal FIFO Satuan]]),0)</f>
        <v>0</v>
      </c>
      <c r="N180" s="22" t="e">
        <f ca="1">Penjualan[[#This Row],[Modal]]/Penjualan[[#This Row],[Qty]]</f>
        <v>#REF!</v>
      </c>
      <c r="O180" s="22" t="e">
        <f ca="1">AVERAGEIF(Stok_In[Nama Barang],Penjualan[[#This Row],[Nama Barang]],Stok_In[Harga])-Penjualan[[#This Row],[Modal FIFO Satuan]]</f>
        <v>#DIV/0!</v>
      </c>
      <c r="P180" s="23" t="e">
        <f ca="1">Penjualan[[#This Row],[Subtotal_Jual]]-Penjualan[[#This Row],[Modal]]</f>
        <v>#REF!</v>
      </c>
      <c r="Q180" s="11"/>
      <c r="R180" s="11"/>
      <c r="S180" s="11" t="str">
        <f>IFERROR(IF(MATCH(Penjualan[[#This Row],[Faktur]],Petty_Cash[No.Faktur],0),"Tunai",""),IFERROR(IF(MATCH(Penjualan[[#This Row],[Faktur]],Rekening[No.Faktur],0),"TF",""),""))</f>
        <v/>
      </c>
      <c r="T180" s="11"/>
    </row>
    <row r="181" spans="1:20" x14ac:dyDescent="0.25">
      <c r="A181" s="11"/>
      <c r="B181" s="21"/>
      <c r="C181" s="48"/>
      <c r="D181" s="7"/>
      <c r="E181" s="11"/>
      <c r="F181" s="22"/>
      <c r="G181" s="22">
        <f t="shared" si="4"/>
        <v>0</v>
      </c>
      <c r="H181" s="22">
        <f>SUMIF(Petty_Cash[No.Faktur],Penjualan[[#This Row],[Faktur]],Petty_Cash[Subtotal])+SUMIF(Rekening[No.Faktur],Penjualan[[#This Row],[Faktur]],Rekening[Mutasi])</f>
        <v>0</v>
      </c>
      <c r="I181" s="7" cm="1">
        <f t="array" ref="I181">SUM(--IF(MMULT(--(ROW(Stok_In[Qty])&gt;TRANSPOSE(ROW(Stok_In[Qty]))),--IF(Stok_In[Nama Barang]=Penjualan[[#This Row],[Nama Barang]],Stok_In[Qty],0))&lt;SUMIF(D$4:D181,Penjualan[[#This Row],[Nama Barang]],E$4:E181),1,0))</f>
        <v>0</v>
      </c>
      <c r="J181" s="10" t="e" cm="1">
        <f t="array" aca="1" ref="J181" ca="1">SUMPRODUCT(--IF(OFFSET(Stok_In!E$2,,,I181)=Penjualan[[#This Row],[Nama Barang]],1,0),OFFSET(Stok_In!F$2,,,I181),OFFSET(Stok_In!G$2,,,I181))-SUMIF(Penjualan!D$3:D180,Penjualan[[#This Row],[Nama Barang]],Penjualan!L$3:L180)</f>
        <v>#REF!</v>
      </c>
      <c r="K181" s="45" t="e" cm="1">
        <f t="array" aca="1" ref="K181" ca="1">(SUMIF(D$2:D181,D181,E$2:E181)-SUMPRODUCT(--IF(OFFSET(Stok_In!E$2,,,I181)=D181,1,0),OFFSET(Stok_In!F$2,,,I181)))*INDIRECT(ADDRESS(Penjualan[[#This Row],[Column1]]+1,7,,,"Stok_In"))</f>
        <v>#REF!</v>
      </c>
      <c r="L181" s="10" t="e">
        <f ca="1">Penjualan[[#This Row],[total modal]]+Penjualan[[#This Row],[Sisa Modal]]</f>
        <v>#REF!</v>
      </c>
      <c r="M181" s="24">
        <f ca="1">IFERROR(ABS(Penjualan[[#This Row],[Sisa Modal]]/Penjualan[[#This Row],[Modal FIFO Satuan]]),0)</f>
        <v>0</v>
      </c>
      <c r="N181" s="22" t="e">
        <f ca="1">Penjualan[[#This Row],[Modal]]/Penjualan[[#This Row],[Qty]]</f>
        <v>#REF!</v>
      </c>
      <c r="O181" s="22" t="e">
        <f ca="1">AVERAGEIF(Stok_In[Nama Barang],Penjualan[[#This Row],[Nama Barang]],Stok_In[Harga])-Penjualan[[#This Row],[Modal FIFO Satuan]]</f>
        <v>#DIV/0!</v>
      </c>
      <c r="P181" s="23" t="e">
        <f ca="1">Penjualan[[#This Row],[Subtotal_Jual]]-Penjualan[[#This Row],[Modal]]</f>
        <v>#REF!</v>
      </c>
      <c r="Q181" s="11"/>
      <c r="R181" s="11"/>
      <c r="S181" s="11" t="str">
        <f>IFERROR(IF(MATCH(Penjualan[[#This Row],[Faktur]],Petty_Cash[No.Faktur],0),"Tunai",""),IFERROR(IF(MATCH(Penjualan[[#This Row],[Faktur]],Rekening[No.Faktur],0),"TF",""),""))</f>
        <v/>
      </c>
      <c r="T181" s="11"/>
    </row>
    <row r="182" spans="1:20" x14ac:dyDescent="0.25">
      <c r="A182" s="11"/>
      <c r="B182" s="21"/>
      <c r="C182" s="48"/>
      <c r="D182" s="7"/>
      <c r="E182" s="11"/>
      <c r="F182" s="22"/>
      <c r="G182" s="22">
        <f t="shared" si="4"/>
        <v>0</v>
      </c>
      <c r="H182" s="22">
        <f>SUMIF(Petty_Cash[No.Faktur],Penjualan[[#This Row],[Faktur]],Petty_Cash[Subtotal])+SUMIF(Rekening[No.Faktur],Penjualan[[#This Row],[Faktur]],Rekening[Mutasi])</f>
        <v>0</v>
      </c>
      <c r="I182" s="7" cm="1">
        <f t="array" ref="I182">SUM(--IF(MMULT(--(ROW(Stok_In[Qty])&gt;TRANSPOSE(ROW(Stok_In[Qty]))),--IF(Stok_In[Nama Barang]=Penjualan[[#This Row],[Nama Barang]],Stok_In[Qty],0))&lt;SUMIF(D$4:D182,Penjualan[[#This Row],[Nama Barang]],E$4:E182),1,0))</f>
        <v>0</v>
      </c>
      <c r="J182" s="10" t="e" cm="1">
        <f t="array" aca="1" ref="J182" ca="1">SUMPRODUCT(--IF(OFFSET(Stok_In!E$2,,,I182)=Penjualan[[#This Row],[Nama Barang]],1,0),OFFSET(Stok_In!F$2,,,I182),OFFSET(Stok_In!G$2,,,I182))-SUMIF(Penjualan!D$3:D181,Penjualan[[#This Row],[Nama Barang]],Penjualan!L$3:L181)</f>
        <v>#REF!</v>
      </c>
      <c r="K182" s="45" t="e" cm="1">
        <f t="array" aca="1" ref="K182" ca="1">(SUMIF(D$2:D182,D182,E$2:E182)-SUMPRODUCT(--IF(OFFSET(Stok_In!E$2,,,I182)=D182,1,0),OFFSET(Stok_In!F$2,,,I182)))*INDIRECT(ADDRESS(Penjualan[[#This Row],[Column1]]+1,7,,,"Stok_In"))</f>
        <v>#REF!</v>
      </c>
      <c r="L182" s="10" t="e">
        <f ca="1">Penjualan[[#This Row],[total modal]]+Penjualan[[#This Row],[Sisa Modal]]</f>
        <v>#REF!</v>
      </c>
      <c r="M182" s="24">
        <f ca="1">IFERROR(ABS(Penjualan[[#This Row],[Sisa Modal]]/Penjualan[[#This Row],[Modal FIFO Satuan]]),0)</f>
        <v>0</v>
      </c>
      <c r="N182" s="22" t="e">
        <f ca="1">Penjualan[[#This Row],[Modal]]/Penjualan[[#This Row],[Qty]]</f>
        <v>#REF!</v>
      </c>
      <c r="O182" s="22" t="e">
        <f ca="1">AVERAGEIF(Stok_In[Nama Barang],Penjualan[[#This Row],[Nama Barang]],Stok_In[Harga])-Penjualan[[#This Row],[Modal FIFO Satuan]]</f>
        <v>#DIV/0!</v>
      </c>
      <c r="P182" s="23" t="e">
        <f ca="1">Penjualan[[#This Row],[Subtotal_Jual]]-Penjualan[[#This Row],[Modal]]</f>
        <v>#REF!</v>
      </c>
      <c r="Q182" s="11"/>
      <c r="R182" s="11"/>
      <c r="S182" s="11" t="str">
        <f>IFERROR(IF(MATCH(Penjualan[[#This Row],[Faktur]],Petty_Cash[No.Faktur],0),"Tunai",""),IFERROR(IF(MATCH(Penjualan[[#This Row],[Faktur]],Rekening[No.Faktur],0),"TF",""),""))</f>
        <v/>
      </c>
      <c r="T182" s="11"/>
    </row>
    <row r="183" spans="1:20" x14ac:dyDescent="0.25">
      <c r="A183" s="11"/>
      <c r="B183" s="21"/>
      <c r="C183" s="48"/>
      <c r="D183" s="7"/>
      <c r="E183" s="11"/>
      <c r="F183" s="22"/>
      <c r="G183" s="22">
        <f t="shared" si="4"/>
        <v>0</v>
      </c>
      <c r="H183" s="22">
        <f>SUMIF(Petty_Cash[No.Faktur],Penjualan[[#This Row],[Faktur]],Petty_Cash[Subtotal])+SUMIF(Rekening[No.Faktur],Penjualan[[#This Row],[Faktur]],Rekening[Mutasi])</f>
        <v>0</v>
      </c>
      <c r="I183" s="7" cm="1">
        <f t="array" ref="I183">SUM(--IF(MMULT(--(ROW(Stok_In[Qty])&gt;TRANSPOSE(ROW(Stok_In[Qty]))),--IF(Stok_In[Nama Barang]=Penjualan[[#This Row],[Nama Barang]],Stok_In[Qty],0))&lt;SUMIF(D$4:D183,Penjualan[[#This Row],[Nama Barang]],E$4:E183),1,0))</f>
        <v>0</v>
      </c>
      <c r="J183" s="10" t="e" cm="1">
        <f t="array" aca="1" ref="J183" ca="1">SUMPRODUCT(--IF(OFFSET(Stok_In!E$2,,,I183)=Penjualan[[#This Row],[Nama Barang]],1,0),OFFSET(Stok_In!F$2,,,I183),OFFSET(Stok_In!G$2,,,I183))-SUMIF(Penjualan!D$3:D182,Penjualan[[#This Row],[Nama Barang]],Penjualan!L$3:L182)</f>
        <v>#REF!</v>
      </c>
      <c r="K183" s="45" t="e" cm="1">
        <f t="array" aca="1" ref="K183" ca="1">(SUMIF(D$2:D183,D183,E$2:E183)-SUMPRODUCT(--IF(OFFSET(Stok_In!E$2,,,I183)=D183,1,0),OFFSET(Stok_In!F$2,,,I183)))*INDIRECT(ADDRESS(Penjualan[[#This Row],[Column1]]+1,7,,,"Stok_In"))</f>
        <v>#REF!</v>
      </c>
      <c r="L183" s="10" t="e">
        <f ca="1">Penjualan[[#This Row],[total modal]]+Penjualan[[#This Row],[Sisa Modal]]</f>
        <v>#REF!</v>
      </c>
      <c r="M183" s="24">
        <f ca="1">IFERROR(ABS(Penjualan[[#This Row],[Sisa Modal]]/Penjualan[[#This Row],[Modal FIFO Satuan]]),0)</f>
        <v>0</v>
      </c>
      <c r="N183" s="22" t="e">
        <f ca="1">Penjualan[[#This Row],[Modal]]/Penjualan[[#This Row],[Qty]]</f>
        <v>#REF!</v>
      </c>
      <c r="O183" s="22" t="e">
        <f ca="1">AVERAGEIF(Stok_In[Nama Barang],Penjualan[[#This Row],[Nama Barang]],Stok_In[Harga])-Penjualan[[#This Row],[Modal FIFO Satuan]]</f>
        <v>#DIV/0!</v>
      </c>
      <c r="P183" s="23" t="e">
        <f ca="1">Penjualan[[#This Row],[Subtotal_Jual]]-Penjualan[[#This Row],[Modal]]</f>
        <v>#REF!</v>
      </c>
      <c r="Q183" s="11"/>
      <c r="R183" s="11"/>
      <c r="S183" s="11" t="str">
        <f>IFERROR(IF(MATCH(Penjualan[[#This Row],[Faktur]],Petty_Cash[No.Faktur],0),"Tunai",""),IFERROR(IF(MATCH(Penjualan[[#This Row],[Faktur]],Rekening[No.Faktur],0),"TF",""),""))</f>
        <v/>
      </c>
      <c r="T183" s="11"/>
    </row>
    <row r="184" spans="1:20" x14ac:dyDescent="0.25">
      <c r="A184" s="18"/>
      <c r="B184" s="21"/>
      <c r="C184" s="48"/>
      <c r="D184" s="7"/>
      <c r="E184" s="7"/>
      <c r="F184" s="10"/>
      <c r="G184" s="22">
        <f t="shared" si="4"/>
        <v>0</v>
      </c>
      <c r="H184" s="22">
        <f>SUMIF(Petty_Cash[No.Faktur],Penjualan[[#This Row],[Faktur]],Petty_Cash[Subtotal])+SUMIF(Rekening[No.Faktur],Penjualan[[#This Row],[Faktur]],Rekening[Mutasi])</f>
        <v>0</v>
      </c>
      <c r="I184" s="7" cm="1">
        <f t="array" ref="I184">SUM(--IF(MMULT(--(ROW(Stok_In[Qty])&gt;TRANSPOSE(ROW(Stok_In[Qty]))),--IF(Stok_In[Nama Barang]=Penjualan[[#This Row],[Nama Barang]],Stok_In[Qty],0))&lt;SUMIF(D$4:D184,Penjualan[[#This Row],[Nama Barang]],E$4:E184),1,0))</f>
        <v>0</v>
      </c>
      <c r="J184" s="10" t="e" cm="1">
        <f t="array" aca="1" ref="J184" ca="1">SUMPRODUCT(--IF(OFFSET(Stok_In!E$2,,,I184)=Penjualan[[#This Row],[Nama Barang]],1,0),OFFSET(Stok_In!F$2,,,I184),OFFSET(Stok_In!G$2,,,I184))-SUMIF(Penjualan!D$3:D183,Penjualan[[#This Row],[Nama Barang]],Penjualan!L$3:L183)</f>
        <v>#REF!</v>
      </c>
      <c r="K184" s="45" t="e" cm="1">
        <f t="array" aca="1" ref="K184" ca="1">(SUMIF(D$2:D184,D184,E$2:E184)-SUMPRODUCT(--IF(OFFSET(Stok_In!E$2,,,I184)=D184,1,0),OFFSET(Stok_In!F$2,,,I184)))*INDIRECT(ADDRESS(Penjualan[[#This Row],[Column1]]+1,7,,,"Stok_In"))</f>
        <v>#REF!</v>
      </c>
      <c r="L184" s="10" t="e">
        <f ca="1">Penjualan[[#This Row],[total modal]]+Penjualan[[#This Row],[Sisa Modal]]</f>
        <v>#REF!</v>
      </c>
      <c r="M184" s="24">
        <f ca="1">IFERROR(ABS(Penjualan[[#This Row],[Sisa Modal]]/Penjualan[[#This Row],[Modal FIFO Satuan]]),0)</f>
        <v>0</v>
      </c>
      <c r="N184" s="22" t="e">
        <f ca="1">Penjualan[[#This Row],[Modal]]/Penjualan[[#This Row],[Qty]]</f>
        <v>#REF!</v>
      </c>
      <c r="O184" s="22" t="e">
        <f ca="1">AVERAGEIF(Stok_In[Nama Barang],Penjualan[[#This Row],[Nama Barang]],Stok_In[Harga])-Penjualan[[#This Row],[Modal FIFO Satuan]]</f>
        <v>#DIV/0!</v>
      </c>
      <c r="P184" s="23" t="e">
        <f ca="1">Penjualan[[#This Row],[Subtotal_Jual]]-Penjualan[[#This Row],[Modal]]</f>
        <v>#REF!</v>
      </c>
      <c r="Q184" s="11"/>
      <c r="R184" s="11"/>
      <c r="S184" s="11" t="str">
        <f>IFERROR(IF(MATCH(Penjualan[[#This Row],[Faktur]],Petty_Cash[No.Faktur],0),"Tunai",""),IFERROR(IF(MATCH(Penjualan[[#This Row],[Faktur]],Rekening[No.Faktur],0),"TF",""),""))</f>
        <v/>
      </c>
      <c r="T184" s="7"/>
    </row>
    <row r="185" spans="1:20" x14ac:dyDescent="0.25">
      <c r="A185" s="18"/>
      <c r="B185" s="21"/>
      <c r="C185" s="48"/>
      <c r="D185" s="7"/>
      <c r="E185" s="7"/>
      <c r="F185" s="10"/>
      <c r="G185" s="22">
        <f t="shared" si="4"/>
        <v>0</v>
      </c>
      <c r="H185" s="22">
        <f>SUMIF(Petty_Cash[No.Faktur],Penjualan[[#This Row],[Faktur]],Petty_Cash[Subtotal])+SUMIF(Rekening[No.Faktur],Penjualan[[#This Row],[Faktur]],Rekening[Mutasi])</f>
        <v>0</v>
      </c>
      <c r="I185" s="7" cm="1">
        <f t="array" ref="I185">SUM(--IF(MMULT(--(ROW(Stok_In[Qty])&gt;TRANSPOSE(ROW(Stok_In[Qty]))),--IF(Stok_In[Nama Barang]=Penjualan[[#This Row],[Nama Barang]],Stok_In[Qty],0))&lt;SUMIF(D$4:D185,Penjualan[[#This Row],[Nama Barang]],E$4:E185),1,0))</f>
        <v>0</v>
      </c>
      <c r="J185" s="10" t="e" cm="1">
        <f t="array" aca="1" ref="J185" ca="1">SUMPRODUCT(--IF(OFFSET(Stok_In!E$2,,,I185)=Penjualan[[#This Row],[Nama Barang]],1,0),OFFSET(Stok_In!F$2,,,I185),OFFSET(Stok_In!G$2,,,I185))-SUMIF(Penjualan!D$3:D184,Penjualan[[#This Row],[Nama Barang]],Penjualan!L$3:L184)</f>
        <v>#REF!</v>
      </c>
      <c r="K185" s="45" t="e" cm="1">
        <f t="array" aca="1" ref="K185" ca="1">(SUMIF(D$2:D185,D185,E$2:E185)-SUMPRODUCT(--IF(OFFSET(Stok_In!E$2,,,I185)=D185,1,0),OFFSET(Stok_In!F$2,,,I185)))*INDIRECT(ADDRESS(Penjualan[[#This Row],[Column1]]+1,7,,,"Stok_In"))</f>
        <v>#REF!</v>
      </c>
      <c r="L185" s="10" t="e">
        <f ca="1">Penjualan[[#This Row],[total modal]]+Penjualan[[#This Row],[Sisa Modal]]</f>
        <v>#REF!</v>
      </c>
      <c r="M185" s="24">
        <f ca="1">IFERROR(ABS(Penjualan[[#This Row],[Sisa Modal]]/Penjualan[[#This Row],[Modal FIFO Satuan]]),0)</f>
        <v>0</v>
      </c>
      <c r="N185" s="22" t="e">
        <f ca="1">Penjualan[[#This Row],[Modal]]/Penjualan[[#This Row],[Qty]]</f>
        <v>#REF!</v>
      </c>
      <c r="O185" s="22" t="e">
        <f ca="1">AVERAGEIF(Stok_In[Nama Barang],Penjualan[[#This Row],[Nama Barang]],Stok_In[Harga])-Penjualan[[#This Row],[Modal FIFO Satuan]]</f>
        <v>#DIV/0!</v>
      </c>
      <c r="P185" s="23" t="e">
        <f ca="1">Penjualan[[#This Row],[Subtotal_Jual]]-Penjualan[[#This Row],[Modal]]</f>
        <v>#REF!</v>
      </c>
      <c r="Q185" s="11"/>
      <c r="R185" s="11"/>
      <c r="S185" s="11" t="str">
        <f>IFERROR(IF(MATCH(Penjualan[[#This Row],[Faktur]],Petty_Cash[No.Faktur],0),"Tunai",""),IFERROR(IF(MATCH(Penjualan[[#This Row],[Faktur]],Rekening[No.Faktur],0),"TF",""),""))</f>
        <v/>
      </c>
      <c r="T185" s="7"/>
    </row>
    <row r="186" spans="1:20" x14ac:dyDescent="0.25">
      <c r="A186" s="18"/>
      <c r="B186" s="21"/>
      <c r="C186" s="48"/>
      <c r="D186" s="7"/>
      <c r="E186" s="7"/>
      <c r="F186" s="10"/>
      <c r="G186" s="22">
        <f t="shared" si="4"/>
        <v>0</v>
      </c>
      <c r="H186" s="22">
        <f>SUMIF(Petty_Cash[No.Faktur],Penjualan[[#This Row],[Faktur]],Petty_Cash[Subtotal])+SUMIF(Rekening[No.Faktur],Penjualan[[#This Row],[Faktur]],Rekening[Mutasi])</f>
        <v>0</v>
      </c>
      <c r="I186" s="7" cm="1">
        <f t="array" ref="I186">SUM(--IF(MMULT(--(ROW(Stok_In[Qty])&gt;TRANSPOSE(ROW(Stok_In[Qty]))),--IF(Stok_In[Nama Barang]=Penjualan[[#This Row],[Nama Barang]],Stok_In[Qty],0))&lt;SUMIF(D$4:D186,Penjualan[[#This Row],[Nama Barang]],E$4:E186),1,0))</f>
        <v>0</v>
      </c>
      <c r="J186" s="10" t="e" cm="1">
        <f t="array" aca="1" ref="J186" ca="1">SUMPRODUCT(--IF(OFFSET(Stok_In!E$2,,,I186)=Penjualan[[#This Row],[Nama Barang]],1,0),OFFSET(Stok_In!F$2,,,I186),OFFSET(Stok_In!G$2,,,I186))-SUMIF(Penjualan!D$3:D185,Penjualan[[#This Row],[Nama Barang]],Penjualan!L$3:L185)</f>
        <v>#REF!</v>
      </c>
      <c r="K186" s="45" t="e" cm="1">
        <f t="array" aca="1" ref="K186" ca="1">(SUMIF(D$2:D186,D186,E$2:E186)-SUMPRODUCT(--IF(OFFSET(Stok_In!E$2,,,I186)=D186,1,0),OFFSET(Stok_In!F$2,,,I186)))*INDIRECT(ADDRESS(Penjualan[[#This Row],[Column1]]+1,7,,,"Stok_In"))</f>
        <v>#REF!</v>
      </c>
      <c r="L186" s="10" t="e">
        <f ca="1">Penjualan[[#This Row],[total modal]]+Penjualan[[#This Row],[Sisa Modal]]</f>
        <v>#REF!</v>
      </c>
      <c r="M186" s="24">
        <f ca="1">IFERROR(ABS(Penjualan[[#This Row],[Sisa Modal]]/Penjualan[[#This Row],[Modal FIFO Satuan]]),0)</f>
        <v>0</v>
      </c>
      <c r="N186" s="22" t="e">
        <f ca="1">Penjualan[[#This Row],[Modal]]/Penjualan[[#This Row],[Qty]]</f>
        <v>#REF!</v>
      </c>
      <c r="O186" s="22" t="e">
        <f ca="1">AVERAGEIF(Stok_In[Nama Barang],Penjualan[[#This Row],[Nama Barang]],Stok_In[Harga])-Penjualan[[#This Row],[Modal FIFO Satuan]]</f>
        <v>#DIV/0!</v>
      </c>
      <c r="P186" s="23" t="e">
        <f ca="1">Penjualan[[#This Row],[Subtotal_Jual]]-Penjualan[[#This Row],[Modal]]</f>
        <v>#REF!</v>
      </c>
      <c r="Q186" s="11"/>
      <c r="R186" s="11"/>
      <c r="S186" s="11" t="str">
        <f>IFERROR(IF(MATCH(Penjualan[[#This Row],[Faktur]],Petty_Cash[No.Faktur],0),"Tunai",""),IFERROR(IF(MATCH(Penjualan[[#This Row],[Faktur]],Rekening[No.Faktur],0),"TF",""),""))</f>
        <v/>
      </c>
      <c r="T186" s="7"/>
    </row>
    <row r="187" spans="1:20" x14ac:dyDescent="0.25">
      <c r="A187" s="7"/>
      <c r="B187" s="49"/>
      <c r="C187" s="48"/>
      <c r="D187" s="7"/>
      <c r="E187" s="7"/>
      <c r="F187" s="10"/>
      <c r="G187" s="22">
        <f t="shared" si="4"/>
        <v>0</v>
      </c>
      <c r="H187" s="10">
        <f>SUMIF(Petty_Cash[No.Faktur],Penjualan[[#This Row],[Faktur]],Petty_Cash[Subtotal])+SUMIF(Rekening[No.Faktur],Penjualan[[#This Row],[Faktur]],Rekening[Mutasi])</f>
        <v>0</v>
      </c>
      <c r="I187" s="7" cm="1">
        <f t="array" ref="I187">SUM(--IF(MMULT(--(ROW(Stok_In[Qty])&gt;TRANSPOSE(ROW(Stok_In[Qty]))),--IF(Stok_In[Nama Barang]=Penjualan[[#This Row],[Nama Barang]],Stok_In[Qty],0))&lt;SUMIF(D$4:D187,Penjualan[[#This Row],[Nama Barang]],E$4:E187),1,0))</f>
        <v>0</v>
      </c>
      <c r="J187" s="10" t="e" cm="1">
        <f t="array" aca="1" ref="J187" ca="1">SUMPRODUCT(--IF(OFFSET(Stok_In!E$2,,,I187)=Penjualan[[#This Row],[Nama Barang]],1,0),OFFSET(Stok_In!F$2,,,I187),OFFSET(Stok_In!G$2,,,I187))-SUMIF(Penjualan!D$3:D186,Penjualan[[#This Row],[Nama Barang]],Penjualan!L$3:L186)</f>
        <v>#REF!</v>
      </c>
      <c r="K187" s="45" t="e" cm="1">
        <f t="array" aca="1" ref="K187" ca="1">(SUMIF(D$2:D187,D187,E$2:E187)-SUMPRODUCT(--IF(OFFSET(Stok_In!E$2,,,I187)=D187,1,0),OFFSET(Stok_In!F$2,,,I187)))*INDIRECT(ADDRESS(Penjualan[[#This Row],[Column1]]+1,7,,,"Stok_In"))</f>
        <v>#REF!</v>
      </c>
      <c r="L187" s="10" t="e">
        <f ca="1">Penjualan[[#This Row],[total modal]]+Penjualan[[#This Row],[Sisa Modal]]</f>
        <v>#REF!</v>
      </c>
      <c r="M187" s="24">
        <f ca="1">IFERROR(ABS(Penjualan[[#This Row],[Sisa Modal]]/Penjualan[[#This Row],[Modal FIFO Satuan]]),0)</f>
        <v>0</v>
      </c>
      <c r="N187" s="22" t="e">
        <f ca="1">Penjualan[[#This Row],[Modal]]/Penjualan[[#This Row],[Qty]]</f>
        <v>#REF!</v>
      </c>
      <c r="O187" s="22" t="e">
        <f ca="1">INDEX(PL[Harga Modal],MATCH(Penjualan[[#This Row],[Nama Barang]],PL[NAMA_BARANG],0))-Penjualan[[#This Row],[Modal FIFO Satuan]]</f>
        <v>#N/A</v>
      </c>
      <c r="P187" s="10" t="e">
        <f ca="1">Penjualan[[#This Row],[Subtotal_Jual]]-Penjualan[[#This Row],[Modal]]</f>
        <v>#REF!</v>
      </c>
      <c r="Q187" s="7"/>
      <c r="R187" s="46"/>
      <c r="S187" s="20" t="str">
        <f>IFERROR(IF(MATCH(Penjualan[[#This Row],[Faktur]],Petty_Cash[No.Faktur],0),"Tunai",""),IFERROR(IF(MATCH(Penjualan[[#This Row],[Faktur]],Rekening[No.Faktur],0),"TF",""),""))</f>
        <v/>
      </c>
      <c r="T187" s="7"/>
    </row>
    <row r="188" spans="1:20" x14ac:dyDescent="0.25">
      <c r="A188" s="7"/>
      <c r="B188" s="49"/>
      <c r="C188" s="48"/>
      <c r="D188" s="7"/>
      <c r="E188" s="7"/>
      <c r="F188" s="10"/>
      <c r="G188" s="22">
        <f t="shared" si="4"/>
        <v>0</v>
      </c>
      <c r="H188" s="10">
        <f>SUMIF(Petty_Cash[No.Faktur],Penjualan[[#This Row],[Faktur]],Petty_Cash[Subtotal])+SUMIF(Rekening[No.Faktur],Penjualan[[#This Row],[Faktur]],Rekening[Mutasi])</f>
        <v>0</v>
      </c>
      <c r="I188" s="7" cm="1">
        <f t="array" ref="I188">SUM(--IF(MMULT(--(ROW(Stok_In[Qty])&gt;TRANSPOSE(ROW(Stok_In[Qty]))),--IF(Stok_In[Nama Barang]=Penjualan[[#This Row],[Nama Barang]],Stok_In[Qty],0))&lt;SUMIF(D$4:D188,Penjualan[[#This Row],[Nama Barang]],E$4:E188),1,0))</f>
        <v>0</v>
      </c>
      <c r="J188" s="10" t="e" cm="1">
        <f t="array" aca="1" ref="J188" ca="1">SUMPRODUCT(--IF(OFFSET(Stok_In!E$2,,,I188)=Penjualan[[#This Row],[Nama Barang]],1,0),OFFSET(Stok_In!F$2,,,I188),OFFSET(Stok_In!G$2,,,I188))-SUMIF(Penjualan!D$3:D187,Penjualan[[#This Row],[Nama Barang]],Penjualan!L$3:L187)</f>
        <v>#REF!</v>
      </c>
      <c r="K188" s="45" t="e" cm="1">
        <f t="array" aca="1" ref="K188" ca="1">(SUMIF(D$2:D188,D188,E$2:E188)-SUMPRODUCT(--IF(OFFSET(Stok_In!E$2,,,I188)=D188,1,0),OFFSET(Stok_In!F$2,,,I188)))*INDIRECT(ADDRESS(Penjualan[[#This Row],[Column1]]+1,7,,,"Stok_In"))</f>
        <v>#REF!</v>
      </c>
      <c r="L188" s="10" t="e">
        <f ca="1">Penjualan[[#This Row],[total modal]]+Penjualan[[#This Row],[Sisa Modal]]</f>
        <v>#REF!</v>
      </c>
      <c r="M188" s="24">
        <f ca="1">IFERROR(ABS(Penjualan[[#This Row],[Sisa Modal]]/Penjualan[[#This Row],[Modal FIFO Satuan]]),0)</f>
        <v>0</v>
      </c>
      <c r="N188" s="22" t="e">
        <f ca="1">Penjualan[[#This Row],[Modal]]/Penjualan[[#This Row],[Qty]]</f>
        <v>#REF!</v>
      </c>
      <c r="O188" s="22" t="e">
        <f ca="1">INDEX(PL[Harga Modal],MATCH(Penjualan[[#This Row],[Nama Barang]],PL[NAMA_BARANG],0))-Penjualan[[#This Row],[Modal FIFO Satuan]]</f>
        <v>#N/A</v>
      </c>
      <c r="P188" s="10" t="e">
        <f ca="1">Penjualan[[#This Row],[Subtotal_Jual]]-Penjualan[[#This Row],[Modal]]</f>
        <v>#REF!</v>
      </c>
      <c r="Q188" s="7"/>
      <c r="R188" s="46"/>
      <c r="S188" s="20" t="str">
        <f>IFERROR(IF(MATCH(Penjualan[[#This Row],[Faktur]],Petty_Cash[No.Faktur],0),"Tunai",""),IFERROR(IF(MATCH(Penjualan[[#This Row],[Faktur]],Rekening[No.Faktur],0),"TF",""),""))</f>
        <v/>
      </c>
      <c r="T188" s="7"/>
    </row>
    <row r="189" spans="1:20" x14ac:dyDescent="0.25">
      <c r="A189" s="7"/>
      <c r="B189" s="49"/>
      <c r="C189" s="48"/>
      <c r="D189" s="7"/>
      <c r="E189" s="7"/>
      <c r="F189" s="10"/>
      <c r="G189" s="22">
        <f t="shared" si="4"/>
        <v>0</v>
      </c>
      <c r="H189" s="10">
        <f>SUMIF(Petty_Cash[No.Faktur],Penjualan[[#This Row],[Faktur]],Petty_Cash[Subtotal])+SUMIF(Rekening[No.Faktur],Penjualan[[#This Row],[Faktur]],Rekening[Mutasi])</f>
        <v>0</v>
      </c>
      <c r="I189" s="7" cm="1">
        <f t="array" ref="I189">SUM(--IF(MMULT(--(ROW(Stok_In[Qty])&gt;TRANSPOSE(ROW(Stok_In[Qty]))),--IF(Stok_In[Nama Barang]=Penjualan[[#This Row],[Nama Barang]],Stok_In[Qty],0))&lt;SUMIF(D$4:D189,Penjualan[[#This Row],[Nama Barang]],E$4:E189),1,0))</f>
        <v>0</v>
      </c>
      <c r="J189" s="10" t="e" cm="1">
        <f t="array" aca="1" ref="J189" ca="1">SUMPRODUCT(--IF(OFFSET(Stok_In!E$2,,,I189)=Penjualan[[#This Row],[Nama Barang]],1,0),OFFSET(Stok_In!F$2,,,I189),OFFSET(Stok_In!G$2,,,I189))-SUMIF(Penjualan!D$3:D188,Penjualan[[#This Row],[Nama Barang]],Penjualan!L$3:L188)</f>
        <v>#REF!</v>
      </c>
      <c r="K189" s="45" t="e" cm="1">
        <f t="array" aca="1" ref="K189" ca="1">(SUMIF(D$2:D189,D189,E$2:E189)-SUMPRODUCT(--IF(OFFSET(Stok_In!E$2,,,I189)=D189,1,0),OFFSET(Stok_In!F$2,,,I189)))*INDIRECT(ADDRESS(Penjualan[[#This Row],[Column1]]+1,7,,,"Stok_In"))</f>
        <v>#REF!</v>
      </c>
      <c r="L189" s="10" t="e">
        <f ca="1">Penjualan[[#This Row],[total modal]]+Penjualan[[#This Row],[Sisa Modal]]</f>
        <v>#REF!</v>
      </c>
      <c r="M189" s="24">
        <f ca="1">IFERROR(ABS(Penjualan[[#This Row],[Sisa Modal]]/Penjualan[[#This Row],[Modal FIFO Satuan]]),0)</f>
        <v>0</v>
      </c>
      <c r="N189" s="22" t="e">
        <f ca="1">Penjualan[[#This Row],[Modal]]/Penjualan[[#This Row],[Qty]]</f>
        <v>#REF!</v>
      </c>
      <c r="O189" s="22" t="e">
        <f ca="1">INDEX(PL[Harga Modal],MATCH(Penjualan[[#This Row],[Nama Barang]],PL[NAMA_BARANG],0))-Penjualan[[#This Row],[Modal FIFO Satuan]]</f>
        <v>#N/A</v>
      </c>
      <c r="P189" s="10" t="e">
        <f ca="1">Penjualan[[#This Row],[Subtotal_Jual]]-Penjualan[[#This Row],[Modal]]</f>
        <v>#REF!</v>
      </c>
      <c r="Q189" s="7"/>
      <c r="R189" s="46"/>
      <c r="S189" s="20" t="str">
        <f>IFERROR(IF(MATCH(Penjualan[[#This Row],[Faktur]],Petty_Cash[No.Faktur],0),"Tunai",""),IFERROR(IF(MATCH(Penjualan[[#This Row],[Faktur]],Rekening[No.Faktur],0),"TF",""),""))</f>
        <v/>
      </c>
      <c r="T189" s="7"/>
    </row>
    <row r="190" spans="1:20" x14ac:dyDescent="0.25">
      <c r="A190" s="7"/>
      <c r="B190" s="49"/>
      <c r="C190" s="48"/>
      <c r="D190" s="7"/>
      <c r="E190" s="7"/>
      <c r="F190" s="10"/>
      <c r="G190" s="22">
        <f t="shared" si="4"/>
        <v>0</v>
      </c>
      <c r="H190" s="10">
        <f>SUMIF(Petty_Cash[No.Faktur],Penjualan[[#This Row],[Faktur]],Petty_Cash[Subtotal])+SUMIF(Rekening[No.Faktur],Penjualan[[#This Row],[Faktur]],Rekening[Mutasi])</f>
        <v>0</v>
      </c>
      <c r="I190" s="7" cm="1">
        <f t="array" ref="I190">SUM(--IF(MMULT(--(ROW(Stok_In[Qty])&gt;TRANSPOSE(ROW(Stok_In[Qty]))),--IF(Stok_In[Nama Barang]=Penjualan[[#This Row],[Nama Barang]],Stok_In[Qty],0))&lt;SUMIF(D$4:D190,Penjualan[[#This Row],[Nama Barang]],E$4:E190),1,0))</f>
        <v>0</v>
      </c>
      <c r="J190" s="10" t="e" cm="1">
        <f t="array" aca="1" ref="J190" ca="1">SUMPRODUCT(--IF(OFFSET(Stok_In!E$2,,,I190)=Penjualan[[#This Row],[Nama Barang]],1,0),OFFSET(Stok_In!F$2,,,I190),OFFSET(Stok_In!G$2,,,I190))-SUMIF(Penjualan!D$3:D189,Penjualan[[#This Row],[Nama Barang]],Penjualan!L$3:L189)</f>
        <v>#REF!</v>
      </c>
      <c r="K190" s="45" t="e" cm="1">
        <f t="array" aca="1" ref="K190" ca="1">(SUMIF(D$2:D190,D190,E$2:E190)-SUMPRODUCT(--IF(OFFSET(Stok_In!E$2,,,I190)=D190,1,0),OFFSET(Stok_In!F$2,,,I190)))*INDIRECT(ADDRESS(Penjualan[[#This Row],[Column1]]+1,7,,,"Stok_In"))</f>
        <v>#REF!</v>
      </c>
      <c r="L190" s="10" t="e">
        <f ca="1">Penjualan[[#This Row],[total modal]]+Penjualan[[#This Row],[Sisa Modal]]</f>
        <v>#REF!</v>
      </c>
      <c r="M190" s="24">
        <f ca="1">IFERROR(ABS(Penjualan[[#This Row],[Sisa Modal]]/Penjualan[[#This Row],[Modal FIFO Satuan]]),0)</f>
        <v>0</v>
      </c>
      <c r="N190" s="22" t="e">
        <f ca="1">Penjualan[[#This Row],[Modal]]/Penjualan[[#This Row],[Qty]]</f>
        <v>#REF!</v>
      </c>
      <c r="O190" s="22" t="e">
        <f ca="1">INDEX(PL[Harga Modal],MATCH(Penjualan[[#This Row],[Nama Barang]],PL[NAMA_BARANG],0))-Penjualan[[#This Row],[Modal FIFO Satuan]]</f>
        <v>#N/A</v>
      </c>
      <c r="P190" s="10" t="e">
        <f ca="1">Penjualan[[#This Row],[Subtotal_Jual]]-Penjualan[[#This Row],[Modal]]</f>
        <v>#REF!</v>
      </c>
      <c r="Q190" s="7"/>
      <c r="R190" s="46"/>
      <c r="S190" s="20" t="str">
        <f>IFERROR(IF(MATCH(Penjualan[[#This Row],[Faktur]],Petty_Cash[No.Faktur],0),"Tunai",""),IFERROR(IF(MATCH(Penjualan[[#This Row],[Faktur]],Rekening[No.Faktur],0),"TF",""),""))</f>
        <v/>
      </c>
      <c r="T190" s="7"/>
    </row>
    <row r="191" spans="1:20" x14ac:dyDescent="0.25">
      <c r="A191" s="7"/>
      <c r="B191" s="49"/>
      <c r="C191" s="48"/>
      <c r="D191" s="7"/>
      <c r="E191" s="7"/>
      <c r="F191" s="10"/>
      <c r="G191" s="22">
        <f t="shared" si="4"/>
        <v>0</v>
      </c>
      <c r="H191" s="10">
        <f>SUMIF(Petty_Cash[No.Faktur],Penjualan[[#This Row],[Faktur]],Petty_Cash[Subtotal])+SUMIF(Rekening[No.Faktur],Penjualan[[#This Row],[Faktur]],Rekening[Mutasi])</f>
        <v>0</v>
      </c>
      <c r="I191" s="7" cm="1">
        <f t="array" ref="I191">SUM(--IF(MMULT(--(ROW(Stok_In[Qty])&gt;TRANSPOSE(ROW(Stok_In[Qty]))),--IF(Stok_In[Nama Barang]=Penjualan[[#This Row],[Nama Barang]],Stok_In[Qty],0))&lt;SUMIF(D$4:D191,Penjualan[[#This Row],[Nama Barang]],E$4:E191),1,0))</f>
        <v>0</v>
      </c>
      <c r="J191" s="10" t="e" cm="1">
        <f t="array" aca="1" ref="J191" ca="1">SUMPRODUCT(--IF(OFFSET(Stok_In!E$2,,,I191)=Penjualan[[#This Row],[Nama Barang]],1,0),OFFSET(Stok_In!F$2,,,I191),OFFSET(Stok_In!G$2,,,I191))-SUMIF(Penjualan!D$3:D190,Penjualan[[#This Row],[Nama Barang]],Penjualan!L$3:L190)</f>
        <v>#REF!</v>
      </c>
      <c r="K191" s="45" t="e" cm="1">
        <f t="array" aca="1" ref="K191" ca="1">(SUMIF(D$2:D191,D191,E$2:E191)-SUMPRODUCT(--IF(OFFSET(Stok_In!E$2,,,I191)=D191,1,0),OFFSET(Stok_In!F$2,,,I191)))*INDIRECT(ADDRESS(Penjualan[[#This Row],[Column1]]+1,7,,,"Stok_In"))</f>
        <v>#REF!</v>
      </c>
      <c r="L191" s="10" t="e">
        <f ca="1">Penjualan[[#This Row],[total modal]]+Penjualan[[#This Row],[Sisa Modal]]</f>
        <v>#REF!</v>
      </c>
      <c r="M191" s="24">
        <f ca="1">IFERROR(ABS(Penjualan[[#This Row],[Sisa Modal]]/Penjualan[[#This Row],[Modal FIFO Satuan]]),0)</f>
        <v>0</v>
      </c>
      <c r="N191" s="22" t="e">
        <f ca="1">Penjualan[[#This Row],[Modal]]/Penjualan[[#This Row],[Qty]]</f>
        <v>#REF!</v>
      </c>
      <c r="O191" s="22" t="e">
        <f ca="1">INDEX(PL[Harga Modal],MATCH(Penjualan[[#This Row],[Nama Barang]],PL[NAMA_BARANG],0))-Penjualan[[#This Row],[Modal FIFO Satuan]]</f>
        <v>#N/A</v>
      </c>
      <c r="P191" s="10" t="e">
        <f ca="1">Penjualan[[#This Row],[Subtotal_Jual]]-Penjualan[[#This Row],[Modal]]</f>
        <v>#REF!</v>
      </c>
      <c r="Q191" s="7"/>
      <c r="R191" s="46"/>
      <c r="S191" s="20" t="str">
        <f>IFERROR(IF(MATCH(Penjualan[[#This Row],[Faktur]],Petty_Cash[No.Faktur],0),"Tunai",""),IFERROR(IF(MATCH(Penjualan[[#This Row],[Faktur]],Rekening[No.Faktur],0),"TF",""),""))</f>
        <v/>
      </c>
      <c r="T191" s="7"/>
    </row>
    <row r="192" spans="1:20" x14ac:dyDescent="0.25">
      <c r="A192" s="7"/>
      <c r="B192" s="49"/>
      <c r="C192" s="48"/>
      <c r="D192" s="7"/>
      <c r="E192" s="7"/>
      <c r="F192" s="10"/>
      <c r="G192" s="22">
        <f t="shared" si="4"/>
        <v>0</v>
      </c>
      <c r="H192" s="10">
        <f>SUMIF(Petty_Cash[No.Faktur],Penjualan[[#This Row],[Faktur]],Petty_Cash[Subtotal])+SUMIF(Rekening[No.Faktur],Penjualan[[#This Row],[Faktur]],Rekening[Mutasi])</f>
        <v>0</v>
      </c>
      <c r="I192" s="7" cm="1">
        <f t="array" ref="I192">SUM(--IF(MMULT(--(ROW(Stok_In[Qty])&gt;TRANSPOSE(ROW(Stok_In[Qty]))),--IF(Stok_In[Nama Barang]=Penjualan[[#This Row],[Nama Barang]],Stok_In[Qty],0))&lt;SUMIF(D$4:D192,Penjualan[[#This Row],[Nama Barang]],E$4:E192),1,0))</f>
        <v>0</v>
      </c>
      <c r="J192" s="10" t="e" cm="1">
        <f t="array" aca="1" ref="J192" ca="1">SUMPRODUCT(--IF(OFFSET(Stok_In!E$2,,,I192)=Penjualan[[#This Row],[Nama Barang]],1,0),OFFSET(Stok_In!F$2,,,I192),OFFSET(Stok_In!G$2,,,I192))-SUMIF(Penjualan!D$3:D191,Penjualan[[#This Row],[Nama Barang]],Penjualan!L$3:L191)</f>
        <v>#REF!</v>
      </c>
      <c r="K192" s="45" t="e" cm="1">
        <f t="array" aca="1" ref="K192" ca="1">(SUMIF(D$2:D192,D192,E$2:E192)-SUMPRODUCT(--IF(OFFSET(Stok_In!E$2,,,I192)=D192,1,0),OFFSET(Stok_In!F$2,,,I192)))*INDIRECT(ADDRESS(Penjualan[[#This Row],[Column1]]+1,7,,,"Stok_In"))</f>
        <v>#REF!</v>
      </c>
      <c r="L192" s="10" t="e">
        <f ca="1">Penjualan[[#This Row],[total modal]]+Penjualan[[#This Row],[Sisa Modal]]</f>
        <v>#REF!</v>
      </c>
      <c r="M192" s="24">
        <f ca="1">IFERROR(ABS(Penjualan[[#This Row],[Sisa Modal]]/Penjualan[[#This Row],[Modal FIFO Satuan]]),0)</f>
        <v>0</v>
      </c>
      <c r="N192" s="22" t="e">
        <f ca="1">Penjualan[[#This Row],[Modal]]/Penjualan[[#This Row],[Qty]]</f>
        <v>#REF!</v>
      </c>
      <c r="O192" s="22" t="e">
        <f ca="1">INDEX(PL[Harga Modal],MATCH(Penjualan[[#This Row],[Nama Barang]],PL[NAMA_BARANG],0))-Penjualan[[#This Row],[Modal FIFO Satuan]]</f>
        <v>#N/A</v>
      </c>
      <c r="P192" s="10" t="e">
        <f ca="1">Penjualan[[#This Row],[Subtotal_Jual]]-Penjualan[[#This Row],[Modal]]</f>
        <v>#REF!</v>
      </c>
      <c r="Q192" s="7"/>
      <c r="R192" s="46"/>
      <c r="S192" s="20" t="str">
        <f>IFERROR(IF(MATCH(Penjualan[[#This Row],[Faktur]],Petty_Cash[No.Faktur],0),"Tunai",""),IFERROR(IF(MATCH(Penjualan[[#This Row],[Faktur]],Rekening[No.Faktur],0),"TF",""),""))</f>
        <v/>
      </c>
      <c r="T192" s="7"/>
    </row>
  </sheetData>
  <phoneticPr fontId="7" type="noConversion"/>
  <pageMargins left="0.7" right="0.7" top="0.75" bottom="0.75" header="0.3" footer="0.3"/>
  <pageSetup paperSize="9" scale="13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</vt:lpstr>
      <vt:lpstr>Petty Cash</vt:lpstr>
      <vt:lpstr>Stok_In</vt:lpstr>
      <vt:lpstr>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Azzam Shidqi</dc:creator>
  <cp:keywords/>
  <dc:description/>
  <cp:lastModifiedBy>ABIGROUP -</cp:lastModifiedBy>
  <cp:revision/>
  <cp:lastPrinted>2023-06-09T07:32:30Z</cp:lastPrinted>
  <dcterms:created xsi:type="dcterms:W3CDTF">2022-06-30T09:17:26Z</dcterms:created>
  <dcterms:modified xsi:type="dcterms:W3CDTF">2023-08-19T14:44:56Z</dcterms:modified>
  <cp:category/>
  <cp:contentStatus/>
</cp:coreProperties>
</file>