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charts/chart2.xml" ContentType="application/vnd.openxmlformats-officedocument.drawingml.chart+xml"/>
  <Override PartName="/xl/drawings/drawing5.xml" ContentType="application/vnd.openxmlformats-officedocument.drawingml.chartshapes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harts/chart4.xml" ContentType="application/vnd.openxmlformats-officedocument.drawingml.chart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trlProps/ctrlProp2.xml" ContentType="application/vnd.ms-excel.controlproperties+xml"/>
  <Override PartName="/xl/charts/chart6.xml" ContentType="application/vnd.openxmlformats-officedocument.drawingml.chart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6285e1134d2db16/Desktop/"/>
    </mc:Choice>
  </mc:AlternateContent>
  <xr:revisionPtr revIDLastSave="48" documentId="8_{7FEC5FBF-5DD8-486A-A13C-4E1DA7FDD5DB}" xr6:coauthVersionLast="47" xr6:coauthVersionMax="47" xr10:uidLastSave="{1354D107-EA07-4102-90B0-217B03F4CC35}"/>
  <bookViews>
    <workbookView xWindow="-98" yWindow="-98" windowWidth="21795" windowHeight="12975" activeTab="2" xr2:uid="{00000000-000D-0000-FFFF-FFFF00000000}"/>
  </bookViews>
  <sheets>
    <sheet name="Cover Page" sheetId="15" r:id="rId1"/>
    <sheet name="Detailed Report" sheetId="12" r:id="rId2"/>
    <sheet name="Dashboard" sheetId="14" r:id="rId3"/>
    <sheet name="Analysis" sheetId="16" r:id="rId4"/>
  </sheets>
  <definedNames>
    <definedName name="_xlchart.v1.0" hidden="1">Analysis!$A$45:$A$46</definedName>
    <definedName name="_xlchart.v1.1" hidden="1">Analysis!$B$45:$B$46</definedName>
    <definedName name="_xlchart.v1.2" hidden="1">Analysis!$E$51:$E$56</definedName>
    <definedName name="_xlchart.v1.3" hidden="1">Analysis!$F$51:$F$56</definedName>
    <definedName name="_xlchart.v1.4" hidden="1">Analysis!$A$45:$A$46</definedName>
    <definedName name="_xlchart.v1.5" hidden="1">Analysis!$B$45:$B$46</definedName>
    <definedName name="_xlchart.v1.6" hidden="1">Analysis!$E$51:$E$56</definedName>
    <definedName name="_xlchart.v1.7" hidden="1">Analysis!$F$51:$F$56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6" l="1"/>
  <c r="C27" i="16"/>
  <c r="C32" i="16"/>
  <c r="C34" i="16"/>
  <c r="C35" i="16"/>
  <c r="C36" i="16"/>
  <c r="C37" i="16"/>
  <c r="C38" i="16"/>
  <c r="C40" i="16"/>
  <c r="C24" i="16"/>
  <c r="M17" i="16"/>
  <c r="L17" i="16"/>
  <c r="K17" i="16"/>
  <c r="J17" i="16"/>
  <c r="I17" i="16"/>
  <c r="H17" i="16"/>
  <c r="G17" i="16"/>
  <c r="F17" i="16"/>
  <c r="E17" i="16"/>
  <c r="D17" i="16"/>
  <c r="C17" i="16"/>
  <c r="B17" i="16"/>
  <c r="M6" i="16"/>
  <c r="M19" i="16" s="1"/>
  <c r="L6" i="16"/>
  <c r="L19" i="16" s="1"/>
  <c r="K6" i="16"/>
  <c r="K19" i="16" s="1"/>
  <c r="J6" i="16"/>
  <c r="J19" i="16" s="1"/>
  <c r="I6" i="16"/>
  <c r="I19" i="16" s="1"/>
  <c r="H6" i="16"/>
  <c r="H19" i="16" s="1"/>
  <c r="G6" i="16"/>
  <c r="G19" i="16" s="1"/>
  <c r="F6" i="16"/>
  <c r="F19" i="16" s="1"/>
  <c r="E6" i="16"/>
  <c r="E19" i="16" s="1"/>
  <c r="D6" i="16"/>
  <c r="D19" i="16" s="1"/>
  <c r="C6" i="16"/>
  <c r="C19" i="16" s="1"/>
  <c r="B6" i="16"/>
  <c r="M4" i="16"/>
  <c r="M7" i="16" s="1"/>
  <c r="L4" i="16"/>
  <c r="L7" i="16" s="1"/>
  <c r="K4" i="16"/>
  <c r="K7" i="16" s="1"/>
  <c r="J4" i="16"/>
  <c r="J7" i="16" s="1"/>
  <c r="I4" i="16"/>
  <c r="I7" i="16" s="1"/>
  <c r="H4" i="16"/>
  <c r="H7" i="16" s="1"/>
  <c r="G4" i="16"/>
  <c r="G7" i="16" s="1"/>
  <c r="F4" i="16"/>
  <c r="F7" i="16" s="1"/>
  <c r="E4" i="16"/>
  <c r="E7" i="16" s="1"/>
  <c r="E8" i="16" s="1"/>
  <c r="D4" i="16"/>
  <c r="D7" i="16" s="1"/>
  <c r="D8" i="16" s="1"/>
  <c r="C4" i="16"/>
  <c r="C7" i="16" s="1"/>
  <c r="B4" i="16"/>
  <c r="B7" i="16" s="1"/>
  <c r="B8" i="16" s="1"/>
  <c r="A24" i="16"/>
  <c r="B24" i="16" s="1" a="1"/>
  <c r="B24" i="16" s="1"/>
  <c r="F51" i="16" s="1"/>
  <c r="A25" i="16"/>
  <c r="B25" i="16" s="1" a="1"/>
  <c r="B25" i="16" s="1"/>
  <c r="F52" i="16" s="1"/>
  <c r="A26" i="16"/>
  <c r="A27" i="16"/>
  <c r="B27" i="16" s="1" a="1"/>
  <c r="B27" i="16" s="1"/>
  <c r="F53" i="16" s="1"/>
  <c r="A28" i="16"/>
  <c r="B28" i="16" s="1" a="1"/>
  <c r="B28" i="16" s="1"/>
  <c r="B46" i="16" s="1"/>
  <c r="A29" i="16"/>
  <c r="A30" i="16"/>
  <c r="E54" i="16" s="1"/>
  <c r="A31" i="16"/>
  <c r="E55" i="16" s="1"/>
  <c r="A32" i="16"/>
  <c r="B32" i="16" s="1" a="1"/>
  <c r="B32" i="16" s="1"/>
  <c r="A33" i="16"/>
  <c r="A34" i="16"/>
  <c r="B34" i="16" s="1" a="1"/>
  <c r="B34" i="16" s="1"/>
  <c r="A35" i="16"/>
  <c r="B35" i="16" s="1" a="1"/>
  <c r="B35" i="16" s="1"/>
  <c r="A41" i="16"/>
  <c r="B41" i="16" s="1" a="1"/>
  <c r="B41" i="16" s="1"/>
  <c r="A36" i="16"/>
  <c r="B36" i="16" s="1" a="1"/>
  <c r="B36" i="16" s="1"/>
  <c r="A37" i="16"/>
  <c r="B37" i="16" s="1" a="1"/>
  <c r="B37" i="16" s="1"/>
  <c r="A38" i="16"/>
  <c r="B38" i="16" s="1" a="1"/>
  <c r="B38" i="16" s="1"/>
  <c r="A39" i="16"/>
  <c r="A40" i="16"/>
  <c r="B40" i="16" s="1" a="1"/>
  <c r="B40" i="16" s="1"/>
  <c r="O21" i="12"/>
  <c r="N21" i="12"/>
  <c r="M21" i="12"/>
  <c r="L21" i="12"/>
  <c r="K21" i="12"/>
  <c r="J21" i="12"/>
  <c r="I21" i="12"/>
  <c r="H21" i="12"/>
  <c r="G21" i="12"/>
  <c r="F21" i="12"/>
  <c r="E21" i="12"/>
  <c r="D21" i="12"/>
  <c r="O10" i="12"/>
  <c r="O23" i="12" s="1"/>
  <c r="N10" i="12"/>
  <c r="N23" i="12" s="1"/>
  <c r="M10" i="12"/>
  <c r="M23" i="12" s="1"/>
  <c r="L10" i="12"/>
  <c r="L23" i="12" s="1"/>
  <c r="K10" i="12"/>
  <c r="K23" i="12" s="1"/>
  <c r="J10" i="12"/>
  <c r="J23" i="12" s="1"/>
  <c r="I10" i="12"/>
  <c r="I23" i="12" s="1"/>
  <c r="H10" i="12"/>
  <c r="H23" i="12" s="1"/>
  <c r="G10" i="12"/>
  <c r="G23" i="12" s="1"/>
  <c r="F10" i="12"/>
  <c r="F23" i="12" s="1"/>
  <c r="E10" i="12"/>
  <c r="E23" i="12" s="1"/>
  <c r="D10" i="12"/>
  <c r="D23" i="12" s="1"/>
  <c r="O8" i="12"/>
  <c r="O11" i="12" s="1"/>
  <c r="N8" i="12"/>
  <c r="N11" i="12" s="1"/>
  <c r="M8" i="12"/>
  <c r="M11" i="12" s="1"/>
  <c r="L8" i="12"/>
  <c r="L11" i="12" s="1"/>
  <c r="K8" i="12"/>
  <c r="K11" i="12" s="1"/>
  <c r="J8" i="12"/>
  <c r="J11" i="12" s="1"/>
  <c r="I8" i="12"/>
  <c r="I11" i="12" s="1"/>
  <c r="H8" i="12"/>
  <c r="H11" i="12" s="1"/>
  <c r="G8" i="12"/>
  <c r="G11" i="12" s="1"/>
  <c r="F8" i="12"/>
  <c r="F11" i="12" s="1"/>
  <c r="E8" i="12"/>
  <c r="E11" i="12" s="1"/>
  <c r="D8" i="12"/>
  <c r="D11" i="12" s="1"/>
  <c r="B45" i="16" l="1"/>
  <c r="B26" i="16" a="1"/>
  <c r="B26" i="16" s="1"/>
  <c r="C39" i="16"/>
  <c r="B29" i="16" a="1"/>
  <c r="B29" i="16" s="1"/>
  <c r="B39" i="16" a="1"/>
  <c r="B39" i="16" s="1"/>
  <c r="C29" i="16"/>
  <c r="C28" i="16"/>
  <c r="C26" i="16"/>
  <c r="E51" i="16"/>
  <c r="B19" i="16"/>
  <c r="C41" i="16" s="1"/>
  <c r="F8" i="16"/>
  <c r="F9" i="16" s="1"/>
  <c r="F11" i="16" s="1"/>
  <c r="G8" i="16"/>
  <c r="G9" i="16"/>
  <c r="G11" i="16" s="1"/>
  <c r="H8" i="16"/>
  <c r="H9" i="16" s="1"/>
  <c r="H11" i="16" s="1"/>
  <c r="I8" i="16"/>
  <c r="I9" i="16" s="1"/>
  <c r="I11" i="16" s="1"/>
  <c r="J8" i="16"/>
  <c r="J9" i="16" s="1"/>
  <c r="J11" i="16" s="1"/>
  <c r="K8" i="16"/>
  <c r="K9" i="16" s="1"/>
  <c r="L8" i="16"/>
  <c r="L9" i="16" s="1"/>
  <c r="L11" i="16" s="1"/>
  <c r="M8" i="16"/>
  <c r="M9" i="16" s="1"/>
  <c r="M11" i="16" s="1"/>
  <c r="B9" i="16"/>
  <c r="E9" i="16"/>
  <c r="E11" i="16" s="1"/>
  <c r="C8" i="16"/>
  <c r="C9" i="16" s="1"/>
  <c r="C11" i="16" s="1"/>
  <c r="D9" i="16"/>
  <c r="D11" i="16" s="1"/>
  <c r="H12" i="12"/>
  <c r="H13" i="12" s="1"/>
  <c r="H15" i="12" s="1"/>
  <c r="I12" i="12"/>
  <c r="I13" i="12" s="1"/>
  <c r="I15" i="12" s="1"/>
  <c r="J12" i="12"/>
  <c r="J13" i="12" s="1"/>
  <c r="J15" i="12" s="1"/>
  <c r="K12" i="12"/>
  <c r="K13" i="12" s="1"/>
  <c r="K15" i="12" s="1"/>
  <c r="D12" i="12"/>
  <c r="D13" i="12" s="1"/>
  <c r="D15" i="12" s="1"/>
  <c r="L12" i="12"/>
  <c r="L13" i="12" s="1"/>
  <c r="L15" i="12" s="1"/>
  <c r="E12" i="12"/>
  <c r="E13" i="12"/>
  <c r="E15" i="12" s="1"/>
  <c r="M12" i="12"/>
  <c r="M13" i="12"/>
  <c r="M15" i="12" s="1"/>
  <c r="F12" i="12"/>
  <c r="F13" i="12"/>
  <c r="F15" i="12" s="1"/>
  <c r="N12" i="12"/>
  <c r="N13" i="12" s="1"/>
  <c r="N15" i="12" s="1"/>
  <c r="G12" i="12"/>
  <c r="G13" i="12" s="1"/>
  <c r="G15" i="12" s="1"/>
  <c r="O12" i="12"/>
  <c r="O13" i="12" s="1"/>
  <c r="O15" i="12" s="1"/>
  <c r="K11" i="16" l="1"/>
  <c r="B33" i="16" s="1" a="1"/>
  <c r="B33" i="16" s="1"/>
  <c r="B31" i="16" a="1"/>
  <c r="B31" i="16" s="1"/>
  <c r="F55" i="16" s="1"/>
  <c r="B30" i="16" a="1"/>
  <c r="B30" i="16" s="1"/>
  <c r="F54" i="16" s="1"/>
  <c r="B11" i="16"/>
  <c r="C31" i="16"/>
  <c r="C30" i="16"/>
  <c r="F56" i="16" l="1"/>
  <c r="C33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<sst xmlns="http://schemas.openxmlformats.org/spreadsheetml/2006/main" count="62" uniqueCount="41">
  <si>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Income</t>
  </si>
  <si>
    <t>Cost of Goods Sold</t>
  </si>
  <si>
    <t xml:space="preserve">Gross Profit </t>
  </si>
  <si>
    <t xml:space="preserve">Total Operating Expenses  </t>
  </si>
  <si>
    <t>Total Expenses</t>
  </si>
  <si>
    <t xml:space="preserve">Net Profit   </t>
  </si>
  <si>
    <t>ROI</t>
  </si>
  <si>
    <t>Quick Ratio</t>
  </si>
  <si>
    <t>Current Ratio</t>
  </si>
  <si>
    <t>EPS</t>
  </si>
  <si>
    <t>ROA</t>
  </si>
  <si>
    <t>Target Income</t>
  </si>
  <si>
    <t>Target Expenses</t>
  </si>
  <si>
    <t>Expenses Reached</t>
  </si>
  <si>
    <t>ABC Group</t>
  </si>
  <si>
    <t>Income Statement</t>
  </si>
  <si>
    <t>For the Period  of January 2020 - December 2020</t>
  </si>
  <si>
    <t>EBIT</t>
  </si>
  <si>
    <t>Tax</t>
  </si>
  <si>
    <t>Target Income Achieved</t>
  </si>
  <si>
    <t>Net Profit Margin Ratio(NPM)</t>
  </si>
  <si>
    <t>Title</t>
  </si>
  <si>
    <t xml:space="preserve">Ratio &amp; Target Analysis </t>
  </si>
  <si>
    <t>Type</t>
  </si>
  <si>
    <t>b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</si>
  <si>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</si>
  <si>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</si>
  <si>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</si>
  <si>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</si>
  <si>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</si>
  <si>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</si>
  <si>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</si>
  <si>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</si>
  <si>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</si>
  <si>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</si>
  <si>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</si>
  <si>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</si>
  <si>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Expenses</t>
  </si>
  <si>
    <t>Total</t>
  </si>
  <si>
    <t>COGS</t>
  </si>
  <si>
    <t>Total 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</si>
</sst>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mmmm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4"/>
      <name val="Arial Black"/>
      <family val="2"/>
    </font>
    <font>
      <i/>
      <sz val="14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2">
    <xf numFmtId="0" fontId="0" fillId="0" borderId="0" xfId="0"/>
    <xf numFmtId="0" fontId="3" fillId="0" borderId="0" xfId="0" applyFont="1" applyAlignment="1">
      <alignment horizontal="left" vertical="center"/>
    </xf>
    <xf numFmtId="164" fontId="3" fillId="0" borderId="0" xfId="1" applyFont="1" applyFill="1" applyBorder="1" applyAlignment="1" applyProtection="1">
      <alignment horizontal="left" vertical="center"/>
      <protection hidden="1"/>
    </xf>
    <xf numFmtId="9" fontId="3" fillId="0" borderId="0" xfId="2" applyFont="1" applyFill="1" applyBorder="1" applyAlignment="1" applyProtection="1">
      <alignment horizontal="left" vertical="center"/>
      <protection hidden="1"/>
    </xf>
    <xf numFmtId="164" fontId="3" fillId="0" borderId="13" xfId="1" applyFont="1" applyFill="1" applyBorder="1" applyAlignment="1" applyProtection="1">
      <alignment horizontal="left" vertical="center"/>
      <protection hidden="1"/>
    </xf>
    <xf numFmtId="9" fontId="3" fillId="0" borderId="13" xfId="2" applyFont="1" applyFill="1" applyBorder="1" applyAlignment="1" applyProtection="1">
      <alignment horizontal="left" vertical="center"/>
      <protection hidden="1"/>
    </xf>
    <xf numFmtId="9" fontId="3" fillId="0" borderId="1" xfId="2" applyFont="1" applyFill="1" applyBorder="1" applyAlignment="1" applyProtection="1">
      <alignment horizontal="left" vertical="center"/>
      <protection hidden="1"/>
    </xf>
    <xf numFmtId="9" fontId="3" fillId="0" borderId="10" xfId="2" applyFont="1" applyFill="1" applyBorder="1" applyAlignment="1" applyProtection="1">
      <alignment horizontal="left" vertical="center"/>
      <protection hidden="1"/>
    </xf>
    <xf numFmtId="164" fontId="3" fillId="0" borderId="12" xfId="1" applyFont="1" applyFill="1" applyBorder="1" applyAlignment="1" applyProtection="1">
      <alignment horizontal="left" vertical="center"/>
      <protection hidden="1"/>
    </xf>
    <xf numFmtId="9" fontId="3" fillId="0" borderId="12" xfId="2" applyFont="1" applyFill="1" applyBorder="1" applyAlignment="1" applyProtection="1">
      <alignment horizontal="left" vertical="center"/>
      <protection hidden="1"/>
    </xf>
    <xf numFmtId="9" fontId="3" fillId="0" borderId="9" xfId="2" applyFont="1" applyFill="1" applyBorder="1" applyAlignment="1" applyProtection="1">
      <alignment horizontal="left" vertical="center"/>
      <protection hidden="1"/>
    </xf>
    <xf numFmtId="10" fontId="3" fillId="0" borderId="6" xfId="2" applyNumberFormat="1" applyFont="1" applyFill="1" applyBorder="1" applyAlignment="1" applyProtection="1">
      <alignment vertical="center"/>
      <protection hidden="1"/>
    </xf>
    <xf numFmtId="10" fontId="3" fillId="0" borderId="7" xfId="2" applyNumberFormat="1" applyFont="1" applyFill="1" applyBorder="1" applyAlignment="1" applyProtection="1">
      <alignment vertical="center"/>
      <protection hidden="1"/>
    </xf>
    <xf numFmtId="10" fontId="3" fillId="0" borderId="8" xfId="2" applyNumberFormat="1" applyFont="1" applyFill="1" applyBorder="1" applyAlignment="1" applyProtection="1">
      <alignment vertical="center"/>
      <protection hidden="1"/>
    </xf>
    <xf numFmtId="2" fontId="3" fillId="0" borderId="12" xfId="3" applyNumberFormat="1" applyFont="1" applyFill="1" applyBorder="1" applyAlignment="1" applyProtection="1">
      <alignment vertical="center"/>
      <protection hidden="1"/>
    </xf>
    <xf numFmtId="2" fontId="3" fillId="0" borderId="0" xfId="3" applyNumberFormat="1" applyFont="1" applyFill="1" applyBorder="1" applyAlignment="1" applyProtection="1">
      <alignment vertical="center"/>
      <protection hidden="1"/>
    </xf>
    <xf numFmtId="2" fontId="3" fillId="0" borderId="13" xfId="3" applyNumberFormat="1" applyFont="1" applyFill="1" applyBorder="1" applyAlignment="1" applyProtection="1">
      <alignment vertical="center"/>
      <protection hidden="1"/>
    </xf>
    <xf numFmtId="164" fontId="3" fillId="0" borderId="12" xfId="1" applyFont="1" applyFill="1" applyBorder="1" applyAlignment="1" applyProtection="1">
      <alignment vertical="center"/>
      <protection hidden="1"/>
    </xf>
    <xf numFmtId="164" fontId="3" fillId="0" borderId="0" xfId="1" applyFont="1" applyFill="1" applyBorder="1" applyAlignment="1" applyProtection="1">
      <alignment vertical="center"/>
      <protection hidden="1"/>
    </xf>
    <xf numFmtId="164" fontId="3" fillId="0" borderId="13" xfId="1" applyFont="1" applyFill="1" applyBorder="1" applyAlignment="1" applyProtection="1">
      <alignment vertical="center"/>
      <protection hidden="1"/>
    </xf>
    <xf numFmtId="10" fontId="3" fillId="0" borderId="12" xfId="2" applyNumberFormat="1" applyFont="1" applyFill="1" applyBorder="1" applyAlignment="1" applyProtection="1">
      <alignment vertical="center"/>
      <protection hidden="1"/>
    </xf>
    <xf numFmtId="10" fontId="3" fillId="0" borderId="0" xfId="2" applyNumberFormat="1" applyFont="1" applyFill="1" applyBorder="1" applyAlignment="1" applyProtection="1">
      <alignment vertical="center"/>
      <protection hidden="1"/>
    </xf>
    <xf numFmtId="10" fontId="3" fillId="0" borderId="13" xfId="2" applyNumberFormat="1" applyFont="1" applyFill="1" applyBorder="1" applyAlignment="1" applyProtection="1">
      <alignment vertical="center"/>
      <protection hidden="1"/>
    </xf>
    <xf numFmtId="10" fontId="3" fillId="0" borderId="9" xfId="2" applyNumberFormat="1" applyFont="1" applyFill="1" applyBorder="1" applyAlignment="1" applyProtection="1">
      <alignment vertical="center"/>
      <protection hidden="1"/>
    </xf>
    <xf numFmtId="10" fontId="3" fillId="0" borderId="1" xfId="2" applyNumberFormat="1" applyFont="1" applyFill="1" applyBorder="1" applyAlignment="1" applyProtection="1">
      <alignment vertical="center"/>
      <protection hidden="1"/>
    </xf>
    <xf numFmtId="10" fontId="3" fillId="0" borderId="10" xfId="2" applyNumberFormat="1" applyFont="1" applyFill="1" applyBorder="1" applyAlignment="1" applyProtection="1">
      <alignment vertical="center"/>
      <protection hidden="1"/>
    </xf>
    <xf numFmtId="164" fontId="3" fillId="0" borderId="0" xfId="0" applyNumberFormat="1" applyFont="1" applyAlignment="1">
      <alignment horizontal="left" vertical="center"/>
    </xf>
    <xf numFmtId="164" fontId="7" fillId="0" borderId="13" xfId="1" applyFont="1" applyFill="1" applyBorder="1" applyAlignment="1" applyProtection="1">
      <alignment horizontal="left" vertical="center"/>
      <protection hidden="1"/>
    </xf>
    <xf numFmtId="0" fontId="9" fillId="2" borderId="14" xfId="0" applyFont="1" applyFill="1" applyBorder="1" applyAlignment="1">
      <alignment horizontal="center" vertical="center" textRotation="90"/>
    </xf>
    <xf numFmtId="0" fontId="4" fillId="2" borderId="12" xfId="3" applyFont="1" applyFill="1" applyBorder="1" applyAlignment="1">
      <alignment horizontal="center" vertical="center"/>
    </xf>
    <xf numFmtId="165" fontId="4" fillId="2" borderId="2" xfId="3" applyNumberFormat="1" applyFont="1" applyFill="1" applyBorder="1" applyAlignment="1">
      <alignment horizontal="center" vertical="center"/>
    </xf>
    <xf numFmtId="165" fontId="4" fillId="2" borderId="3" xfId="3" applyNumberFormat="1" applyFont="1" applyFill="1" applyBorder="1" applyAlignment="1">
      <alignment horizontal="center" vertical="center"/>
    </xf>
    <xf numFmtId="165" fontId="4" fillId="2" borderId="4" xfId="3" applyNumberFormat="1" applyFont="1" applyFill="1" applyBorder="1" applyAlignment="1">
      <alignment horizontal="center" vertical="center"/>
    </xf>
    <xf numFmtId="0" fontId="3" fillId="2" borderId="14" xfId="3" applyFont="1" applyFill="1" applyBorder="1" applyAlignment="1" applyProtection="1">
      <alignment horizontal="left" vertical="center"/>
      <protection hidden="1"/>
    </xf>
    <xf numFmtId="0" fontId="3" fillId="2" borderId="11" xfId="3" applyFont="1" applyFill="1" applyBorder="1" applyAlignment="1" applyProtection="1">
      <alignment horizontal="left" vertical="center"/>
      <protection hidden="1"/>
    </xf>
    <xf numFmtId="0" fontId="3" fillId="2" borderId="5" xfId="3" applyFont="1" applyFill="1" applyBorder="1" applyAlignment="1" applyProtection="1">
      <alignment horizontal="left" vertical="center"/>
      <protection hidden="1"/>
    </xf>
    <xf numFmtId="0" fontId="3" fillId="2" borderId="6" xfId="3" applyFont="1" applyFill="1" applyBorder="1" applyAlignment="1" applyProtection="1">
      <alignment horizontal="left" vertical="center"/>
      <protection hidden="1"/>
    </xf>
    <xf numFmtId="0" fontId="3" fillId="2" borderId="12" xfId="3" applyFont="1" applyFill="1" applyBorder="1" applyAlignment="1" applyProtection="1">
      <alignment horizontal="left" vertical="center"/>
      <protection hidden="1"/>
    </xf>
    <xf numFmtId="0" fontId="3" fillId="2" borderId="9" xfId="3" applyFont="1" applyFill="1" applyBorder="1" applyAlignment="1" applyProtection="1">
      <alignment horizontal="left" vertical="center"/>
      <protection hidden="1"/>
    </xf>
    <xf numFmtId="0" fontId="3" fillId="2" borderId="11" xfId="3" applyFont="1" applyFill="1" applyBorder="1" applyAlignment="1" applyProtection="1">
      <alignment vertical="center"/>
      <protection hidden="1"/>
    </xf>
    <xf numFmtId="0" fontId="0" fillId="3" borderId="0" xfId="0" applyFill="1"/>
    <xf numFmtId="0" fontId="4" fillId="0" borderId="12" xfId="3" applyFont="1" applyFill="1" applyBorder="1" applyAlignment="1">
      <alignment horizontal="center" vertical="center"/>
    </xf>
    <xf numFmtId="165" fontId="4" fillId="0" borderId="2" xfId="3" applyNumberFormat="1" applyFont="1" applyFill="1" applyBorder="1" applyAlignment="1">
      <alignment horizontal="center" vertical="center"/>
    </xf>
    <xf numFmtId="165" fontId="4" fillId="0" borderId="3" xfId="3" applyNumberFormat="1" applyFont="1" applyFill="1" applyBorder="1" applyAlignment="1">
      <alignment horizontal="center" vertical="center"/>
    </xf>
    <xf numFmtId="165" fontId="4" fillId="0" borderId="4" xfId="3" applyNumberFormat="1" applyFont="1" applyFill="1" applyBorder="1" applyAlignment="1">
      <alignment horizontal="center" vertical="center"/>
    </xf>
    <xf numFmtId="0" fontId="3" fillId="0" borderId="14" xfId="3" applyFont="1" applyFill="1" applyBorder="1" applyAlignment="1" applyProtection="1">
      <alignment horizontal="left" vertical="center"/>
      <protection hidden="1"/>
    </xf>
    <xf numFmtId="0" fontId="3" fillId="0" borderId="11" xfId="3" applyFont="1" applyFill="1" applyBorder="1" applyAlignment="1" applyProtection="1">
      <alignment horizontal="left" vertical="center"/>
      <protection hidden="1"/>
    </xf>
    <xf numFmtId="0" fontId="3" fillId="0" borderId="5" xfId="3" applyFont="1" applyFill="1" applyBorder="1" applyAlignment="1" applyProtection="1">
      <alignment horizontal="left" vertical="center"/>
      <protection hidden="1"/>
    </xf>
    <xf numFmtId="0" fontId="3" fillId="0" borderId="6" xfId="3" applyFont="1" applyFill="1" applyBorder="1" applyAlignment="1" applyProtection="1">
      <alignment horizontal="left" vertical="center"/>
      <protection hidden="1"/>
    </xf>
    <xf numFmtId="0" fontId="3" fillId="0" borderId="12" xfId="3" applyFont="1" applyFill="1" applyBorder="1" applyAlignment="1" applyProtection="1">
      <alignment horizontal="left" vertical="center"/>
      <protection hidden="1"/>
    </xf>
    <xf numFmtId="0" fontId="3" fillId="0" borderId="9" xfId="3" applyFont="1" applyFill="1" applyBorder="1" applyAlignment="1" applyProtection="1">
      <alignment horizontal="left" vertical="center"/>
      <protection hidden="1"/>
    </xf>
    <xf numFmtId="0" fontId="3" fillId="0" borderId="11" xfId="3" applyFont="1" applyFill="1" applyBorder="1" applyAlignment="1" applyProtection="1">
      <alignment vertical="center"/>
      <protection hidden="1"/>
    </xf>
    <xf numFmtId="0" fontId="10" fillId="0" borderId="15" xfId="0" applyFont="1" applyBorder="1"/>
    <xf numFmtId="0" fontId="0" fillId="0" borderId="15" xfId="0" applyBorder="1"/>
    <xf numFmtId="2" fontId="3" fillId="0" borderId="12" xfId="3" applyNumberFormat="1" applyFont="1" applyFill="1" applyBorder="1" applyAlignment="1" applyProtection="1">
      <alignment horizontal="right" vertical="center"/>
      <protection hidden="1"/>
    </xf>
    <xf numFmtId="164" fontId="3" fillId="0" borderId="12" xfId="1" applyFont="1" applyFill="1" applyBorder="1" applyAlignment="1" applyProtection="1">
      <alignment horizontal="right" vertical="center"/>
      <protection hidden="1"/>
    </xf>
    <xf numFmtId="9" fontId="3" fillId="0" borderId="12" xfId="2" applyFont="1" applyFill="1" applyBorder="1" applyAlignment="1" applyProtection="1">
      <alignment horizontal="right" vertical="center"/>
      <protection hidden="1"/>
    </xf>
    <xf numFmtId="9" fontId="3" fillId="0" borderId="9" xfId="2" applyFont="1" applyFill="1" applyBorder="1" applyAlignment="1" applyProtection="1">
      <alignment horizontal="right" vertical="center"/>
      <protection hidden="1"/>
    </xf>
    <xf numFmtId="43" fontId="0" fillId="0" borderId="15" xfId="0" applyNumberFormat="1" applyBorder="1"/>
    <xf numFmtId="9" fontId="0" fillId="0" borderId="15" xfId="2" applyFont="1" applyFill="1" applyBorder="1"/>
    <xf numFmtId="0" fontId="12" fillId="0" borderId="0" xfId="0" applyFont="1"/>
    <xf numFmtId="164" fontId="0" fillId="0" borderId="0" xfId="0" applyNumberFormat="1"/>
    <xf numFmtId="164" fontId="3" fillId="0" borderId="0" xfId="1" applyFont="1" applyFill="1" applyBorder="1" applyAlignment="1" applyProtection="1">
      <alignment horizontal="right" vertical="center"/>
      <protection hidden="1"/>
    </xf>
    <xf numFmtId="164" fontId="3" fillId="0" borderId="13" xfId="1" applyFont="1" applyFill="1" applyBorder="1" applyAlignment="1" applyProtection="1">
      <alignment horizontal="right" vertical="center"/>
      <protection hidden="1"/>
    </xf>
    <xf numFmtId="164" fontId="7" fillId="0" borderId="13" xfId="1" applyFont="1" applyFill="1" applyBorder="1" applyAlignment="1" applyProtection="1">
      <alignment horizontal="right" vertical="center"/>
      <protection hidden="1"/>
    </xf>
    <xf numFmtId="10" fontId="3" fillId="0" borderId="6" xfId="2" applyNumberFormat="1" applyFont="1" applyFill="1" applyBorder="1" applyAlignment="1" applyProtection="1">
      <alignment horizontal="right" vertical="center"/>
      <protection hidden="1"/>
    </xf>
    <xf numFmtId="10" fontId="3" fillId="0" borderId="7" xfId="2" applyNumberFormat="1" applyFont="1" applyFill="1" applyBorder="1" applyAlignment="1" applyProtection="1">
      <alignment horizontal="right" vertical="center"/>
      <protection hidden="1"/>
    </xf>
    <xf numFmtId="10" fontId="3" fillId="0" borderId="8" xfId="2" applyNumberFormat="1" applyFont="1" applyFill="1" applyBorder="1" applyAlignment="1" applyProtection="1">
      <alignment horizontal="right" vertical="center"/>
      <protection hidden="1"/>
    </xf>
    <xf numFmtId="10" fontId="3" fillId="0" borderId="12" xfId="2" applyNumberFormat="1" applyFont="1" applyFill="1" applyBorder="1" applyAlignment="1" applyProtection="1">
      <alignment horizontal="right" vertical="center"/>
      <protection hidden="1"/>
    </xf>
    <xf numFmtId="10" fontId="3" fillId="0" borderId="0" xfId="2" applyNumberFormat="1" applyFont="1" applyFill="1" applyBorder="1" applyAlignment="1" applyProtection="1">
      <alignment horizontal="right" vertical="center"/>
      <protection hidden="1"/>
    </xf>
    <xf numFmtId="10" fontId="3" fillId="0" borderId="13" xfId="2" applyNumberFormat="1" applyFont="1" applyFill="1" applyBorder="1" applyAlignment="1" applyProtection="1">
      <alignment horizontal="right" vertical="center"/>
      <protection hidden="1"/>
    </xf>
    <xf numFmtId="10" fontId="3" fillId="0" borderId="9" xfId="2" applyNumberFormat="1" applyFont="1" applyFill="1" applyBorder="1" applyAlignment="1" applyProtection="1">
      <alignment horizontal="right" vertical="center"/>
      <protection hidden="1"/>
    </xf>
    <xf numFmtId="10" fontId="3" fillId="0" borderId="1" xfId="2" applyNumberFormat="1" applyFont="1" applyFill="1" applyBorder="1" applyAlignment="1" applyProtection="1">
      <alignment horizontal="right" vertical="center"/>
      <protection hidden="1"/>
    </xf>
    <xf numFmtId="10" fontId="3" fillId="0" borderId="10" xfId="2" applyNumberFormat="1" applyFont="1" applyFill="1" applyBorder="1" applyAlignment="1" applyProtection="1">
      <alignment horizontal="right" vertical="center"/>
      <protection hidden="1"/>
    </xf>
    <xf numFmtId="2" fontId="3" fillId="0" borderId="0" xfId="3" applyNumberFormat="1" applyFont="1" applyFill="1" applyBorder="1" applyAlignment="1" applyProtection="1">
      <alignment horizontal="right" vertical="center"/>
      <protection hidden="1"/>
    </xf>
    <xf numFmtId="2" fontId="3" fillId="0" borderId="13" xfId="3" applyNumberFormat="1" applyFont="1" applyFill="1" applyBorder="1" applyAlignment="1" applyProtection="1">
      <alignment horizontal="right" vertical="center"/>
      <protection hidden="1"/>
    </xf>
    <xf numFmtId="9" fontId="3" fillId="0" borderId="0" xfId="2" applyFont="1" applyFill="1" applyBorder="1" applyAlignment="1" applyProtection="1">
      <alignment horizontal="right" vertical="center"/>
      <protection hidden="1"/>
    </xf>
    <xf numFmtId="9" fontId="3" fillId="0" borderId="13" xfId="2" applyFont="1" applyFill="1" applyBorder="1" applyAlignment="1" applyProtection="1">
      <alignment horizontal="right" vertical="center"/>
      <protection hidden="1"/>
    </xf>
    <xf numFmtId="9" fontId="3" fillId="0" borderId="1" xfId="2" applyFont="1" applyFill="1" applyBorder="1" applyAlignment="1" applyProtection="1">
      <alignment horizontal="right" vertical="center"/>
      <protection hidden="1"/>
    </xf>
    <xf numFmtId="9" fontId="3" fillId="0" borderId="10" xfId="2" applyFont="1" applyFill="1" applyBorder="1" applyAlignment="1" applyProtection="1">
      <alignment horizontal="right" vertical="center"/>
      <protection hidden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textRotation="90"/>
    </xf>
    <xf numFmtId="0" fontId="8" fillId="2" borderId="11" xfId="0" applyFont="1" applyFill="1" applyBorder="1" applyAlignment="1">
      <alignment horizontal="center" vertical="center" textRotation="90"/>
    </xf>
    <xf numFmtId="0" fontId="8" fillId="2" borderId="5" xfId="0" applyFont="1" applyFill="1" applyBorder="1" applyAlignment="1">
      <alignment horizontal="center" vertical="center" textRotation="90"/>
    </xf>
  </cellXfs>
  <cellStyles count="4">
    <cellStyle name="Comma" xfId="1" builtinId="3"/>
    <cellStyle name="Explanatory Text" xfId="3" builtinId="5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EEB500"/>
      <color rgb="FFFFCC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58017266586893"/>
          <c:y val="0.14768773947024244"/>
          <c:w val="0.63572559092914038"/>
          <c:h val="0.65521732520312725"/>
        </c:manualLayout>
      </c:layout>
      <c:doughnutChart>
        <c:varyColors val="1"/>
        <c:ser>
          <c:idx val="1"/>
          <c:order val="0"/>
          <c:tx>
            <c:strRef>
              <c:f>Analysis!$A$32</c:f>
              <c:strCache>
                <c:ptCount val="1"/>
                <c:pt idx="0">
                  <c:v>ROI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2727-48F2-B1D7-D232DD32BA40}"/>
              </c:ext>
            </c:extLst>
          </c:dPt>
          <c:val>
            <c:numRef>
              <c:f>(Analysis!$B$32,Analysis!$C$32)</c:f>
              <c:numCache>
                <c:formatCode>0%</c:formatCode>
                <c:ptCount val="2"/>
                <c:pt idx="0">
                  <c:v>3.2000000000000001E-2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27-48F2-B1D7-D232DD32BA40}"/>
            </c:ext>
          </c:extLst>
        </c:ser>
        <c:ser>
          <c:idx val="0"/>
          <c:order val="1"/>
          <c:tx>
            <c:strRef>
              <c:f>Analysis!$A$32</c:f>
              <c:strCache>
                <c:ptCount val="1"/>
                <c:pt idx="0">
                  <c:v>ROI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727-48F2-B1D7-D232DD32BA4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727-48F2-B1D7-D232DD32BA40}"/>
              </c:ext>
            </c:extLst>
          </c:dPt>
          <c:val>
            <c:numRef>
              <c:f>(Analysis!$B$32,Analysis!$C$32)</c:f>
              <c:numCache>
                <c:formatCode>0%</c:formatCode>
                <c:ptCount val="2"/>
                <c:pt idx="0">
                  <c:v>3.2000000000000001E-2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27-48F2-B1D7-D232DD32B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074846503161756E-2"/>
          <c:y val="0.12302893966896354"/>
          <c:w val="0.92518725466499407"/>
          <c:h val="0.82445056383049764"/>
        </c:manualLayout>
      </c:layout>
      <c:doughnutChart>
        <c:varyColors val="1"/>
        <c:ser>
          <c:idx val="1"/>
          <c:order val="0"/>
          <c:tx>
            <c:strRef>
              <c:f>Analysis!$A$33</c:f>
              <c:strCache>
                <c:ptCount val="1"/>
                <c:pt idx="0">
                  <c:v>Net Profit Margin Ratio(NPM)</c:v>
                </c:pt>
              </c:strCache>
            </c:strRef>
          </c:tx>
          <c:spPr>
            <a:solidFill>
              <a:srgbClr val="FFC000"/>
            </a:solidFill>
          </c:spPr>
          <c:dPt>
            <c:idx val="1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1-2BFB-4EE7-84DB-36BC590CEFF1}"/>
              </c:ext>
            </c:extLst>
          </c:dPt>
          <c:val>
            <c:numRef>
              <c:f>Analysis!$B$33:$C$33</c:f>
              <c:numCache>
                <c:formatCode>0%</c:formatCode>
                <c:ptCount val="2"/>
                <c:pt idx="0">
                  <c:v>0.32013340606634239</c:v>
                </c:pt>
                <c:pt idx="1">
                  <c:v>0.59757577285943153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FB-4EE7-84DB-36BC590CEFF1}"/>
            </c:ext>
          </c:extLst>
        </c:ser>
        <c:ser>
          <c:idx val="0"/>
          <c:order val="1"/>
          <c:tx>
            <c:strRef>
              <c:f>Analysis!$A$33</c:f>
              <c:strCache>
                <c:ptCount val="1"/>
                <c:pt idx="0">
                  <c:v>Net Profit Margin Ratio(NPM)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BFB-4EE7-84DB-36BC590CEFF1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BFB-4EE7-84DB-36BC590CEFF1}"/>
              </c:ext>
            </c:extLst>
          </c:dPt>
          <c:val>
            <c:numRef>
              <c:f>Analysis!$B$33:$C$33</c:f>
              <c:numCache>
                <c:formatCode>0%</c:formatCode>
                <c:ptCount val="2"/>
                <c:pt idx="0">
                  <c:v>0.32013340606634239</c:v>
                </c:pt>
                <c:pt idx="1">
                  <c:v>0.59757577285943153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FB-4EE7-84DB-36BC590CE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ln>
          <a:noFill/>
        </a:ln>
      </c:spPr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40685588407743"/>
          <c:y val="0.13886357290445078"/>
          <c:w val="0.73816531796147855"/>
          <c:h val="0.7754660188753002"/>
        </c:manualLayout>
      </c:layout>
      <c:doughnutChart>
        <c:varyColors val="1"/>
        <c:ser>
          <c:idx val="1"/>
          <c:order val="0"/>
          <c:tx>
            <c:strRef>
              <c:f>Analysis!$A$34</c:f>
              <c:strCache>
                <c:ptCount val="1"/>
                <c:pt idx="0">
                  <c:v>ROA</c:v>
                </c:pt>
              </c:strCache>
            </c:strRef>
          </c:tx>
          <c:spPr>
            <a:solidFill>
              <a:srgbClr val="FFC000"/>
            </a:solidFill>
          </c:spPr>
          <c:dPt>
            <c:idx val="1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1-4522-4F70-9513-20B57EA66525}"/>
              </c:ext>
            </c:extLst>
          </c:dPt>
          <c:val>
            <c:numRef>
              <c:f>Analysis!$B$34:$C$34</c:f>
              <c:numCache>
                <c:formatCode>0%</c:formatCode>
                <c:ptCount val="2"/>
                <c:pt idx="0">
                  <c:v>1.0666666666666666E-2</c:v>
                </c:pt>
                <c:pt idx="1">
                  <c:v>2.8750000000000005E-2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22-4F70-9513-20B57EA66525}"/>
            </c:ext>
          </c:extLst>
        </c:ser>
        <c:ser>
          <c:idx val="0"/>
          <c:order val="1"/>
          <c:tx>
            <c:strRef>
              <c:f>Analysis!$A$34</c:f>
              <c:strCache>
                <c:ptCount val="1"/>
                <c:pt idx="0">
                  <c:v>ROA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522-4F70-9513-20B57EA66525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522-4F70-9513-20B57EA66525}"/>
              </c:ext>
            </c:extLst>
          </c:dPt>
          <c:val>
            <c:numRef>
              <c:f>Analysis!$B$34:$C$34</c:f>
              <c:numCache>
                <c:formatCode>0%</c:formatCode>
                <c:ptCount val="2"/>
                <c:pt idx="0">
                  <c:v>1.0666666666666666E-2</c:v>
                </c:pt>
                <c:pt idx="1">
                  <c:v>2.8750000000000005E-2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22-4F70-9513-20B57EA66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ln>
          <a:noFill/>
        </a:ln>
      </c:spPr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825896124878813"/>
          <c:y val="0.12116344706740056"/>
          <c:w val="0.72224924377943556"/>
          <c:h val="0.71583806654933801"/>
        </c:manualLayout>
      </c:layout>
      <c:doughnutChart>
        <c:varyColors val="1"/>
        <c:ser>
          <c:idx val="1"/>
          <c:order val="0"/>
          <c:tx>
            <c:strRef>
              <c:f>Analysis!$A$35</c:f>
              <c:strCache>
                <c:ptCount val="1"/>
                <c:pt idx="0">
                  <c:v>Quick Ratio</c:v>
                </c:pt>
              </c:strCache>
            </c:strRef>
          </c:tx>
          <c:spPr>
            <a:solidFill>
              <a:srgbClr val="FFC000"/>
            </a:solidFill>
          </c:spPr>
          <c:dPt>
            <c:idx val="1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1-C034-40FA-9F7A-7D7AE0E7BB0D}"/>
              </c:ext>
            </c:extLst>
          </c:dPt>
          <c:val>
            <c:numRef>
              <c:f>Analysis!$B$35:$C$35</c:f>
              <c:numCache>
                <c:formatCode>_(* #,##0.00_);_(* \(#,##0.00\);_(* "-"??_);_(@_)</c:formatCode>
                <c:ptCount val="2"/>
                <c:pt idx="0" formatCode="General">
                  <c:v>1.4630000000000003</c:v>
                </c:pt>
                <c:pt idx="1">
                  <c:v>2.9012500000000001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34-40FA-9F7A-7D7AE0E7BB0D}"/>
            </c:ext>
          </c:extLst>
        </c:ser>
        <c:ser>
          <c:idx val="0"/>
          <c:order val="1"/>
          <c:tx>
            <c:strRef>
              <c:f>Analysis!$A$35</c:f>
              <c:strCache>
                <c:ptCount val="1"/>
                <c:pt idx="0">
                  <c:v>Quick Ratio</c:v>
                </c:pt>
              </c:strCache>
            </c:strRef>
          </c:tx>
          <c:spPr>
            <a:ln>
              <a:noFill/>
            </a:ln>
          </c:spPr>
          <c:explosion val="2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034-40FA-9F7A-7D7AE0E7BB0D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034-40FA-9F7A-7D7AE0E7BB0D}"/>
              </c:ext>
            </c:extLst>
          </c:dPt>
          <c:val>
            <c:numRef>
              <c:f>Analysis!$B$35:$C$35</c:f>
              <c:numCache>
                <c:formatCode>_(* #,##0.00_);_(* \(#,##0.00\);_(* "-"??_);_(@_)</c:formatCode>
                <c:ptCount val="2"/>
                <c:pt idx="0" formatCode="General">
                  <c:v>1.4630000000000003</c:v>
                </c:pt>
                <c:pt idx="1">
                  <c:v>2.9012500000000001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34-40FA-9F7A-7D7AE0E7B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</c:spPr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53552308312377"/>
          <c:y val="7.5540797786429373E-2"/>
          <c:w val="0.63540539212812053"/>
          <c:h val="0.87301422065643963"/>
        </c:manualLayout>
      </c:layout>
      <c:radarChart>
        <c:radarStyle val="fill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Analysis!$E$51:$E$55</c:f>
              <c:strCache>
                <c:ptCount val="5"/>
                <c:pt idx="0">
                  <c:v>Income</c:v>
                </c:pt>
                <c:pt idx="1">
                  <c:v>COGS</c:v>
                </c:pt>
                <c:pt idx="2">
                  <c:v>Total OE</c:v>
                </c:pt>
                <c:pt idx="3">
                  <c:v>Tax</c:v>
                </c:pt>
                <c:pt idx="4">
                  <c:v>Net Profit   </c:v>
                </c:pt>
              </c:strCache>
            </c:strRef>
          </c:cat>
          <c:val>
            <c:numRef>
              <c:f>Analysis!$F$51:$F$55</c:f>
              <c:numCache>
                <c:formatCode>General</c:formatCode>
                <c:ptCount val="5"/>
                <c:pt idx="0">
                  <c:v>8304345</c:v>
                </c:pt>
                <c:pt idx="1">
                  <c:v>2200000</c:v>
                </c:pt>
                <c:pt idx="2">
                  <c:v>2976700</c:v>
                </c:pt>
                <c:pt idx="3">
                  <c:v>469146.75</c:v>
                </c:pt>
                <c:pt idx="4">
                  <c:v>2658498.25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E-4616-9ADE-12295FE5A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483983"/>
        <c:axId val="1053923647"/>
      </c:radarChart>
      <c:catAx>
        <c:axId val="10914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1053923647"/>
        <c:crosses val="autoZero"/>
        <c:auto val="1"/>
        <c:lblAlgn val="ctr"/>
        <c:lblOffset val="100"/>
        <c:noMultiLvlLbl val="0"/>
      </c:catAx>
      <c:valAx>
        <c:axId val="1053923647"/>
        <c:scaling>
          <c:orientation val="minMax"/>
        </c:scaling>
        <c:delete val="1"/>
        <c:axPos val="l"/>
        <c:majorGridlines>
          <c:spPr>
            <a:ln w="1905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91483983"/>
        <c:crosses val="autoZero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3605012779080515"/>
          <c:y val="9.7671973875224166E-2"/>
          <c:w val="0.53888888888888886"/>
          <c:h val="0.89814814814814814"/>
        </c:manualLayout>
      </c:layout>
      <c:doughnutChart>
        <c:varyColors val="1"/>
        <c:ser>
          <c:idx val="1"/>
          <c:order val="0"/>
          <c:tx>
            <c:strRef>
              <c:f>Analysis!$A$32</c:f>
              <c:strCache>
                <c:ptCount val="1"/>
                <c:pt idx="0">
                  <c:v>ROI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9-25FF-4909-9140-753C2D83F1F2}"/>
              </c:ext>
            </c:extLst>
          </c:dPt>
          <c:val>
            <c:numRef>
              <c:f>(Analysis!$B$32,Analysis!$C$32)</c:f>
              <c:numCache>
                <c:formatCode>0%</c:formatCode>
                <c:ptCount val="2"/>
                <c:pt idx="0">
                  <c:v>3.2000000000000001E-2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FF-4909-9140-753C2D83F1F2}"/>
            </c:ext>
          </c:extLst>
        </c:ser>
        <c:ser>
          <c:idx val="0"/>
          <c:order val="1"/>
          <c:tx>
            <c:strRef>
              <c:f>Analysis!$A$32</c:f>
              <c:strCache>
                <c:ptCount val="1"/>
                <c:pt idx="0">
                  <c:v>ROI</c:v>
                </c:pt>
              </c:strCache>
            </c:strRef>
          </c:tx>
          <c:spPr>
            <a:solidFill>
              <a:schemeClr val="tx1"/>
            </a:solidFill>
          </c:spPr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FF-4909-9140-753C2D83F1F2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5FF-4909-9140-753C2D83F1F2}"/>
              </c:ext>
            </c:extLst>
          </c:dPt>
          <c:val>
            <c:numRef>
              <c:f>(Analysis!$B$32,Analysis!$C$32)</c:f>
              <c:numCache>
                <c:formatCode>0%</c:formatCode>
                <c:ptCount val="2"/>
                <c:pt idx="0">
                  <c:v>3.2000000000000001E-2</c:v>
                </c:pt>
                <c:pt idx="1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FF-4909-9140-753C2D83F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</c:plotArea>
    <c:plotVisOnly val="1"/>
    <c:dispBlanksAs val="gap"/>
    <c:showDLblsOverMax val="0"/>
    <c:extLst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111111111111113"/>
          <c:y val="0"/>
          <c:w val="0.53888888888888886"/>
          <c:h val="0.89814814814814814"/>
        </c:manualLayout>
      </c:layout>
      <c:doughnutChart>
        <c:varyColors val="1"/>
        <c:ser>
          <c:idx val="1"/>
          <c:order val="0"/>
          <c:tx>
            <c:strRef>
              <c:f>Analysis!$A$35</c:f>
              <c:strCache>
                <c:ptCount val="1"/>
                <c:pt idx="0">
                  <c:v>Quick Ratio</c:v>
                </c:pt>
              </c:strCache>
            </c:strRef>
          </c:tx>
          <c:spPr>
            <a:solidFill>
              <a:srgbClr val="FFC000"/>
            </a:solidFill>
          </c:spPr>
          <c:dPt>
            <c:idx val="1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8-6E8E-4B7A-AB4B-321FE6C0C432}"/>
              </c:ext>
            </c:extLst>
          </c:dPt>
          <c:val>
            <c:numRef>
              <c:f>Analysis!$B$35:$C$35</c:f>
              <c:numCache>
                <c:formatCode>_(* #,##0.00_);_(* \(#,##0.00\);_(* "-"??_);_(@_)</c:formatCode>
                <c:ptCount val="2"/>
                <c:pt idx="0" formatCode="General">
                  <c:v>1.4630000000000003</c:v>
                </c:pt>
                <c:pt idx="1">
                  <c:v>2.9012500000000001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8E-4B7A-AB4B-321FE6C0C432}"/>
            </c:ext>
          </c:extLst>
        </c:ser>
        <c:ser>
          <c:idx val="0"/>
          <c:order val="1"/>
          <c:tx>
            <c:strRef>
              <c:f>Analysis!$A$35</c:f>
              <c:strCache>
                <c:ptCount val="1"/>
                <c:pt idx="0">
                  <c:v>Quick Ratio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8E-4B7A-AB4B-321FE6C0C432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8E-4B7A-AB4B-321FE6C0C432}"/>
              </c:ext>
            </c:extLst>
          </c:dPt>
          <c:val>
            <c:numRef>
              <c:f>Analysis!$B$35:$C$35</c:f>
              <c:numCache>
                <c:formatCode>_(* #,##0.00_);_(* \(#,##0.00\);_(* "-"??_);_(@_)</c:formatCode>
                <c:ptCount val="2"/>
                <c:pt idx="0" formatCode="General">
                  <c:v>1.4630000000000003</c:v>
                </c:pt>
                <c:pt idx="1">
                  <c:v>2.9012500000000001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8E-4B7A-AB4B-321FE6C0C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</c:plotArea>
    <c:plotVisOnly val="1"/>
    <c:dispBlanksAs val="gap"/>
    <c:showDLblsOverMax val="0"/>
    <c:extLst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Analysis!$E$51:$E$55</c:f>
              <c:strCache>
                <c:ptCount val="5"/>
                <c:pt idx="0">
                  <c:v>Income</c:v>
                </c:pt>
                <c:pt idx="1">
                  <c:v>COGS</c:v>
                </c:pt>
                <c:pt idx="2">
                  <c:v>Total OE</c:v>
                </c:pt>
                <c:pt idx="3">
                  <c:v>Tax</c:v>
                </c:pt>
                <c:pt idx="4">
                  <c:v>Net Profit   </c:v>
                </c:pt>
              </c:strCache>
            </c:strRef>
          </c:cat>
          <c:val>
            <c:numRef>
              <c:f>Analysis!$F$51:$F$55</c:f>
              <c:numCache>
                <c:formatCode>General</c:formatCode>
                <c:ptCount val="5"/>
                <c:pt idx="0">
                  <c:v>8304345</c:v>
                </c:pt>
                <c:pt idx="1">
                  <c:v>2200000</c:v>
                </c:pt>
                <c:pt idx="2">
                  <c:v>2976700</c:v>
                </c:pt>
                <c:pt idx="3">
                  <c:v>469146.75</c:v>
                </c:pt>
                <c:pt idx="4">
                  <c:v>2658498.25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A-41D5-AC79-E774CC31D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483983"/>
        <c:axId val="1053923647"/>
      </c:radarChart>
      <c:catAx>
        <c:axId val="10914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23647"/>
        <c:crosses val="autoZero"/>
        <c:auto val="1"/>
        <c:lblAlgn val="ctr"/>
        <c:lblOffset val="100"/>
        <c:noMultiLvlLbl val="0"/>
      </c:catAx>
      <c:valAx>
        <c:axId val="105392364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9148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0"/>
      </cx:strDim>
      <cx:numDim type="size">
        <cx:lvl ptCount="0"/>
      </cx:numDim>
    </cx:data>
  </cx:chartData>
  <cx:chart>
    <cx:plotArea>
      <cx:plotAreaRegion>
        <cx:series layoutId="treemap" uniqueId="{1E54EFBA-07B3-4893-AF39-032F83DF19E7}">
          <cx:spPr>
            <a:solidFill>
              <a:schemeClr val="tx1"/>
            </a:solidFill>
          </cx:spPr>
          <cx:dataPt idx="1">
            <cx:spPr>
              <a:solidFill>
                <a:srgbClr val="FFC000"/>
              </a:solidFill>
            </cx:spPr>
          </cx:dataPt>
          <cx:dataLabels pos="inEnd">
            <cx:numFmt formatCode="0.00,,&quot;Million&quot;" sourceLinked="0"/>
            <cx:spPr>
              <a:noFill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latin typeface="Arial Black" panose="020B0A04020102020204" pitchFamily="34" charset="0"/>
                    <a:ea typeface="Arial Black" panose="020B0A04020102020204" pitchFamily="34" charset="0"/>
                    <a:cs typeface="Arial Black" panose="020B0A04020102020204" pitchFamily="34" charset="0"/>
                  </a:defRPr>
                </a:pPr>
                <a:endParaRPr lang="en-GB" sz="900" b="0" i="0" u="none" strike="noStrike" baseline="0">
                  <a:solidFill>
                    <a:sysClr val="window" lastClr="FFFFFF"/>
                  </a:solidFill>
                  <a:latin typeface="Arial Black" panose="020B0A04020102020204" pitchFamily="34" charset="0"/>
                </a:endParaRPr>
              </a:p>
            </cx:txPr>
            <cx:visibility seriesName="0" categoryName="1" value="1"/>
            <cx:separator>
</cx:separator>
            <cx:dataLabel idx="0">
              <cx:numFmt formatCode="0.00,,&quot;Million&quot;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rgbClr val="FFC000"/>
                      </a:solidFill>
                    </a:defRPr>
                  </a:pPr>
                  <a:r>
                    <a:rPr lang="en-GB" sz="900" b="0" i="0" u="none" strike="noStrike" baseline="0">
                      <a:solidFill>
                        <a:srgbClr val="FFC000"/>
                      </a:solidFill>
                      <a:latin typeface="Arial Black" panose="020B0A04020102020204" pitchFamily="34" charset="0"/>
                    </a:rPr>
                    <a:t>Income
7.56Million</a:t>
                  </a:r>
                </a:p>
              </cx:txPr>
              <cx:visibility seriesName="0" categoryName="1" value="1"/>
              <cx:separator>
</cx:separator>
            </cx:dataLabel>
            <cx:dataLabel idx="1">
              <cx:numFmt formatCode="0.00,,&quot;Million&quot;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GB" sz="900" b="0" i="0" u="none" strike="noStrike" baseline="0">
                      <a:solidFill>
                        <a:schemeClr val="tx1"/>
                      </a:solidFill>
                      <a:latin typeface="Arial Black" panose="020B0A04020102020204" pitchFamily="34" charset="0"/>
                    </a:rPr>
                    <a:t>Expenses
5.32Million</a:t>
                  </a:r>
                </a:p>
              </cx:txPr>
              <cx:visibility seriesName="0" categoryName="1" value="1"/>
              <cx:separator>
</cx:separator>
            </cx:dataLabel>
          </cx:dataLabels>
          <cx:dataId val="0"/>
          <cx:layoutPr>
            <cx:parentLabelLayout val="overlapping"/>
          </cx:layoutPr>
        </cx:series>
      </cx:plotAreaRegion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0"/>
      </cx:strDim>
      <cx:numDim type="val">
        <cx:lvl ptCount="0"/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waterfall" uniqueId="{3692FE06-F6EF-4C9F-89BC-01EAA9329602}">
          <cx:spPr>
            <a:solidFill>
              <a:srgbClr val="FFC000"/>
            </a:solidFill>
          </cx:spPr>
          <cx:dataPt idx="5">
            <cx:spPr>
              <a:solidFill>
                <a:sysClr val="windowText" lastClr="000000"/>
              </a:solidFill>
            </cx:spPr>
          </cx:dataPt>
          <cx:dataLabels pos="outEnd">
            <cx:numFmt formatCode="0.00,, &quot;M&quot;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/>
                    </a:solidFill>
                    <a:latin typeface="Arial Black" panose="020B0A04020102020204" pitchFamily="34" charset="0"/>
                    <a:ea typeface="Arial Black" panose="020B0A04020102020204" pitchFamily="34" charset="0"/>
                    <a:cs typeface="Arial Black" panose="020B0A04020102020204" pitchFamily="34" charset="0"/>
                  </a:defRPr>
                </a:pPr>
                <a:endParaRPr lang="en-GB" sz="900" b="1" i="0" u="none" strike="noStrike" baseline="0">
                  <a:solidFill>
                    <a:schemeClr val="tx1"/>
                  </a:solidFill>
                  <a:latin typeface="Arial Black" panose="020B0A04020102020204" pitchFamily="34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connectorLines="0"/>
            <cx:subtotals>
              <cx:idx val="5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  <a:latin typeface="Arial Black" panose="020B0A04020102020204" pitchFamily="34" charset="0"/>
                <a:ea typeface="Arial Black" panose="020B0A04020102020204" pitchFamily="34" charset="0"/>
                <a:cs typeface="Arial Black" panose="020B0A04020102020204" pitchFamily="34" charset="0"/>
              </a:defRPr>
            </a:pPr>
            <a:endParaRPr lang="en-GB" sz="900" b="1" i="0" u="none" strike="noStrike" baseline="0">
              <a:solidFill>
                <a:schemeClr val="tx1"/>
              </a:solidFill>
              <a:latin typeface="Arial Black" panose="020B0A04020102020204" pitchFamily="34" charset="0"/>
            </a:endParaRPr>
          </a:p>
        </cx:txPr>
      </cx:axis>
      <cx:axis id="1" hidden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noFill/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179E9300-2E77-4B7B-8D50-25243608C358}">
          <cx:dataPt idx="0">
            <cx:spPr>
              <a:solidFill>
                <a:srgbClr val="FFC000"/>
              </a:solidFill>
            </cx:spPr>
          </cx:dataPt>
          <cx:dataPt idx="1">
            <cx:spPr>
              <a:solidFill>
                <a:sysClr val="windowText" lastClr="000000"/>
              </a:solidFill>
            </cx:spPr>
          </cx:dataPt>
          <cx:dataLabels pos="inEnd">
            <cx:numFmt formatCode="0.00,,&quot;M&quot;" sourceLinked="0"/>
            <cx:spPr>
              <a:noFill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>
                    <a:solidFill>
                      <a:srgbClr val="FFC000"/>
                    </a:solidFill>
                    <a:latin typeface="Arial Black" panose="020B0A04020102020204" pitchFamily="34" charset="0"/>
                    <a:ea typeface="Arial Black" panose="020B0A04020102020204" pitchFamily="34" charset="0"/>
                    <a:cs typeface="Arial Black" panose="020B0A04020102020204" pitchFamily="34" charset="0"/>
                  </a:defRPr>
                </a:pPr>
                <a:endParaRPr lang="en-GB" sz="700" b="0" i="0" u="none" strike="noStrike" baseline="0">
                  <a:solidFill>
                    <a:srgbClr val="FFC000"/>
                  </a:solidFill>
                  <a:latin typeface="Arial Black" panose="020B0A04020102020204" pitchFamily="34" charset="0"/>
                </a:endParaRPr>
              </a:p>
            </cx:txPr>
            <cx:visibility seriesName="0" categoryName="1" value="1"/>
            <cx:separator>
</cx:separator>
            <cx:dataLabel idx="0">
              <cx:numFmt formatCode="0.00,,&quot;M&quot;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50">
                      <a:solidFill>
                        <a:schemeClr val="tx1"/>
                      </a:solidFill>
                    </a:defRPr>
                  </a:pPr>
                  <a:r>
                    <a:rPr lang="en-GB" sz="1050" b="0" i="0" u="none" strike="noStrike" baseline="0">
                      <a:solidFill>
                        <a:schemeClr val="tx1"/>
                      </a:solidFill>
                      <a:latin typeface="Arial Black" panose="020B0A04020102020204" pitchFamily="34" charset="0"/>
                    </a:rPr>
                    <a:t>Income
8.30M</a:t>
                  </a:r>
                </a:p>
              </cx:txPr>
              <cx:visibility seriesName="0" categoryName="1" value="1"/>
              <cx:separator>
</cx:separator>
            </cx:dataLabel>
            <cx:dataLabel idx="1">
              <cx:numFmt formatCode="0.00,,&quot;M&quot;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00"/>
                  </a:pPr>
                  <a:r>
                    <a:rPr lang="en-GB" sz="1000" b="0" i="0" u="none" strike="noStrike" baseline="0">
                      <a:solidFill>
                        <a:srgbClr val="FFC000"/>
                      </a:solidFill>
                      <a:latin typeface="Arial Black" panose="020B0A04020102020204" pitchFamily="34" charset="0"/>
                    </a:rPr>
                    <a:t>Expenses
5.18M</a:t>
                  </a:r>
                </a:p>
              </cx:txPr>
              <cx:visibility seriesName="0" categoryName="1" value="1"/>
              <cx:separator>
</cx:separator>
            </cx:dataLabel>
          </cx:dataLabels>
          <cx:dataId val="0"/>
          <cx:layoutPr>
            <cx:parentLabelLayout val="overlapping"/>
          </cx:layoutPr>
        </cx:series>
      </cx:plotAreaRegion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waterfall" uniqueId="{9B2AACE3-83BC-464B-BDF8-3B3C4263AEE0}">
          <cx:spPr>
            <a:solidFill>
              <a:srgbClr val="FFC000"/>
            </a:solidFill>
            <a:ln>
              <a:noFill/>
            </a:ln>
          </cx:spPr>
          <cx:dataPt idx="5">
            <cx:spPr>
              <a:solidFill>
                <a:sysClr val="windowText" lastClr="000000"/>
              </a:solidFill>
            </cx:spPr>
          </cx:dataPt>
          <cx:dataLabels>
            <cx:numFmt formatCode="0.00,, &quot;M&quot;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 b="1">
                    <a:solidFill>
                      <a:schemeClr val="tx1"/>
                    </a:solidFill>
                    <a:latin typeface="Arial Black" panose="020B0A04020102020204" pitchFamily="34" charset="0"/>
                    <a:ea typeface="Arial Black" panose="020B0A04020102020204" pitchFamily="34" charset="0"/>
                    <a:cs typeface="Arial Black" panose="020B0A04020102020204" pitchFamily="34" charset="0"/>
                  </a:defRPr>
                </a:pPr>
                <a:endParaRPr lang="en-GB" sz="900" b="1" i="0" u="none" strike="noStrike" baseline="0">
                  <a:solidFill>
                    <a:schemeClr val="tx1"/>
                  </a:solidFill>
                  <a:latin typeface="Arial Black" panose="020B0A04020102020204" pitchFamily="34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connectorLines="0"/>
            <cx:subtotals>
              <cx:idx val="5"/>
            </cx:subtotals>
          </cx:layoutPr>
        </cx:series>
      </cx:plotAreaRegion>
      <cx:axis id="0">
        <cx:catScaling gapWidth="0.5"/>
        <cx:tickLabels/>
        <cx:numFmt formatCode="General" sourceLinked="0"/>
        <cx:spPr>
          <a:ln>
            <a:solidFill>
              <a:schemeClr val="bg1">
                <a:lumMod val="75000"/>
              </a:schemeClr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  <a:solidFill>
                  <a:sysClr val="windowText" lastClr="000000"/>
                </a:solidFill>
                <a:latin typeface="Arial Black" panose="020B0A04020102020204" pitchFamily="34" charset="0"/>
                <a:ea typeface="Arial Black" panose="020B0A04020102020204" pitchFamily="34" charset="0"/>
                <a:cs typeface="Arial Black" panose="020B0A04020102020204" pitchFamily="34" charset="0"/>
              </a:defRPr>
            </a:pPr>
            <a:endParaRPr lang="en-GB" sz="900" b="0" i="0" u="none" strike="noStrike" baseline="0">
              <a:ln>
                <a:noFill/>
              </a:ln>
              <a:solidFill>
                <a:sysClr val="windowText" lastClr="000000"/>
              </a:solidFill>
              <a:latin typeface="Arial Black" panose="020B0A04020102020204" pitchFamily="34" charset="0"/>
            </a:endParaRPr>
          </a:p>
        </cx:txPr>
      </cx:axis>
      <cx:axis id="1" hidden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noFill/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plotArea>
      <cx:plotAreaRegion>
        <cx:series layoutId="treemap" uniqueId="{179E9300-2E77-4B7B-8D50-25243608C358}">
          <cx:dataPt idx="0">
            <cx:spPr>
              <a:solidFill>
                <a:srgbClr val="FFC000"/>
              </a:solidFill>
            </cx:spPr>
          </cx:dataPt>
          <cx:dataPt idx="1">
            <cx:spPr>
              <a:solidFill>
                <a:sysClr val="windowText" lastClr="000000"/>
              </a:solidFill>
            </cx:spPr>
          </cx:dataPt>
          <cx:dataLabels pos="inEnd">
            <cx:numFmt formatCode="0.00,,&quot;M&quot;" sourceLinked="0"/>
            <cx:spPr>
              <a:solidFill>
                <a:srgbClr val="FFC000"/>
              </a:solidFill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rgbClr val="FFC000"/>
                    </a:solidFill>
                    <a:latin typeface="Arial Black" panose="020B0A04020102020204" pitchFamily="34" charset="0"/>
                    <a:ea typeface="Arial Black" panose="020B0A04020102020204" pitchFamily="34" charset="0"/>
                    <a:cs typeface="Arial Black" panose="020B0A04020102020204" pitchFamily="34" charset="0"/>
                  </a:defRPr>
                </a:pPr>
                <a:endParaRPr lang="en-GB" sz="900" b="0" i="0" u="none" strike="noStrike" baseline="0">
                  <a:solidFill>
                    <a:srgbClr val="FFC000"/>
                  </a:solidFill>
                  <a:latin typeface="Arial Black" panose="020B0A04020102020204" pitchFamily="34" charset="0"/>
                </a:endParaRPr>
              </a:p>
            </cx:txPr>
            <cx:visibility seriesName="0" categoryName="1" value="1"/>
            <cx:separator>
</cx:separator>
            <cx:dataLabel idx="0">
              <cx:numFmt formatCode="0.00,,&quot;M&quot;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GB" sz="900" b="0" i="0" u="none" strike="noStrike" baseline="0">
                      <a:solidFill>
                        <a:schemeClr val="tx1"/>
                      </a:solidFill>
                      <a:latin typeface="Arial Black" panose="020B0A04020102020204" pitchFamily="34" charset="0"/>
                    </a:rPr>
                    <a:t>Income
7.56M</a:t>
                  </a:r>
                </a:p>
              </cx:txPr>
              <cx:visibility seriesName="0" categoryName="1" value="1"/>
              <cx:separator>
</cx:separator>
            </cx:dataLabel>
            <cx:dataLabel idx="1">
              <cx:numFmt formatCode="0.00,,&quot;M&quot;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GB" sz="900" b="0" i="0" u="none" strike="noStrike" baseline="0">
                      <a:solidFill>
                        <a:srgbClr val="FFC000"/>
                      </a:solidFill>
                      <a:latin typeface="Arial Black" panose="020B0A04020102020204" pitchFamily="34" charset="0"/>
                    </a:rPr>
                    <a:t>Expenses
5.32M</a:t>
                  </a:r>
                </a:p>
              </cx:txPr>
              <cx:visibility seriesName="0" categoryName="1" value="1"/>
              <cx:separator>
</cx:separato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waterfall" uniqueId="{9B2AACE3-83BC-464B-BDF8-3B3C4263AEE0}">
          <cx:spPr>
            <a:solidFill>
              <a:srgbClr val="FFC000"/>
            </a:solidFill>
            <a:ln>
              <a:noFill/>
            </a:ln>
          </cx:spPr>
          <cx:dataPt idx="5">
            <cx:spPr>
              <a:solidFill>
                <a:sysClr val="windowText" lastClr="000000"/>
              </a:solidFill>
            </cx:spPr>
          </cx:dataPt>
          <cx:dataLabels>
            <cx:numFmt formatCode="0.00,,&quot;M&quot;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0"/>
            <cx:separator>, </cx:separator>
          </cx:dataLabels>
          <cx:dataId val="0"/>
          <cx:layoutPr>
            <cx:subtotals>
              <cx:idx val="5"/>
            </cx:subtotals>
          </cx:layoutPr>
        </cx:series>
      </cx:plotAreaRegion>
      <cx:axis id="0">
        <cx:catScaling gapWidth="0.5"/>
        <cx:tickLabels/>
      </cx:axis>
      <cx:axis id="1" hidden="1">
        <cx:valScaling/>
        <cx:majorGridlines>
          <cx:spPr>
            <a:ln>
              <a:noFill/>
            </a:ln>
          </cx:spPr>
        </cx:majorGridlines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9" fmlaLink="Analysis!$B$23" fmlaRange="Analysis!$F$33:$F$44" sel="1" val="0"/>
</file>

<file path=xl/ctrlProps/ctrlProp2.xml><?xml version="1.0" encoding="utf-8"?>
<formControlPr xmlns="http://schemas.microsoft.com/office/spreadsheetml/2009/9/main" objectType="Drop" dropStyle="combo" dx="39" fmlaLink="$B$23" fmlaRange="$F$33:$F$44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svg"/><Relationship Id="rId3" Type="http://schemas.openxmlformats.org/officeDocument/2006/relationships/image" Target="../media/image2.svg"/><Relationship Id="rId7" Type="http://schemas.openxmlformats.org/officeDocument/2006/relationships/hyperlink" Target="#Dashboard!A1"/><Relationship Id="rId12" Type="http://schemas.openxmlformats.org/officeDocument/2006/relationships/image" Target="../media/image9.png"/><Relationship Id="rId17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hyperlink" Target="https://www.linkedin.com/in/majdal-hindi-411210202/" TargetMode="External"/><Relationship Id="rId1" Type="http://schemas.openxmlformats.org/officeDocument/2006/relationships/hyperlink" Target="#'Cover Page'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5" Type="http://schemas.openxmlformats.org/officeDocument/2006/relationships/image" Target="../media/image11.png"/><Relationship Id="rId10" Type="http://schemas.openxmlformats.org/officeDocument/2006/relationships/image" Target="../media/image7.png"/><Relationship Id="rId4" Type="http://schemas.openxmlformats.org/officeDocument/2006/relationships/hyperlink" Target="#'Detailed Report'!A1"/><Relationship Id="rId9" Type="http://schemas.openxmlformats.org/officeDocument/2006/relationships/image" Target="../media/image6.svg"/><Relationship Id="rId14" Type="http://schemas.openxmlformats.org/officeDocument/2006/relationships/hyperlink" Target="https://github.com/Majdalh?tab=repositories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svg"/><Relationship Id="rId7" Type="http://schemas.openxmlformats.org/officeDocument/2006/relationships/hyperlink" Target="#Dashboard!A1"/><Relationship Id="rId2" Type="http://schemas.openxmlformats.org/officeDocument/2006/relationships/image" Target="../media/image1.png"/><Relationship Id="rId1" Type="http://schemas.openxmlformats.org/officeDocument/2006/relationships/hyperlink" Target="#'Cover Page'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'Detailed Report'!A1"/><Relationship Id="rId9" Type="http://schemas.openxmlformats.org/officeDocument/2006/relationships/image" Target="../media/image6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13" Type="http://schemas.openxmlformats.org/officeDocument/2006/relationships/chart" Target="../charts/chart2.xml"/><Relationship Id="rId18" Type="http://schemas.openxmlformats.org/officeDocument/2006/relationships/chart" Target="../charts/chart5.xml"/><Relationship Id="rId3" Type="http://schemas.openxmlformats.org/officeDocument/2006/relationships/hyperlink" Target="#'Cover Page'!A1"/><Relationship Id="rId7" Type="http://schemas.openxmlformats.org/officeDocument/2006/relationships/image" Target="../media/image3.png"/><Relationship Id="rId12" Type="http://schemas.openxmlformats.org/officeDocument/2006/relationships/chart" Target="../charts/chart1.xml"/><Relationship Id="rId17" Type="http://schemas.microsoft.com/office/2014/relationships/chartEx" Target="../charts/chartEx4.xml"/><Relationship Id="rId2" Type="http://schemas.microsoft.com/office/2014/relationships/chartEx" Target="../charts/chartEx2.xml"/><Relationship Id="rId16" Type="http://schemas.openxmlformats.org/officeDocument/2006/relationships/chart" Target="../charts/chart4.xml"/><Relationship Id="rId1" Type="http://schemas.microsoft.com/office/2014/relationships/chartEx" Target="../charts/chartEx1.xml"/><Relationship Id="rId6" Type="http://schemas.openxmlformats.org/officeDocument/2006/relationships/hyperlink" Target="#'Detailed Report'!A1"/><Relationship Id="rId11" Type="http://schemas.openxmlformats.org/officeDocument/2006/relationships/image" Target="../media/image6.svg"/><Relationship Id="rId5" Type="http://schemas.openxmlformats.org/officeDocument/2006/relationships/image" Target="../media/image2.svg"/><Relationship Id="rId15" Type="http://schemas.openxmlformats.org/officeDocument/2006/relationships/chart" Target="../charts/chart3.xml"/><Relationship Id="rId10" Type="http://schemas.openxmlformats.org/officeDocument/2006/relationships/image" Target="../media/image5.png"/><Relationship Id="rId4" Type="http://schemas.openxmlformats.org/officeDocument/2006/relationships/image" Target="../media/image1.png"/><Relationship Id="rId9" Type="http://schemas.openxmlformats.org/officeDocument/2006/relationships/hyperlink" Target="#Dashboard!A1"/><Relationship Id="rId14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microsoft.com/office/2014/relationships/chartEx" Target="../charts/chartEx5.xml"/><Relationship Id="rId1" Type="http://schemas.openxmlformats.org/officeDocument/2006/relationships/chart" Target="../charts/chart6.xml"/><Relationship Id="rId5" Type="http://schemas.openxmlformats.org/officeDocument/2006/relationships/chart" Target="../charts/chart8.xml"/><Relationship Id="rId4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595313</xdr:colOff>
      <xdr:row>23</xdr:row>
      <xdr:rowOff>65208</xdr:rowOff>
    </xdr:from>
    <xdr:to>
      <xdr:col>15</xdr:col>
      <xdr:colOff>166689</xdr:colOff>
      <xdr:row>29</xdr:row>
      <xdr:rowOff>125175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3186113" y="4227633"/>
          <a:ext cx="6696076" cy="1145817"/>
          <a:chOff x="4190326" y="2528212"/>
          <a:chExt cx="6820574" cy="1145817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190326" y="2528212"/>
            <a:ext cx="6820574" cy="1085850"/>
          </a:xfrm>
          <a:prstGeom prst="rect">
            <a:avLst/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GB" sz="1100"/>
          </a:p>
        </xdr:txBody>
      </xdr:sp>
      <xdr:grpSp>
        <xdr:nvGrpSpPr>
          <xdr:cNvPr id="12" name="Group 1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4633912" y="2528212"/>
            <a:ext cx="1090612" cy="1125333"/>
            <a:chOff x="247650" y="985837"/>
            <a:chExt cx="1090612" cy="1125333"/>
          </a:xfrm>
        </xdr:grpSpPr>
        <xdr:pic>
          <xdr:nvPicPr>
            <xdr:cNvPr id="13" name="Graphic 12" descr="Paper with solid fill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6200000">
              <a:off x="371476" y="985837"/>
              <a:ext cx="828000" cy="828000"/>
            </a:xfrm>
            <a:prstGeom prst="rect">
              <a:avLst/>
            </a:prstGeom>
          </xdr:spPr>
        </xdr:pic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247650" y="1791407"/>
              <a:ext cx="1090612" cy="3197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GB" sz="900" b="1">
                  <a:ln>
                    <a:noFill/>
                  </a:ln>
                  <a:latin typeface="Arial Black" panose="020B0A04020102020204" pitchFamily="34" charset="0"/>
                </a:rPr>
                <a:t>Cover</a:t>
              </a:r>
              <a:r>
                <a:rPr lang="en-GB" sz="1100" b="1">
                  <a:ln>
                    <a:noFill/>
                  </a:ln>
                  <a:latin typeface="Arial Black" panose="020B0A04020102020204" pitchFamily="34" charset="0"/>
                </a:rPr>
                <a:t> </a:t>
              </a:r>
              <a:r>
                <a:rPr lang="en-GB" sz="900" b="1">
                  <a:ln>
                    <a:noFill/>
                  </a:ln>
                  <a:latin typeface="Arial Black" panose="020B0A04020102020204" pitchFamily="34" charset="0"/>
                </a:rPr>
                <a:t>Page</a:t>
              </a:r>
            </a:p>
          </xdr:txBody>
        </xdr:sp>
      </xdr:grpSp>
      <xdr:grpSp>
        <xdr:nvGrpSpPr>
          <xdr:cNvPr id="15" name="Group 14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7124700" y="2574046"/>
            <a:ext cx="1090612" cy="1079499"/>
            <a:chOff x="238124" y="2067600"/>
            <a:chExt cx="1090612" cy="1210383"/>
          </a:xfrm>
        </xdr:grpSpPr>
        <xdr:pic>
          <xdr:nvPicPr>
            <xdr:cNvPr id="16" name="Graphic 15" descr="Table with solid fill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71476" y="2067600"/>
              <a:ext cx="828000" cy="828000"/>
            </a:xfrm>
            <a:prstGeom prst="rect">
              <a:avLst/>
            </a:prstGeom>
          </xdr:spPr>
        </xdr:pic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238124" y="2771807"/>
              <a:ext cx="1090612" cy="5061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GB" sz="900" b="1">
                  <a:latin typeface="Arial Black" panose="020B0A04020102020204" pitchFamily="34" charset="0"/>
                </a:rPr>
                <a:t>Detailed</a:t>
              </a:r>
              <a:r>
                <a:rPr lang="en-GB" sz="900" b="1" baseline="0">
                  <a:latin typeface="Arial Black" panose="020B0A04020102020204" pitchFamily="34" charset="0"/>
                </a:rPr>
                <a:t> Report</a:t>
              </a:r>
              <a:endParaRPr lang="en-GB" sz="900" b="1">
                <a:latin typeface="Arial Black" panose="020B0A04020102020204" pitchFamily="34" charset="0"/>
              </a:endParaRPr>
            </a:p>
          </xdr:txBody>
        </xdr:sp>
      </xdr:grpSp>
      <xdr:grpSp>
        <xdr:nvGrpSpPr>
          <xdr:cNvPr id="18" name="Group 17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GrpSpPr/>
        </xdr:nvGrpSpPr>
        <xdr:grpSpPr>
          <a:xfrm>
            <a:off x="9622179" y="2547229"/>
            <a:ext cx="1090800" cy="1126800"/>
            <a:chOff x="238124" y="3195637"/>
            <a:chExt cx="1090612" cy="1147763"/>
          </a:xfrm>
        </xdr:grpSpPr>
        <xdr:pic>
          <xdr:nvPicPr>
            <xdr:cNvPr id="19" name="Graphic 18" descr="Upward trend with solid fill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371476" y="3195637"/>
              <a:ext cx="828000" cy="828000"/>
            </a:xfrm>
            <a:prstGeom prst="rect">
              <a:avLst/>
            </a:prstGeom>
          </xdr:spPr>
        </xdr:pic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238124" y="4023637"/>
              <a:ext cx="1090612" cy="31976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GB" sz="900" b="1">
                  <a:latin typeface="Arial Black" panose="020B0A04020102020204" pitchFamily="34" charset="0"/>
                </a:rPr>
                <a:t>Dashboard</a:t>
              </a:r>
            </a:p>
          </xdr:txBody>
        </xdr:sp>
      </xdr:grpSp>
    </xdr:grpSp>
    <xdr:clientData/>
  </xdr:twoCellAnchor>
  <xdr:twoCellAnchor>
    <xdr:from>
      <xdr:col>0</xdr:col>
      <xdr:colOff>6204</xdr:colOff>
      <xdr:row>0</xdr:row>
      <xdr:rowOff>0</xdr:rowOff>
    </xdr:from>
    <xdr:to>
      <xdr:col>21</xdr:col>
      <xdr:colOff>0</xdr:colOff>
      <xdr:row>22</xdr:row>
      <xdr:rowOff>149583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204" y="0"/>
          <a:ext cx="13595496" cy="4131033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943100" y="361950"/>
          <a:ext cx="9067800" cy="30765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threePt" dir="t"/>
          </a:scene3d>
          <a:sp3d extrusionH="57150">
            <a:bevelT w="82550" h="38100" prst="coolSlant"/>
          </a:sp3d>
        </a:bodyPr>
        <a:lstStyle/>
        <a:p>
          <a:pPr algn="ctr"/>
          <a:endParaRPr lang="en-GB" sz="4400"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  <a:latin typeface="Arial Black" panose="020B0A04020102020204" pitchFamily="34" charset="0"/>
          </a:endParaRPr>
        </a:p>
        <a:p>
          <a:pPr algn="ctr"/>
          <a:r>
            <a:rPr lang="en-GB" sz="4400"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</a:rPr>
            <a:t>ANNUAL</a:t>
          </a:r>
          <a:r>
            <a:rPr lang="en-GB" sz="4400" baseline="0"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</a:rPr>
            <a:t> REPORT</a:t>
          </a:r>
        </a:p>
        <a:p>
          <a:pPr algn="ctr"/>
          <a:r>
            <a:rPr lang="en-GB" sz="4400" baseline="0"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</a:rPr>
            <a:t>YEAR - 2020 </a:t>
          </a:r>
          <a:endParaRPr lang="en-GB" sz="4400"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9</xdr:col>
      <xdr:colOff>247650</xdr:colOff>
      <xdr:row>2</xdr:row>
      <xdr:rowOff>104775</xdr:rowOff>
    </xdr:from>
    <xdr:to>
      <xdr:col>10</xdr:col>
      <xdr:colOff>514350</xdr:colOff>
      <xdr:row>7</xdr:row>
      <xdr:rowOff>114300</xdr:rowOff>
    </xdr:to>
    <xdr:pic>
      <xdr:nvPicPr>
        <xdr:cNvPr id="3" name="Graphic 2" descr="Flying Money outlin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6076950" y="4667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264300</xdr:colOff>
      <xdr:row>13</xdr:row>
      <xdr:rowOff>145237</xdr:rowOff>
    </xdr:from>
    <xdr:to>
      <xdr:col>14</xdr:col>
      <xdr:colOff>531000</xdr:colOff>
      <xdr:row>18</xdr:row>
      <xdr:rowOff>154762</xdr:rowOff>
    </xdr:to>
    <xdr:pic>
      <xdr:nvPicPr>
        <xdr:cNvPr id="5" name="Graphic 4" descr="Coins outlin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8684400" y="2497912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285751</xdr:colOff>
      <xdr:row>16</xdr:row>
      <xdr:rowOff>57150</xdr:rowOff>
    </xdr:from>
    <xdr:to>
      <xdr:col>5</xdr:col>
      <xdr:colOff>500063</xdr:colOff>
      <xdr:row>18</xdr:row>
      <xdr:rowOff>33338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228851" y="2952750"/>
          <a:ext cx="1509712" cy="338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GB" sz="1100" b="1">
            <a:solidFill>
              <a:srgbClr val="7030A0"/>
            </a:solidFill>
            <a:latin typeface="Bradley Hand ITC" panose="03070402050302030203" pitchFamily="66" charset="0"/>
            <a:cs typeface="Arabic Typesetting" panose="03020402040406030203" pitchFamily="66" charset="-78"/>
          </a:endParaRPr>
        </a:p>
      </xdr:txBody>
    </xdr:sp>
    <xdr:clientData/>
  </xdr:twoCellAnchor>
  <xdr:twoCellAnchor editAs="oneCell">
    <xdr:from>
      <xdr:col>3</xdr:col>
      <xdr:colOff>493513</xdr:colOff>
      <xdr:row>16</xdr:row>
      <xdr:rowOff>47625</xdr:rowOff>
    </xdr:from>
    <xdr:to>
      <xdr:col>4</xdr:col>
      <xdr:colOff>638174</xdr:colOff>
      <xdr:row>18</xdr:row>
      <xdr:rowOff>131661</xdr:rowOff>
    </xdr:to>
    <xdr:pic>
      <xdr:nvPicPr>
        <xdr:cNvPr id="24" name="Picture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6613" y="2943225"/>
          <a:ext cx="792361" cy="445986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104774</xdr:colOff>
      <xdr:row>16</xdr:row>
      <xdr:rowOff>17355</xdr:rowOff>
    </xdr:from>
    <xdr:to>
      <xdr:col>3</xdr:col>
      <xdr:colOff>571499</xdr:colOff>
      <xdr:row>18</xdr:row>
      <xdr:rowOff>122130</xdr:rowOff>
    </xdr:to>
    <xdr:pic>
      <xdr:nvPicPr>
        <xdr:cNvPr id="26" name="Picture 2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2912955"/>
          <a:ext cx="46672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24</xdr:row>
      <xdr:rowOff>0</xdr:rowOff>
    </xdr:from>
    <xdr:to>
      <xdr:col>15</xdr:col>
      <xdr:colOff>0</xdr:colOff>
      <xdr:row>30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64043" y="5857876"/>
          <a:ext cx="14684374" cy="1079500"/>
        </a:xfrm>
        <a:prstGeom prst="rect">
          <a:avLst/>
        </a:prstGeom>
        <a:solidFill>
          <a:srgbClr val="FFC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994304</xdr:colOff>
      <xdr:row>23</xdr:row>
      <xdr:rowOff>134084</xdr:rowOff>
    </xdr:from>
    <xdr:to>
      <xdr:col>5</xdr:col>
      <xdr:colOff>0</xdr:colOff>
      <xdr:row>30</xdr:row>
      <xdr:rowOff>0</xdr:rowOff>
    </xdr:to>
    <xdr:grpSp>
      <xdr:nvGrpSpPr>
        <xdr:cNvPr id="13" name="Group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3333221" y="5812043"/>
          <a:ext cx="1090612" cy="1125333"/>
          <a:chOff x="247650" y="985837"/>
          <a:chExt cx="1090612" cy="1125333"/>
        </a:xfrm>
      </xdr:grpSpPr>
      <xdr:pic>
        <xdr:nvPicPr>
          <xdr:cNvPr id="14" name="Graphic 13" descr="Paper with solid fill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6200000">
            <a:off x="371476" y="985837"/>
            <a:ext cx="828000" cy="828000"/>
          </a:xfrm>
          <a:prstGeom prst="rect">
            <a:avLst/>
          </a:prstGeom>
        </xdr:spPr>
      </xdr:pic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247650" y="1791407"/>
            <a:ext cx="1090612" cy="3197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GB" sz="900" b="1">
                <a:ln>
                  <a:noFill/>
                </a:ln>
                <a:latin typeface="Arial Black" panose="020B0A04020102020204" pitchFamily="34" charset="0"/>
              </a:rPr>
              <a:t>Cover</a:t>
            </a:r>
            <a:r>
              <a:rPr lang="en-GB" sz="1100" b="1">
                <a:ln>
                  <a:noFill/>
                </a:ln>
                <a:latin typeface="Arial Black" panose="020B0A04020102020204" pitchFamily="34" charset="0"/>
              </a:rPr>
              <a:t> </a:t>
            </a:r>
            <a:r>
              <a:rPr lang="en-GB" sz="900" b="1">
                <a:ln>
                  <a:noFill/>
                </a:ln>
                <a:latin typeface="Arial Black" panose="020B0A04020102020204" pitchFamily="34" charset="0"/>
              </a:rPr>
              <a:t>Page</a:t>
            </a:r>
          </a:p>
        </xdr:txBody>
      </xdr:sp>
    </xdr:grpSp>
    <xdr:clientData/>
  </xdr:twoCellAnchor>
  <xdr:twoCellAnchor>
    <xdr:from>
      <xdr:col>8</xdr:col>
      <xdr:colOff>161782</xdr:colOff>
      <xdr:row>24</xdr:row>
      <xdr:rowOff>1</xdr:rowOff>
    </xdr:from>
    <xdr:to>
      <xdr:col>9</xdr:col>
      <xdr:colOff>209936</xdr:colOff>
      <xdr:row>30</xdr:row>
      <xdr:rowOff>0</xdr:rowOff>
    </xdr:to>
    <xdr:grpSp>
      <xdr:nvGrpSpPr>
        <xdr:cNvPr id="22" name="Group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7712991" y="5857877"/>
          <a:ext cx="1090612" cy="1079499"/>
          <a:chOff x="238124" y="2067600"/>
          <a:chExt cx="1090612" cy="1210383"/>
        </a:xfrm>
      </xdr:grpSpPr>
      <xdr:pic>
        <xdr:nvPicPr>
          <xdr:cNvPr id="23" name="Graphic 22" descr="Table with solid fill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71476" y="2067600"/>
            <a:ext cx="828000" cy="828000"/>
          </a:xfrm>
          <a:prstGeom prst="rect">
            <a:avLst/>
          </a:prstGeom>
        </xdr:spPr>
      </xdr:pic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 txBox="1"/>
        </xdr:nvSpPr>
        <xdr:spPr>
          <a:xfrm>
            <a:off x="238124" y="2771807"/>
            <a:ext cx="1090612" cy="506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GB" sz="900" b="1">
                <a:latin typeface="Arial Black" panose="020B0A04020102020204" pitchFamily="34" charset="0"/>
              </a:rPr>
              <a:t>Detailed</a:t>
            </a:r>
            <a:r>
              <a:rPr lang="en-GB" sz="900" b="1" baseline="0">
                <a:latin typeface="Arial Black" panose="020B0A04020102020204" pitchFamily="34" charset="0"/>
              </a:rPr>
              <a:t> Report</a:t>
            </a:r>
            <a:endParaRPr lang="en-GB" sz="900" b="1"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12</xdr:col>
      <xdr:colOff>0</xdr:colOff>
      <xdr:row>24</xdr:row>
      <xdr:rowOff>62621</xdr:rowOff>
    </xdr:from>
    <xdr:to>
      <xdr:col>13</xdr:col>
      <xdr:colOff>48154</xdr:colOff>
      <xdr:row>30</xdr:row>
      <xdr:rowOff>0</xdr:rowOff>
    </xdr:to>
    <xdr:grpSp>
      <xdr:nvGrpSpPr>
        <xdr:cNvPr id="31" name="Group 3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pSpPr/>
      </xdr:nvGrpSpPr>
      <xdr:grpSpPr>
        <a:xfrm>
          <a:off x="11721042" y="5920497"/>
          <a:ext cx="1090612" cy="1016879"/>
          <a:chOff x="238124" y="3195637"/>
          <a:chExt cx="1090612" cy="1147763"/>
        </a:xfrm>
      </xdr:grpSpPr>
      <xdr:pic>
        <xdr:nvPicPr>
          <xdr:cNvPr id="32" name="Graphic 31" descr="Upward trend with solid fill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371476" y="3195637"/>
            <a:ext cx="828000" cy="828000"/>
          </a:xfrm>
          <a:prstGeom prst="rect">
            <a:avLst/>
          </a:prstGeom>
        </xdr:spPr>
      </xdr:pic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 txBox="1"/>
        </xdr:nvSpPr>
        <xdr:spPr>
          <a:xfrm>
            <a:off x="238124" y="4023637"/>
            <a:ext cx="1090612" cy="3197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GB" sz="900" b="1">
                <a:latin typeface="Arial Black" panose="020B0A04020102020204" pitchFamily="34" charset="0"/>
              </a:rPr>
              <a:t>Dashboard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</xdr:colOff>
      <xdr:row>1</xdr:row>
      <xdr:rowOff>85722</xdr:rowOff>
    </xdr:from>
    <xdr:to>
      <xdr:col>20</xdr:col>
      <xdr:colOff>552449</xdr:colOff>
      <xdr:row>30</xdr:row>
      <xdr:rowOff>90488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00099" y="266697"/>
          <a:ext cx="12706350" cy="5253041"/>
        </a:xfrm>
        <a:prstGeom prst="roundRect">
          <a:avLst>
            <a:gd name="adj" fmla="val 2223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247650</xdr:colOff>
      <xdr:row>5</xdr:row>
      <xdr:rowOff>28575</xdr:rowOff>
    </xdr:from>
    <xdr:to>
      <xdr:col>2</xdr:col>
      <xdr:colOff>42862</xdr:colOff>
      <xdr:row>24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47650" y="933450"/>
          <a:ext cx="1090612" cy="3562350"/>
        </a:xfrm>
        <a:prstGeom prst="roundRect">
          <a:avLst>
            <a:gd name="adj" fmla="val 31917"/>
          </a:avLst>
        </a:prstGeom>
        <a:solidFill>
          <a:srgbClr val="FFC000"/>
        </a:solidFill>
        <a:ln>
          <a:solidFill>
            <a:schemeClr val="bg1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52389</xdr:colOff>
      <xdr:row>1</xdr:row>
      <xdr:rowOff>76201</xdr:rowOff>
    </xdr:from>
    <xdr:to>
      <xdr:col>20</xdr:col>
      <xdr:colOff>595314</xdr:colOff>
      <xdr:row>30</xdr:row>
      <xdr:rowOff>128588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767889" y="257176"/>
          <a:ext cx="3781425" cy="5300662"/>
        </a:xfrm>
        <a:prstGeom prst="roundRect">
          <a:avLst>
            <a:gd name="adj" fmla="val 3627"/>
          </a:avLst>
        </a:prstGeom>
        <a:solidFill>
          <a:srgbClr val="FFC000"/>
        </a:solidFill>
        <a:ln>
          <a:noFill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409578</xdr:colOff>
      <xdr:row>3</xdr:row>
      <xdr:rowOff>114302</xdr:rowOff>
    </xdr:from>
    <xdr:to>
      <xdr:col>5</xdr:col>
      <xdr:colOff>47628</xdr:colOff>
      <xdr:row>12</xdr:row>
      <xdr:rowOff>66675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1700745" y="654052"/>
          <a:ext cx="1574800" cy="1571623"/>
          <a:chOff x="2252664" y="685803"/>
          <a:chExt cx="1581150" cy="1581148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2252664" y="685803"/>
            <a:ext cx="1581150" cy="1572139"/>
          </a:xfrm>
          <a:prstGeom prst="roundRect">
            <a:avLst>
              <a:gd name="adj" fmla="val 5206"/>
            </a:avLst>
          </a:prstGeom>
          <a:gradFill flip="none" rotWithShape="1">
            <a:gsLst>
              <a:gs pos="9664">
                <a:schemeClr val="bg1">
                  <a:lumMod val="75000"/>
                </a:schemeClr>
              </a:gs>
              <a:gs pos="55000">
                <a:schemeClr val="bg1"/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ln>
            <a:solidFill>
              <a:schemeClr val="bg1">
                <a:lumMod val="8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2256718" y="690307"/>
            <a:ext cx="190549" cy="1576644"/>
          </a:xfrm>
          <a:prstGeom prst="roundRect">
            <a:avLst>
              <a:gd name="adj" fmla="val 31915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5</xdr:col>
      <xdr:colOff>376239</xdr:colOff>
      <xdr:row>3</xdr:row>
      <xdr:rowOff>119065</xdr:rowOff>
    </xdr:from>
    <xdr:to>
      <xdr:col>8</xdr:col>
      <xdr:colOff>14289</xdr:colOff>
      <xdr:row>12</xdr:row>
      <xdr:rowOff>71438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3604156" y="658815"/>
          <a:ext cx="1574800" cy="1571623"/>
          <a:chOff x="2252664" y="685803"/>
          <a:chExt cx="1581150" cy="1581148"/>
        </a:xfrm>
      </xdr:grpSpPr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2252664" y="685803"/>
            <a:ext cx="1581150" cy="1572139"/>
          </a:xfrm>
          <a:prstGeom prst="roundRect">
            <a:avLst>
              <a:gd name="adj" fmla="val 5206"/>
            </a:avLst>
          </a:prstGeom>
          <a:gradFill flip="none" rotWithShape="1">
            <a:gsLst>
              <a:gs pos="9664">
                <a:schemeClr val="bg1">
                  <a:lumMod val="75000"/>
                </a:schemeClr>
              </a:gs>
              <a:gs pos="55000">
                <a:schemeClr val="bg1"/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ln>
            <a:solidFill>
              <a:schemeClr val="bg1">
                <a:lumMod val="8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2256718" y="690307"/>
            <a:ext cx="190549" cy="1576644"/>
          </a:xfrm>
          <a:prstGeom prst="roundRect">
            <a:avLst>
              <a:gd name="adj" fmla="val 31915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8</xdr:col>
      <xdr:colOff>352427</xdr:colOff>
      <xdr:row>3</xdr:row>
      <xdr:rowOff>100015</xdr:rowOff>
    </xdr:from>
    <xdr:to>
      <xdr:col>10</xdr:col>
      <xdr:colOff>638177</xdr:colOff>
      <xdr:row>12</xdr:row>
      <xdr:rowOff>52388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pSpPr/>
      </xdr:nvGrpSpPr>
      <xdr:grpSpPr>
        <a:xfrm>
          <a:off x="5517094" y="639765"/>
          <a:ext cx="1576916" cy="1571623"/>
          <a:chOff x="2252664" y="685803"/>
          <a:chExt cx="1581150" cy="1581148"/>
        </a:xfrm>
      </xdr:grpSpPr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>
            <a:off x="2252664" y="685803"/>
            <a:ext cx="1581150" cy="1572139"/>
          </a:xfrm>
          <a:prstGeom prst="roundRect">
            <a:avLst>
              <a:gd name="adj" fmla="val 5206"/>
            </a:avLst>
          </a:prstGeom>
          <a:gradFill flip="none" rotWithShape="1">
            <a:gsLst>
              <a:gs pos="9664">
                <a:schemeClr val="bg1">
                  <a:lumMod val="75000"/>
                </a:schemeClr>
              </a:gs>
              <a:gs pos="55000">
                <a:schemeClr val="bg1"/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ln>
            <a:solidFill>
              <a:schemeClr val="bg1">
                <a:lumMod val="8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/>
        </xdr:nvSpPr>
        <xdr:spPr>
          <a:xfrm>
            <a:off x="2256718" y="690307"/>
            <a:ext cx="190549" cy="1576644"/>
          </a:xfrm>
          <a:prstGeom prst="roundRect">
            <a:avLst>
              <a:gd name="adj" fmla="val 31915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11</xdr:col>
      <xdr:colOff>442916</xdr:colOff>
      <xdr:row>3</xdr:row>
      <xdr:rowOff>104777</xdr:rowOff>
    </xdr:from>
    <xdr:to>
      <xdr:col>14</xdr:col>
      <xdr:colOff>80966</xdr:colOff>
      <xdr:row>12</xdr:row>
      <xdr:rowOff>57150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7544333" y="644527"/>
          <a:ext cx="1574800" cy="1571623"/>
          <a:chOff x="2252664" y="685803"/>
          <a:chExt cx="1581150" cy="1581148"/>
        </a:xfrm>
      </xdr:grpSpPr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2252664" y="685803"/>
            <a:ext cx="1581150" cy="1572139"/>
          </a:xfrm>
          <a:prstGeom prst="roundRect">
            <a:avLst>
              <a:gd name="adj" fmla="val 5206"/>
            </a:avLst>
          </a:prstGeom>
          <a:gradFill flip="none" rotWithShape="1">
            <a:gsLst>
              <a:gs pos="9664">
                <a:schemeClr val="bg1">
                  <a:lumMod val="75000"/>
                </a:schemeClr>
              </a:gs>
              <a:gs pos="55000">
                <a:schemeClr val="bg1"/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SpPr/>
        </xdr:nvSpPr>
        <xdr:spPr>
          <a:xfrm>
            <a:off x="2256718" y="690307"/>
            <a:ext cx="190549" cy="1576644"/>
          </a:xfrm>
          <a:prstGeom prst="roundRect">
            <a:avLst>
              <a:gd name="adj" fmla="val 31915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6</xdr:col>
      <xdr:colOff>198838</xdr:colOff>
      <xdr:row>13</xdr:row>
      <xdr:rowOff>85725</xdr:rowOff>
    </xdr:from>
    <xdr:to>
      <xdr:col>14</xdr:col>
      <xdr:colOff>128585</xdr:colOff>
      <xdr:row>29</xdr:row>
      <xdr:rowOff>61912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4072338" y="2424642"/>
          <a:ext cx="5094414" cy="2854853"/>
          <a:chOff x="2252297" y="683181"/>
          <a:chExt cx="1581517" cy="1581148"/>
        </a:xfrm>
      </xdr:grpSpPr>
      <xdr:sp macro="" textlink="">
        <xdr:nvSpPr>
          <xdr:cNvPr id="31" name="Rectangle: Rounded Corners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/>
        </xdr:nvSpPr>
        <xdr:spPr>
          <a:xfrm>
            <a:off x="2252664" y="685803"/>
            <a:ext cx="1581150" cy="1572139"/>
          </a:xfrm>
          <a:prstGeom prst="roundRect">
            <a:avLst>
              <a:gd name="adj" fmla="val 5206"/>
            </a:avLst>
          </a:prstGeom>
          <a:gradFill flip="none" rotWithShape="1">
            <a:gsLst>
              <a:gs pos="9664">
                <a:schemeClr val="bg1">
                  <a:lumMod val="75000"/>
                </a:schemeClr>
              </a:gs>
              <a:gs pos="55000">
                <a:schemeClr val="bg1"/>
              </a:gs>
              <a:gs pos="74000">
                <a:schemeClr val="accent3">
                  <a:lumMod val="45000"/>
                  <a:lumOff val="55000"/>
                </a:schemeClr>
              </a:gs>
              <a:gs pos="83000">
                <a:schemeClr val="accent3">
                  <a:lumMod val="45000"/>
                  <a:lumOff val="55000"/>
                </a:schemeClr>
              </a:gs>
              <a:gs pos="100000">
                <a:schemeClr val="accent3">
                  <a:lumMod val="30000"/>
                  <a:lumOff val="70000"/>
                </a:schemeClr>
              </a:gs>
            </a:gsLst>
            <a:lin ang="5400000" scaled="1"/>
            <a:tileRect/>
          </a:gradFill>
          <a:ln>
            <a:solidFill>
              <a:schemeClr val="bg1">
                <a:lumMod val="8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/>
        </xdr:nvSpPr>
        <xdr:spPr>
          <a:xfrm>
            <a:off x="2252297" y="683181"/>
            <a:ext cx="138884" cy="1581148"/>
          </a:xfrm>
          <a:prstGeom prst="roundRect">
            <a:avLst>
              <a:gd name="adj" fmla="val 33547"/>
            </a:avLst>
          </a:prstGeom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2</xdr:col>
      <xdr:colOff>419098</xdr:colOff>
      <xdr:row>13</xdr:row>
      <xdr:rowOff>66672</xdr:rowOff>
    </xdr:from>
    <xdr:to>
      <xdr:col>6</xdr:col>
      <xdr:colOff>185738</xdr:colOff>
      <xdr:row>29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4" name="Chart 43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498" y="2419347"/>
              <a:ext cx="2357440" cy="29003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65487</xdr:colOff>
      <xdr:row>13</xdr:row>
      <xdr:rowOff>114300</xdr:rowOff>
    </xdr:from>
    <xdr:to>
      <xdr:col>14</xdr:col>
      <xdr:colOff>119063</xdr:colOff>
      <xdr:row>29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5" name="Chart 44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99387" y="2466975"/>
              <a:ext cx="4587476" cy="2838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304801</xdr:colOff>
      <xdr:row>22</xdr:row>
      <xdr:rowOff>114300</xdr:rowOff>
    </xdr:from>
    <xdr:to>
      <xdr:col>17</xdr:col>
      <xdr:colOff>533401</xdr:colOff>
      <xdr:row>25</xdr:row>
      <xdr:rowOff>138113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10020301" y="4095750"/>
          <a:ext cx="1524000" cy="566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>
              <a:solidFill>
                <a:schemeClr val="tx1"/>
              </a:solidFill>
              <a:latin typeface="Arial Black" panose="020B0A04020102020204" pitchFamily="34" charset="0"/>
            </a:rPr>
            <a:t>Income</a:t>
          </a:r>
          <a:r>
            <a:rPr lang="en-GB" sz="1100" b="1" baseline="0">
              <a:solidFill>
                <a:schemeClr val="tx1"/>
              </a:solidFill>
              <a:latin typeface="Arial Black" panose="020B0A04020102020204" pitchFamily="34" charset="0"/>
            </a:rPr>
            <a:t> Achieved VS Target</a:t>
          </a:r>
          <a:endParaRPr lang="en-GB" sz="11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18</xdr:col>
      <xdr:colOff>166687</xdr:colOff>
      <xdr:row>22</xdr:row>
      <xdr:rowOff>104774</xdr:rowOff>
    </xdr:from>
    <xdr:to>
      <xdr:col>20</xdr:col>
      <xdr:colOff>519112</xdr:colOff>
      <xdr:row>25</xdr:row>
      <xdr:rowOff>47624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11825287" y="4086224"/>
          <a:ext cx="164782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>
              <a:solidFill>
                <a:schemeClr val="tx1"/>
              </a:solidFill>
              <a:latin typeface="Arial Black" panose="020B0A04020102020204" pitchFamily="34" charset="0"/>
              <a:ea typeface="+mn-ea"/>
              <a:cs typeface="+mn-cs"/>
            </a:rPr>
            <a:t>Expense Reached VS Budget</a:t>
          </a:r>
        </a:p>
      </xdr:txBody>
    </xdr:sp>
    <xdr:clientData/>
  </xdr:twoCellAnchor>
  <xdr:twoCellAnchor>
    <xdr:from>
      <xdr:col>18</xdr:col>
      <xdr:colOff>47625</xdr:colOff>
      <xdr:row>19</xdr:row>
      <xdr:rowOff>128588</xdr:rowOff>
    </xdr:from>
    <xdr:to>
      <xdr:col>18</xdr:col>
      <xdr:colOff>47625</xdr:colOff>
      <xdr:row>28</xdr:row>
      <xdr:rowOff>90488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>
          <a:off x="11706225" y="3567113"/>
          <a:ext cx="0" cy="15906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466726</xdr:colOff>
      <xdr:row>25</xdr:row>
      <xdr:rowOff>161925</xdr:rowOff>
    </xdr:from>
    <xdr:to>
      <xdr:col>17</xdr:col>
      <xdr:colOff>576263</xdr:colOff>
      <xdr:row>28</xdr:row>
      <xdr:rowOff>90488</xdr:rowOff>
    </xdr:to>
    <xdr:sp macro="" textlink="Analysis!B39">
      <xdr:nvSpPr>
        <xdr:cNvPr id="51" name="TextBox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10182226" y="4686300"/>
          <a:ext cx="1404937" cy="471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D0EA15C-F973-4A7D-8298-F8B3C7FC8899}" type="TxLink">
            <a:rPr lang="en-US" sz="2800" b="0" i="0" u="none" strike="noStrike">
              <a:solidFill>
                <a:srgbClr val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algn="ctr"/>
            <a:t>98%</a:t>
          </a:fld>
          <a:endParaRPr lang="en-GB" sz="6000" b="1"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18</xdr:col>
      <xdr:colOff>209551</xdr:colOff>
      <xdr:row>25</xdr:row>
      <xdr:rowOff>152399</xdr:rowOff>
    </xdr:from>
    <xdr:to>
      <xdr:col>20</xdr:col>
      <xdr:colOff>404813</xdr:colOff>
      <xdr:row>28</xdr:row>
      <xdr:rowOff>95249</xdr:rowOff>
    </xdr:to>
    <xdr:sp macro="" textlink="Analysis!B41">
      <xdr:nvSpPr>
        <xdr:cNvPr id="52" name="TextBox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11868151" y="4676774"/>
          <a:ext cx="1490662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AF0A84F4-B2F9-4257-A964-D4B2F81F34FB}" type="TxLink">
            <a:rPr lang="en-US" sz="2800" b="0" i="0" u="none" strike="noStrike">
              <a:solidFill>
                <a:srgbClr val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  <a:ea typeface="Calibri"/>
              <a:cs typeface="Calibri"/>
            </a:rPr>
            <a:pPr marL="0" indent="0" algn="ctr"/>
            <a:t>83%</a:t>
          </a:fld>
          <a:endParaRPr lang="en-GB" sz="2800" b="0" i="0" u="none" strike="noStrike">
            <a:solidFill>
              <a:srgbClr val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rial Black" panose="020B0A04020102020204" pitchFamily="34" charset="0"/>
            <a:ea typeface="Calibri"/>
            <a:cs typeface="Calibri"/>
          </a:endParaRPr>
        </a:p>
      </xdr:txBody>
    </xdr:sp>
    <xdr:clientData/>
  </xdr:twoCellAnchor>
  <xdr:twoCellAnchor>
    <xdr:from>
      <xdr:col>0</xdr:col>
      <xdr:colOff>247650</xdr:colOff>
      <xdr:row>5</xdr:row>
      <xdr:rowOff>80962</xdr:rowOff>
    </xdr:from>
    <xdr:to>
      <xdr:col>2</xdr:col>
      <xdr:colOff>42862</xdr:colOff>
      <xdr:row>11</xdr:row>
      <xdr:rowOff>120445</xdr:rowOff>
    </xdr:to>
    <xdr:grpSp>
      <xdr:nvGrpSpPr>
        <xdr:cNvPr id="63" name="Group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GrpSpPr/>
      </xdr:nvGrpSpPr>
      <xdr:grpSpPr>
        <a:xfrm>
          <a:off x="247650" y="980545"/>
          <a:ext cx="1086379" cy="1118983"/>
          <a:chOff x="247650" y="985837"/>
          <a:chExt cx="1090612" cy="1125333"/>
        </a:xfrm>
      </xdr:grpSpPr>
      <xdr:pic>
        <xdr:nvPicPr>
          <xdr:cNvPr id="59" name="Graphic 58" descr="Paper with solid fill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 rot="16200000">
            <a:off x="371476" y="985837"/>
            <a:ext cx="828000" cy="828000"/>
          </a:xfrm>
          <a:prstGeom prst="rect">
            <a:avLst/>
          </a:prstGeom>
        </xdr:spPr>
      </xdr:pic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SpPr txBox="1"/>
        </xdr:nvSpPr>
        <xdr:spPr>
          <a:xfrm>
            <a:off x="247650" y="1791407"/>
            <a:ext cx="1090612" cy="3197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GB" sz="900" b="1">
                <a:ln>
                  <a:noFill/>
                </a:ln>
                <a:latin typeface="Arial Black" panose="020B0A04020102020204" pitchFamily="34" charset="0"/>
              </a:rPr>
              <a:t>Cover</a:t>
            </a:r>
            <a:r>
              <a:rPr lang="en-GB" sz="1100" b="1">
                <a:ln>
                  <a:noFill/>
                </a:ln>
                <a:latin typeface="Arial Black" panose="020B0A04020102020204" pitchFamily="34" charset="0"/>
              </a:rPr>
              <a:t> </a:t>
            </a:r>
            <a:r>
              <a:rPr lang="en-GB" sz="900" b="1">
                <a:ln>
                  <a:noFill/>
                </a:ln>
                <a:latin typeface="Arial Black" panose="020B0A04020102020204" pitchFamily="34" charset="0"/>
              </a:rPr>
              <a:t>Page</a:t>
            </a:r>
          </a:p>
        </xdr:txBody>
      </xdr:sp>
    </xdr:grpSp>
    <xdr:clientData/>
  </xdr:twoCellAnchor>
  <xdr:twoCellAnchor>
    <xdr:from>
      <xdr:col>0</xdr:col>
      <xdr:colOff>238124</xdr:colOff>
      <xdr:row>11</xdr:row>
      <xdr:rowOff>76875</xdr:rowOff>
    </xdr:from>
    <xdr:to>
      <xdr:col>2</xdr:col>
      <xdr:colOff>33336</xdr:colOff>
      <xdr:row>18</xdr:row>
      <xdr:rowOff>20433</xdr:rowOff>
    </xdr:to>
    <xdr:grpSp>
      <xdr:nvGrpSpPr>
        <xdr:cNvPr id="1024" name="Group 10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00040000}"/>
            </a:ext>
          </a:extLst>
        </xdr:cNvPr>
        <xdr:cNvGrpSpPr/>
      </xdr:nvGrpSpPr>
      <xdr:grpSpPr>
        <a:xfrm>
          <a:off x="238124" y="2055958"/>
          <a:ext cx="1086379" cy="1202975"/>
          <a:chOff x="238124" y="2067600"/>
          <a:chExt cx="1090612" cy="1210383"/>
        </a:xfrm>
      </xdr:grpSpPr>
      <xdr:pic>
        <xdr:nvPicPr>
          <xdr:cNvPr id="55" name="Graphic 54" descr="Table with solid fill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71476" y="2067600"/>
            <a:ext cx="828000" cy="828000"/>
          </a:xfrm>
          <a:prstGeom prst="rect">
            <a:avLst/>
          </a:prstGeom>
        </xdr:spPr>
      </xdr:pic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SpPr txBox="1"/>
        </xdr:nvSpPr>
        <xdr:spPr>
          <a:xfrm>
            <a:off x="238124" y="2771807"/>
            <a:ext cx="1090612" cy="506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GB" sz="900" b="1">
                <a:latin typeface="Arial Black" panose="020B0A04020102020204" pitchFamily="34" charset="0"/>
              </a:rPr>
              <a:t>Detailed</a:t>
            </a:r>
            <a:r>
              <a:rPr lang="en-GB" sz="900" b="1" baseline="0">
                <a:latin typeface="Arial Black" panose="020B0A04020102020204" pitchFamily="34" charset="0"/>
              </a:rPr>
              <a:t> Report</a:t>
            </a:r>
            <a:endParaRPr lang="en-GB" sz="900" b="1"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0</xdr:col>
      <xdr:colOff>238124</xdr:colOff>
      <xdr:row>17</xdr:row>
      <xdr:rowOff>119062</xdr:rowOff>
    </xdr:from>
    <xdr:to>
      <xdr:col>2</xdr:col>
      <xdr:colOff>33336</xdr:colOff>
      <xdr:row>24</xdr:row>
      <xdr:rowOff>0</xdr:rowOff>
    </xdr:to>
    <xdr:grpSp>
      <xdr:nvGrpSpPr>
        <xdr:cNvPr id="1026" name="Group 102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GrpSpPr/>
      </xdr:nvGrpSpPr>
      <xdr:grpSpPr>
        <a:xfrm>
          <a:off x="238124" y="3177645"/>
          <a:ext cx="1086379" cy="1140355"/>
          <a:chOff x="238124" y="3195637"/>
          <a:chExt cx="1090612" cy="1147763"/>
        </a:xfrm>
      </xdr:grpSpPr>
      <xdr:pic>
        <xdr:nvPicPr>
          <xdr:cNvPr id="57" name="Graphic 56" descr="Upward trend with solid fill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371476" y="3195637"/>
            <a:ext cx="828000" cy="828000"/>
          </a:xfrm>
          <a:prstGeom prst="rect">
            <a:avLst/>
          </a:prstGeom>
        </xdr:spPr>
      </xdr:pic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SpPr txBox="1"/>
        </xdr:nvSpPr>
        <xdr:spPr>
          <a:xfrm>
            <a:off x="238124" y="4023637"/>
            <a:ext cx="1090612" cy="3197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GB" sz="900" b="1">
                <a:latin typeface="Arial Black" panose="020B0A04020102020204" pitchFamily="34" charset="0"/>
              </a:rPr>
              <a:t>Dashboard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166688</xdr:colOff>
          <xdr:row>2</xdr:row>
          <xdr:rowOff>9525</xdr:rowOff>
        </xdr:from>
        <xdr:to>
          <xdr:col>20</xdr:col>
          <xdr:colOff>452438</xdr:colOff>
          <xdr:row>3</xdr:row>
          <xdr:rowOff>85725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233361</xdr:colOff>
      <xdr:row>3</xdr:row>
      <xdr:rowOff>14288</xdr:rowOff>
    </xdr:from>
    <xdr:to>
      <xdr:col>5</xdr:col>
      <xdr:colOff>371475</xdr:colOff>
      <xdr:row>14</xdr:row>
      <xdr:rowOff>42864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576262</xdr:colOff>
      <xdr:row>3</xdr:row>
      <xdr:rowOff>76200</xdr:rowOff>
    </xdr:from>
    <xdr:to>
      <xdr:col>8</xdr:col>
      <xdr:colOff>114300</xdr:colOff>
      <xdr:row>12</xdr:row>
      <xdr:rowOff>109538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309563</xdr:colOff>
      <xdr:row>13</xdr:row>
      <xdr:rowOff>61914</xdr:rowOff>
    </xdr:from>
    <xdr:to>
      <xdr:col>6</xdr:col>
      <xdr:colOff>166689</xdr:colOff>
      <xdr:row>29</xdr:row>
      <xdr:rowOff>71438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4963" y="2414589"/>
              <a:ext cx="2447926" cy="2905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166687</xdr:colOff>
      <xdr:row>3</xdr:row>
      <xdr:rowOff>4765</xdr:rowOff>
    </xdr:from>
    <xdr:to>
      <xdr:col>11</xdr:col>
      <xdr:colOff>104774</xdr:colOff>
      <xdr:row>12</xdr:row>
      <xdr:rowOff>166690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623886</xdr:colOff>
      <xdr:row>3</xdr:row>
      <xdr:rowOff>23813</xdr:rowOff>
    </xdr:from>
    <xdr:to>
      <xdr:col>14</xdr:col>
      <xdr:colOff>247650</xdr:colOff>
      <xdr:row>13</xdr:row>
      <xdr:rowOff>133350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347662</xdr:colOff>
      <xdr:row>6</xdr:row>
      <xdr:rowOff>104774</xdr:rowOff>
    </xdr:from>
    <xdr:to>
      <xdr:col>13</xdr:col>
      <xdr:colOff>461963</xdr:colOff>
      <xdr:row>8</xdr:row>
      <xdr:rowOff>52387</xdr:rowOff>
    </xdr:to>
    <xdr:sp macro="" textlink="Analysis!$B$35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8120062" y="1190624"/>
          <a:ext cx="762001" cy="309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D3E2271-F2D4-47A4-A752-D1BEF2481E40}" type="TxLink">
            <a:rPr lang="en-US" sz="16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/>
            <a:t>1.463</a:t>
          </a:fld>
          <a:endParaRPr lang="en-GB" sz="11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185739</xdr:colOff>
      <xdr:row>8</xdr:row>
      <xdr:rowOff>42864</xdr:rowOff>
    </xdr:from>
    <xdr:to>
      <xdr:col>14</xdr:col>
      <xdr:colOff>38102</xdr:colOff>
      <xdr:row>11</xdr:row>
      <xdr:rowOff>90489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7958139" y="1490664"/>
          <a:ext cx="1147763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900">
              <a:latin typeface="Arial Black" panose="020B0A04020102020204" pitchFamily="34" charset="0"/>
            </a:rPr>
            <a:t>Quick</a:t>
          </a:r>
          <a:r>
            <a:rPr lang="en-GB" sz="1000">
              <a:latin typeface="Arial Black" panose="020B0A04020102020204" pitchFamily="34" charset="0"/>
            </a:rPr>
            <a:t> Ratio</a:t>
          </a:r>
        </a:p>
      </xdr:txBody>
    </xdr:sp>
    <xdr:clientData/>
  </xdr:twoCellAnchor>
  <xdr:twoCellAnchor>
    <xdr:from>
      <xdr:col>7</xdr:col>
      <xdr:colOff>23812</xdr:colOff>
      <xdr:row>13</xdr:row>
      <xdr:rowOff>114300</xdr:rowOff>
    </xdr:from>
    <xdr:to>
      <xdr:col>14</xdr:col>
      <xdr:colOff>147637</xdr:colOff>
      <xdr:row>28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57712" y="2466975"/>
              <a:ext cx="46577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52389</xdr:colOff>
      <xdr:row>4</xdr:row>
      <xdr:rowOff>42862</xdr:rowOff>
    </xdr:from>
    <xdr:to>
      <xdr:col>20</xdr:col>
      <xdr:colOff>600075</xdr:colOff>
      <xdr:row>19</xdr:row>
      <xdr:rowOff>142875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0.3358</cdr:x>
      <cdr:y>0.41005</cdr:y>
    </cdr:from>
    <cdr:to>
      <cdr:x>0.59753</cdr:x>
      <cdr:y>0.5291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887D287-B382-EEE3-57D7-64FDE377B761}"/>
            </a:ext>
          </a:extLst>
        </cdr:cNvPr>
        <cdr:cNvSpPr txBox="1"/>
      </cdr:nvSpPr>
      <cdr:spPr>
        <a:xfrm xmlns:a="http://schemas.openxmlformats.org/drawingml/2006/main">
          <a:off x="647700" y="738187"/>
          <a:ext cx="504825" cy="2143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0.38272</cdr:x>
      <cdr:y>0.52381</cdr:y>
    </cdr:from>
    <cdr:to>
      <cdr:x>0.67161</cdr:x>
      <cdr:y>0.6746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90380A8-BFD1-475C-B9BA-B912ADDC3E71}"/>
            </a:ext>
          </a:extLst>
        </cdr:cNvPr>
        <cdr:cNvSpPr txBox="1"/>
      </cdr:nvSpPr>
      <cdr:spPr>
        <a:xfrm xmlns:a="http://schemas.openxmlformats.org/drawingml/2006/main">
          <a:off x="738188" y="942975"/>
          <a:ext cx="557212" cy="2714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>
              <a:latin typeface="Arial Black" panose="020B0A04020102020204" pitchFamily="34" charset="0"/>
            </a:rPr>
            <a:t>ROI</a:t>
          </a:r>
          <a:endParaRPr lang="en-GB" sz="1100">
            <a:latin typeface="Arial Black" panose="020B0A04020102020204" pitchFamily="34" charset="0"/>
          </a:endParaRPr>
        </a:p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0.38765</cdr:x>
      <cdr:y>0.31217</cdr:y>
    </cdr:from>
    <cdr:to>
      <cdr:x>0.67901</cdr:x>
      <cdr:y>0.4418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F155F5C-3C43-BCE5-51AD-02912CB57520}"/>
            </a:ext>
          </a:extLst>
        </cdr:cNvPr>
        <cdr:cNvSpPr txBox="1"/>
      </cdr:nvSpPr>
      <cdr:spPr>
        <a:xfrm xmlns:a="http://schemas.openxmlformats.org/drawingml/2006/main">
          <a:off x="747712" y="561974"/>
          <a:ext cx="561975" cy="2333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0.32839</cdr:x>
      <cdr:y>0.34656</cdr:y>
    </cdr:from>
    <cdr:to>
      <cdr:x>0.67407</cdr:x>
      <cdr:y>0.51852</cdr:y>
    </cdr:to>
    <cdr:sp macro="" textlink="Analysis!$B$32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3DCD2DE6-C21D-C9E8-E16E-B67B11751479}"/>
            </a:ext>
          </a:extLst>
        </cdr:cNvPr>
        <cdr:cNvSpPr txBox="1"/>
      </cdr:nvSpPr>
      <cdr:spPr>
        <a:xfrm xmlns:a="http://schemas.openxmlformats.org/drawingml/2006/main">
          <a:off x="633412" y="623886"/>
          <a:ext cx="666750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6C3E8168-ABA1-4D9D-9468-8A6271DB584B}" type="TxLink">
            <a:rPr lang="en-US" sz="16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algn="ctr"/>
            <a:t>3%</a:t>
          </a:fld>
          <a:endParaRPr lang="en-GB" sz="1600">
            <a:latin typeface="Arial Black" panose="020B0A04020102020204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0.29491</cdr:x>
      <cdr:y>0.53254</cdr:y>
    </cdr:from>
    <cdr:to>
      <cdr:x>0.85085</cdr:x>
      <cdr:y>0.72781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5DE0E35-317F-DF8F-84F3-F05824C6487E}"/>
            </a:ext>
          </a:extLst>
        </cdr:cNvPr>
        <cdr:cNvSpPr txBox="1"/>
      </cdr:nvSpPr>
      <cdr:spPr>
        <a:xfrm xmlns:a="http://schemas.openxmlformats.org/drawingml/2006/main">
          <a:off x="414337" y="857248"/>
          <a:ext cx="781049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>
              <a:latin typeface="Arial Black" panose="020B0A04020102020204" pitchFamily="34" charset="0"/>
            </a:rPr>
            <a:t>NPM</a:t>
          </a:r>
          <a:endParaRPr lang="en-GB" sz="1100">
            <a:latin typeface="Arial Black" panose="020B0A04020102020204" pitchFamily="34" charset="0"/>
          </a:endParaRPr>
        </a:p>
      </cdr:txBody>
    </cdr:sp>
  </cdr:relSizeAnchor>
  <cdr:relSizeAnchor xmlns:cdr="http://schemas.openxmlformats.org/drawingml/2006/chartDrawing">
    <cdr:from>
      <cdr:x>0.26441</cdr:x>
      <cdr:y>0.3284</cdr:y>
    </cdr:from>
    <cdr:to>
      <cdr:x>0.75593</cdr:x>
      <cdr:y>0.55325</cdr:y>
    </cdr:to>
    <cdr:sp macro="" textlink="Analysis!$B$33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3E19C31A-2F46-4B06-CEB5-89478521E139}"/>
            </a:ext>
          </a:extLst>
        </cdr:cNvPr>
        <cdr:cNvSpPr txBox="1"/>
      </cdr:nvSpPr>
      <cdr:spPr>
        <a:xfrm xmlns:a="http://schemas.openxmlformats.org/drawingml/2006/main">
          <a:off x="371474" y="528635"/>
          <a:ext cx="690563" cy="3619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indent="0"/>
          <a:fld id="{AD52A686-E757-44B4-84D8-8AEEBC18E88A}" type="TxLink">
            <a:rPr lang="en-US" sz="16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marL="0" indent="0"/>
            <a:t>32%</a:t>
          </a:fld>
          <a:endParaRPr lang="en-GB" sz="1600" b="0" i="0" u="none" strike="noStrike">
            <a:solidFill>
              <a:srgbClr val="000000"/>
            </a:solidFill>
            <a:latin typeface="Arial Black" panose="020B0A04020102020204" pitchFamily="34" charset="0"/>
            <a:ea typeface="Calibri"/>
            <a:cs typeface="Calibri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0.36576</cdr:x>
      <cdr:y>0.36592</cdr:y>
    </cdr:from>
    <cdr:to>
      <cdr:x>0.75514</cdr:x>
      <cdr:y>0.55397</cdr:y>
    </cdr:to>
    <cdr:sp macro="" textlink="Analysis!$B$3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F4AF435-B178-DE09-B468-831D8D6E7B2D}"/>
            </a:ext>
          </a:extLst>
        </cdr:cNvPr>
        <cdr:cNvSpPr txBox="1"/>
      </cdr:nvSpPr>
      <cdr:spPr>
        <a:xfrm xmlns:a="http://schemas.openxmlformats.org/drawingml/2006/main">
          <a:off x="688061" y="655244"/>
          <a:ext cx="732496" cy="3367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D1291915-8E28-494D-B336-EA6B427FEE8B}" type="TxLink">
            <a:rPr lang="en-US" sz="1600" b="0" i="0" u="none" strike="noStrike">
              <a:solidFill>
                <a:srgbClr val="000000"/>
              </a:solidFill>
              <a:latin typeface="Arial Black" panose="020B0A04020102020204" pitchFamily="34" charset="0"/>
              <a:ea typeface="Calibri"/>
              <a:cs typeface="Calibri"/>
            </a:rPr>
            <a:pPr algn="ctr"/>
            <a:t>1%</a:t>
          </a:fld>
          <a:endParaRPr lang="en-GB" sz="1600">
            <a:latin typeface="Arial Black" panose="020B0A04020102020204" pitchFamily="34" charset="0"/>
          </a:endParaRPr>
        </a:p>
      </cdr:txBody>
    </cdr:sp>
  </cdr:relSizeAnchor>
  <cdr:relSizeAnchor xmlns:cdr="http://schemas.openxmlformats.org/drawingml/2006/chartDrawing">
    <cdr:from>
      <cdr:x>0.30116</cdr:x>
      <cdr:y>0.53063</cdr:y>
    </cdr:from>
    <cdr:to>
      <cdr:x>0.83804</cdr:x>
      <cdr:y>0.73063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2FFF6C4-9274-A61A-45A7-70F067534BC9}"/>
            </a:ext>
          </a:extLst>
        </cdr:cNvPr>
        <cdr:cNvSpPr txBox="1"/>
      </cdr:nvSpPr>
      <cdr:spPr>
        <a:xfrm xmlns:a="http://schemas.openxmlformats.org/drawingml/2006/main">
          <a:off x="566542" y="950197"/>
          <a:ext cx="1009972" cy="3581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200">
              <a:latin typeface="Arial Black" panose="020B0A04020102020204" pitchFamily="34" charset="0"/>
            </a:rPr>
            <a:t>ROA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14288</xdr:colOff>
          <xdr:row>45</xdr:row>
          <xdr:rowOff>4763</xdr:rowOff>
        </xdr:from>
        <xdr:to>
          <xdr:col>6</xdr:col>
          <xdr:colOff>85725</xdr:colOff>
          <xdr:row>46</xdr:row>
          <xdr:rowOff>80963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879275</xdr:colOff>
      <xdr:row>48</xdr:row>
      <xdr:rowOff>156369</xdr:rowOff>
    </xdr:from>
    <xdr:to>
      <xdr:col>12</xdr:col>
      <xdr:colOff>161527</xdr:colOff>
      <xdr:row>64</xdr:row>
      <xdr:rowOff>15677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26194</xdr:colOff>
      <xdr:row>49</xdr:row>
      <xdr:rowOff>119063</xdr:rowOff>
    </xdr:from>
    <xdr:to>
      <xdr:col>3</xdr:col>
      <xdr:colOff>135731</xdr:colOff>
      <xdr:row>64</xdr:row>
      <xdr:rowOff>147638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94" y="940593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764978</xdr:colOff>
      <xdr:row>26</xdr:row>
      <xdr:rowOff>139005</xdr:rowOff>
    </xdr:from>
    <xdr:to>
      <xdr:col>12</xdr:col>
      <xdr:colOff>38697</xdr:colOff>
      <xdr:row>40</xdr:row>
      <xdr:rowOff>104080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66</xdr:row>
      <xdr:rowOff>5060</xdr:rowOff>
    </xdr:from>
    <xdr:to>
      <xdr:col>3</xdr:col>
      <xdr:colOff>112117</xdr:colOff>
      <xdr:row>81</xdr:row>
      <xdr:rowOff>69354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2368510"/>
              <a:ext cx="4574580" cy="27789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318493</xdr:colOff>
      <xdr:row>57</xdr:row>
      <xdr:rowOff>148927</xdr:rowOff>
    </xdr:from>
    <xdr:to>
      <xdr:col>6</xdr:col>
      <xdr:colOff>505024</xdr:colOff>
      <xdr:row>73</xdr:row>
      <xdr:rowOff>34627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068-E14D-4124-9390-D55D35A732E4}">
  <dimension ref="A1"/>
  <sheetViews>
    <sheetView showGridLines="0" workbookViewId="0">
      <selection activeCell="S25" sqref="S25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320C-ADAC-44F0-8EC5-5B9AF5B64B56}">
  <dimension ref="B1:O23"/>
  <sheetViews>
    <sheetView showGridLines="0" showRowColHeaders="0" zoomScale="90" zoomScaleNormal="90" workbookViewId="0">
      <selection activeCell="B4" sqref="B4:O4"/>
    </sheetView>
  </sheetViews>
  <sheetFormatPr defaultColWidth="11.3984375" defaultRowHeight="14.25" x14ac:dyDescent="0.45"/>
  <cols>
    <col min="1" max="1" width="2.265625" customWidth="1"/>
    <col min="2" max="2" width="4.1328125" customWidth="1"/>
    <col min="3" max="3" width="26.265625" style="1" customWidth="1"/>
    <col min="4" max="15" width="14.59765625" style="1" customWidth="1"/>
  </cols>
  <sheetData>
    <row r="1" spans="2:15" ht="14.65" thickBot="1" x14ac:dyDescent="0.5"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5" ht="26.25" customHeight="1" x14ac:dyDescent="0.45">
      <c r="B2" s="80" t="s">
        <v>15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</row>
    <row r="3" spans="2:15" ht="18" customHeight="1" x14ac:dyDescent="0.45">
      <c r="B3" s="83" t="s">
        <v>14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5"/>
    </row>
    <row r="4" spans="2:15" ht="18" customHeight="1" thickBot="1" x14ac:dyDescent="0.5">
      <c r="B4" s="86" t="s">
        <v>16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8"/>
    </row>
    <row r="5" spans="2:15" ht="33" customHeight="1" thickBot="1" x14ac:dyDescent="0.5">
      <c r="B5" s="28" t="s">
        <v>23</v>
      </c>
      <c r="C5" s="29" t="s">
        <v>24</v>
      </c>
      <c r="D5" s="30">
        <v>43831</v>
      </c>
      <c r="E5" s="31">
        <v>43862</v>
      </c>
      <c r="F5" s="31">
        <v>43891</v>
      </c>
      <c r="G5" s="32">
        <v>43922</v>
      </c>
      <c r="H5" s="30">
        <v>43952</v>
      </c>
      <c r="I5" s="31">
        <v>43983</v>
      </c>
      <c r="J5" s="31">
        <v>44013</v>
      </c>
      <c r="K5" s="32">
        <v>44044</v>
      </c>
      <c r="L5" s="30">
        <v>44075</v>
      </c>
      <c r="M5" s="31">
        <v>44105</v>
      </c>
      <c r="N5" s="31">
        <v>44136</v>
      </c>
      <c r="O5" s="32">
        <v>44166</v>
      </c>
    </row>
    <row r="6" spans="2:15" ht="18.75" customHeight="1" x14ac:dyDescent="0.45">
      <c r="B6" s="89" t="s">
        <v>15</v>
      </c>
      <c r="C6" s="33" t="s">
        <v>0</v>
      </c>
      <c r="D6" s="55">
        <v>8304345</v>
      </c>
      <c r="E6" s="62">
        <v>7856000</v>
      </c>
      <c r="F6" s="62">
        <v>7933500</v>
      </c>
      <c r="G6" s="63">
        <v>9409500</v>
      </c>
      <c r="H6" s="55">
        <v>8856000</v>
      </c>
      <c r="I6" s="62">
        <v>9594000</v>
      </c>
      <c r="J6" s="62">
        <v>6409500</v>
      </c>
      <c r="K6" s="63">
        <v>7564500</v>
      </c>
      <c r="L6" s="62">
        <v>9594000</v>
      </c>
      <c r="M6" s="62">
        <v>7564480</v>
      </c>
      <c r="N6" s="62">
        <v>8856000</v>
      </c>
      <c r="O6" s="64">
        <v>10533125</v>
      </c>
    </row>
    <row r="7" spans="2:15" ht="18.75" customHeight="1" x14ac:dyDescent="0.45">
      <c r="B7" s="90"/>
      <c r="C7" s="34" t="s">
        <v>1</v>
      </c>
      <c r="D7" s="55">
        <v>2200000</v>
      </c>
      <c r="E7" s="62">
        <v>2015840</v>
      </c>
      <c r="F7" s="62">
        <v>2008800</v>
      </c>
      <c r="G7" s="63">
        <v>2003520</v>
      </c>
      <c r="H7" s="55">
        <v>1173600</v>
      </c>
      <c r="I7" s="62">
        <v>2185920</v>
      </c>
      <c r="J7" s="62">
        <v>3157760</v>
      </c>
      <c r="K7" s="63">
        <v>2177120</v>
      </c>
      <c r="L7" s="62">
        <v>2221120</v>
      </c>
      <c r="M7" s="62">
        <v>3113760</v>
      </c>
      <c r="N7" s="62">
        <v>2175360</v>
      </c>
      <c r="O7" s="63">
        <v>2154240</v>
      </c>
    </row>
    <row r="8" spans="2:15" ht="18.75" customHeight="1" x14ac:dyDescent="0.45">
      <c r="B8" s="90"/>
      <c r="C8" s="34" t="s">
        <v>2</v>
      </c>
      <c r="D8" s="55">
        <f t="shared" ref="D8:O8" si="0">D6-D7</f>
        <v>6104345</v>
      </c>
      <c r="E8" s="62">
        <f t="shared" si="0"/>
        <v>5840160</v>
      </c>
      <c r="F8" s="62">
        <f t="shared" si="0"/>
        <v>5924700</v>
      </c>
      <c r="G8" s="63">
        <f t="shared" si="0"/>
        <v>7405980</v>
      </c>
      <c r="H8" s="55">
        <f t="shared" si="0"/>
        <v>7682400</v>
      </c>
      <c r="I8" s="62">
        <f t="shared" si="0"/>
        <v>7408080</v>
      </c>
      <c r="J8" s="62">
        <f t="shared" si="0"/>
        <v>3251740</v>
      </c>
      <c r="K8" s="63">
        <f t="shared" si="0"/>
        <v>5387380</v>
      </c>
      <c r="L8" s="62">
        <f t="shared" si="0"/>
        <v>7372880</v>
      </c>
      <c r="M8" s="62">
        <f t="shared" si="0"/>
        <v>4450720</v>
      </c>
      <c r="N8" s="62">
        <f t="shared" si="0"/>
        <v>6680640</v>
      </c>
      <c r="O8" s="63">
        <f t="shared" si="0"/>
        <v>8378885</v>
      </c>
    </row>
    <row r="9" spans="2:15" ht="18.75" customHeight="1" x14ac:dyDescent="0.45">
      <c r="B9" s="90"/>
      <c r="C9" s="34" t="s">
        <v>3</v>
      </c>
      <c r="D9" s="55">
        <v>2976700</v>
      </c>
      <c r="E9" s="62">
        <v>3060000</v>
      </c>
      <c r="F9" s="62">
        <v>3034500</v>
      </c>
      <c r="G9" s="63">
        <v>2927400</v>
      </c>
      <c r="H9" s="55">
        <v>2964800</v>
      </c>
      <c r="I9" s="62">
        <v>2976700</v>
      </c>
      <c r="J9" s="62">
        <v>3049800</v>
      </c>
      <c r="K9" s="63">
        <v>3145000</v>
      </c>
      <c r="L9" s="62">
        <v>3403400</v>
      </c>
      <c r="M9" s="62">
        <v>2954600</v>
      </c>
      <c r="N9" s="62">
        <v>2648600</v>
      </c>
      <c r="O9" s="63">
        <v>2454800</v>
      </c>
    </row>
    <row r="10" spans="2:15" ht="18.75" customHeight="1" x14ac:dyDescent="0.45">
      <c r="B10" s="90"/>
      <c r="C10" s="34" t="s">
        <v>4</v>
      </c>
      <c r="D10" s="55">
        <f t="shared" ref="D10:O10" si="1">D7+D9</f>
        <v>5176700</v>
      </c>
      <c r="E10" s="62">
        <f t="shared" si="1"/>
        <v>5075840</v>
      </c>
      <c r="F10" s="62">
        <f t="shared" si="1"/>
        <v>5043300</v>
      </c>
      <c r="G10" s="63">
        <f t="shared" si="1"/>
        <v>4930920</v>
      </c>
      <c r="H10" s="55">
        <f t="shared" si="1"/>
        <v>4138400</v>
      </c>
      <c r="I10" s="62">
        <f t="shared" si="1"/>
        <v>5162620</v>
      </c>
      <c r="J10" s="62">
        <f t="shared" si="1"/>
        <v>6207560</v>
      </c>
      <c r="K10" s="63">
        <f t="shared" si="1"/>
        <v>5322120</v>
      </c>
      <c r="L10" s="62">
        <f t="shared" si="1"/>
        <v>5624520</v>
      </c>
      <c r="M10" s="62">
        <f t="shared" si="1"/>
        <v>6068360</v>
      </c>
      <c r="N10" s="62">
        <f t="shared" si="1"/>
        <v>4823960</v>
      </c>
      <c r="O10" s="63">
        <f t="shared" si="1"/>
        <v>4609040</v>
      </c>
    </row>
    <row r="11" spans="2:15" ht="18.75" customHeight="1" x14ac:dyDescent="0.45">
      <c r="B11" s="90"/>
      <c r="C11" s="34" t="s">
        <v>17</v>
      </c>
      <c r="D11" s="55">
        <f>D8-D9</f>
        <v>3127645</v>
      </c>
      <c r="E11" s="62">
        <f t="shared" ref="E11:O11" si="2">E8-E9</f>
        <v>2780160</v>
      </c>
      <c r="F11" s="62">
        <f t="shared" si="2"/>
        <v>2890200</v>
      </c>
      <c r="G11" s="63">
        <f t="shared" si="2"/>
        <v>4478580</v>
      </c>
      <c r="H11" s="55">
        <f t="shared" si="2"/>
        <v>4717600</v>
      </c>
      <c r="I11" s="62">
        <f t="shared" si="2"/>
        <v>4431380</v>
      </c>
      <c r="J11" s="62">
        <f t="shared" si="2"/>
        <v>201940</v>
      </c>
      <c r="K11" s="63">
        <f t="shared" si="2"/>
        <v>2242380</v>
      </c>
      <c r="L11" s="62">
        <f t="shared" si="2"/>
        <v>3969480</v>
      </c>
      <c r="M11" s="62">
        <f t="shared" si="2"/>
        <v>1496120</v>
      </c>
      <c r="N11" s="62">
        <f t="shared" si="2"/>
        <v>4032040</v>
      </c>
      <c r="O11" s="63">
        <f t="shared" si="2"/>
        <v>5924085</v>
      </c>
    </row>
    <row r="12" spans="2:15" ht="18.75" customHeight="1" x14ac:dyDescent="0.45">
      <c r="B12" s="90"/>
      <c r="C12" s="34" t="s">
        <v>18</v>
      </c>
      <c r="D12" s="55">
        <f>D11*15%</f>
        <v>469146.75</v>
      </c>
      <c r="E12" s="62">
        <f t="shared" ref="E12:O12" si="3">E11*15%</f>
        <v>417024</v>
      </c>
      <c r="F12" s="62">
        <f t="shared" si="3"/>
        <v>433530</v>
      </c>
      <c r="G12" s="63">
        <f t="shared" si="3"/>
        <v>671787</v>
      </c>
      <c r="H12" s="55">
        <f t="shared" si="3"/>
        <v>707640</v>
      </c>
      <c r="I12" s="62">
        <f t="shared" si="3"/>
        <v>664707</v>
      </c>
      <c r="J12" s="62">
        <f t="shared" si="3"/>
        <v>30291</v>
      </c>
      <c r="K12" s="63">
        <f t="shared" si="3"/>
        <v>336357</v>
      </c>
      <c r="L12" s="62">
        <f t="shared" si="3"/>
        <v>595422</v>
      </c>
      <c r="M12" s="62">
        <f t="shared" si="3"/>
        <v>224418</v>
      </c>
      <c r="N12" s="62">
        <f t="shared" si="3"/>
        <v>604806</v>
      </c>
      <c r="O12" s="63">
        <f t="shared" si="3"/>
        <v>888612.75</v>
      </c>
    </row>
    <row r="13" spans="2:15" ht="18.75" customHeight="1" thickBot="1" x14ac:dyDescent="0.5">
      <c r="B13" s="91"/>
      <c r="C13" s="35" t="s">
        <v>5</v>
      </c>
      <c r="D13" s="55">
        <f>D11-D12</f>
        <v>2658498.25</v>
      </c>
      <c r="E13" s="62">
        <f t="shared" ref="E13:O13" si="4">E11-E12</f>
        <v>2363136</v>
      </c>
      <c r="F13" s="62">
        <f t="shared" si="4"/>
        <v>2456670</v>
      </c>
      <c r="G13" s="63">
        <f t="shared" si="4"/>
        <v>3806793</v>
      </c>
      <c r="H13" s="55">
        <f t="shared" si="4"/>
        <v>4009960</v>
      </c>
      <c r="I13" s="62">
        <f t="shared" si="4"/>
        <v>3766673</v>
      </c>
      <c r="J13" s="62">
        <f t="shared" si="4"/>
        <v>171649</v>
      </c>
      <c r="K13" s="63">
        <f t="shared" si="4"/>
        <v>1906023</v>
      </c>
      <c r="L13" s="62">
        <f t="shared" si="4"/>
        <v>3374058</v>
      </c>
      <c r="M13" s="62">
        <f t="shared" si="4"/>
        <v>1271702</v>
      </c>
      <c r="N13" s="62">
        <f t="shared" si="4"/>
        <v>3427234</v>
      </c>
      <c r="O13" s="63">
        <f t="shared" si="4"/>
        <v>5035472.25</v>
      </c>
    </row>
    <row r="14" spans="2:15" ht="18.75" customHeight="1" x14ac:dyDescent="0.45">
      <c r="B14" s="90" t="s">
        <v>22</v>
      </c>
      <c r="C14" s="36" t="s">
        <v>6</v>
      </c>
      <c r="D14" s="65">
        <v>3.2000000000000001E-2</v>
      </c>
      <c r="E14" s="66">
        <v>4.1000000000000002E-2</v>
      </c>
      <c r="F14" s="66">
        <v>2.9000000000000001E-2</v>
      </c>
      <c r="G14" s="67">
        <v>5.1999999999999998E-2</v>
      </c>
      <c r="H14" s="65">
        <v>4.5999999999999999E-2</v>
      </c>
      <c r="I14" s="66">
        <v>6.3E-2</v>
      </c>
      <c r="J14" s="66">
        <v>3.2000000000000001E-2</v>
      </c>
      <c r="K14" s="67">
        <v>4.4999999999999998E-2</v>
      </c>
      <c r="L14" s="65">
        <v>7.5999999999999998E-2</v>
      </c>
      <c r="M14" s="66">
        <v>6.7000000000000004E-2</v>
      </c>
      <c r="N14" s="66">
        <v>3.5000000000000003E-2</v>
      </c>
      <c r="O14" s="67">
        <v>5.2999999999999999E-2</v>
      </c>
    </row>
    <row r="15" spans="2:15" ht="18.75" customHeight="1" x14ac:dyDescent="0.45">
      <c r="B15" s="90"/>
      <c r="C15" s="37" t="s">
        <v>20</v>
      </c>
      <c r="D15" s="68">
        <f t="shared" ref="D15:O15" si="5">D13/D6</f>
        <v>0.32013340606634239</v>
      </c>
      <c r="E15" s="69">
        <f t="shared" si="5"/>
        <v>0.30080651731160896</v>
      </c>
      <c r="F15" s="69">
        <f t="shared" si="5"/>
        <v>0.3096577802987332</v>
      </c>
      <c r="G15" s="70">
        <f t="shared" si="5"/>
        <v>0.40456910569105692</v>
      </c>
      <c r="H15" s="68">
        <f t="shared" si="5"/>
        <v>0.45279584462511291</v>
      </c>
      <c r="I15" s="69">
        <f t="shared" si="5"/>
        <v>0.39260715030227228</v>
      </c>
      <c r="J15" s="69">
        <f t="shared" si="5"/>
        <v>2.6780404087682348E-2</v>
      </c>
      <c r="K15" s="70">
        <f t="shared" si="5"/>
        <v>0.25196946262145548</v>
      </c>
      <c r="L15" s="68">
        <f t="shared" si="5"/>
        <v>0.3516841776110069</v>
      </c>
      <c r="M15" s="69">
        <f t="shared" si="5"/>
        <v>0.1681149266043403</v>
      </c>
      <c r="N15" s="69">
        <f t="shared" si="5"/>
        <v>0.38699570912375791</v>
      </c>
      <c r="O15" s="70">
        <f t="shared" si="5"/>
        <v>0.47806061828754526</v>
      </c>
    </row>
    <row r="16" spans="2:15" ht="18.75" customHeight="1" thickBot="1" x14ac:dyDescent="0.5">
      <c r="B16" s="90"/>
      <c r="C16" s="38" t="s">
        <v>10</v>
      </c>
      <c r="D16" s="71">
        <v>1.0666666666666666E-2</v>
      </c>
      <c r="E16" s="72">
        <v>1.3666666666666667E-2</v>
      </c>
      <c r="F16" s="72">
        <v>1.2999999999999999E-2</v>
      </c>
      <c r="G16" s="73">
        <v>1.7333333333333333E-2</v>
      </c>
      <c r="H16" s="71">
        <v>1.5333333333333332E-2</v>
      </c>
      <c r="I16" s="72">
        <v>2.1000000000000001E-2</v>
      </c>
      <c r="J16" s="72">
        <v>2.3000000000000003E-2</v>
      </c>
      <c r="K16" s="73">
        <v>1.4999999999999999E-2</v>
      </c>
      <c r="L16" s="71">
        <v>2.2666666666666668E-2</v>
      </c>
      <c r="M16" s="72">
        <v>2.2333333333333334E-2</v>
      </c>
      <c r="N16" s="72">
        <v>1.6999999999999998E-2</v>
      </c>
      <c r="O16" s="73">
        <v>1.7666666666666667E-2</v>
      </c>
    </row>
    <row r="17" spans="2:15" ht="18.75" customHeight="1" x14ac:dyDescent="0.45">
      <c r="B17" s="90"/>
      <c r="C17" s="34" t="s">
        <v>7</v>
      </c>
      <c r="D17" s="54">
        <v>1.4630000000000003</v>
      </c>
      <c r="E17" s="74">
        <v>1.617</v>
      </c>
      <c r="F17" s="74">
        <v>2.0790000000000002</v>
      </c>
      <c r="G17" s="75">
        <v>2.3210000000000002</v>
      </c>
      <c r="H17" s="54">
        <v>2.1339999999999999</v>
      </c>
      <c r="I17" s="74">
        <v>1.8480000000000001</v>
      </c>
      <c r="J17" s="74">
        <v>1.595</v>
      </c>
      <c r="K17" s="75">
        <v>1.3420000000000001</v>
      </c>
      <c r="L17" s="74">
        <v>1.2210000000000003</v>
      </c>
      <c r="M17" s="74">
        <v>1.7050000000000003</v>
      </c>
      <c r="N17" s="74">
        <v>1.9360000000000002</v>
      </c>
      <c r="O17" s="75">
        <v>1.4630000000000003</v>
      </c>
    </row>
    <row r="18" spans="2:15" ht="18.75" customHeight="1" x14ac:dyDescent="0.45">
      <c r="B18" s="90"/>
      <c r="C18" s="34" t="s">
        <v>8</v>
      </c>
      <c r="D18" s="54">
        <v>4.5210000000000008</v>
      </c>
      <c r="E18" s="74">
        <v>4.0260000000000007</v>
      </c>
      <c r="F18" s="74">
        <v>4.4110000000000005</v>
      </c>
      <c r="G18" s="75">
        <v>4.4880000000000004</v>
      </c>
      <c r="H18" s="54">
        <v>4.5210000000000008</v>
      </c>
      <c r="I18" s="74">
        <v>3.2890000000000006</v>
      </c>
      <c r="J18" s="74">
        <v>3.5420000000000007</v>
      </c>
      <c r="K18" s="75">
        <v>4.0260000000000007</v>
      </c>
      <c r="L18" s="74">
        <v>3.4320000000000004</v>
      </c>
      <c r="M18" s="74">
        <v>3.9050000000000002</v>
      </c>
      <c r="N18" s="74">
        <v>4.2679999999999998</v>
      </c>
      <c r="O18" s="75">
        <v>4.3890000000000002</v>
      </c>
    </row>
    <row r="19" spans="2:15" ht="18.75" customHeight="1" x14ac:dyDescent="0.45">
      <c r="B19" s="90"/>
      <c r="C19" s="39" t="s">
        <v>9</v>
      </c>
      <c r="D19" s="55">
        <v>5.1205000000000007</v>
      </c>
      <c r="E19" s="62">
        <v>5.6594999999999995</v>
      </c>
      <c r="F19" s="62">
        <v>7.2765000000000004</v>
      </c>
      <c r="G19" s="63">
        <v>8.1234999999999999</v>
      </c>
      <c r="H19" s="55">
        <v>7.4689999999999994</v>
      </c>
      <c r="I19" s="62">
        <v>6.468</v>
      </c>
      <c r="J19" s="62">
        <v>5.5824999999999996</v>
      </c>
      <c r="K19" s="63">
        <v>4.6970000000000001</v>
      </c>
      <c r="L19" s="62">
        <v>4.2735000000000012</v>
      </c>
      <c r="M19" s="62">
        <v>5.9675000000000011</v>
      </c>
      <c r="N19" s="62">
        <v>6.7760000000000007</v>
      </c>
      <c r="O19" s="63">
        <v>5.1205000000000007</v>
      </c>
    </row>
    <row r="20" spans="2:15" ht="18.75" customHeight="1" x14ac:dyDescent="0.45">
      <c r="B20" s="90"/>
      <c r="C20" s="34" t="s">
        <v>11</v>
      </c>
      <c r="D20" s="55">
        <v>8492400</v>
      </c>
      <c r="E20" s="62">
        <v>9199800</v>
      </c>
      <c r="F20" s="62">
        <v>8798400</v>
      </c>
      <c r="G20" s="63">
        <v>9360000</v>
      </c>
      <c r="H20" s="55">
        <v>9399600</v>
      </c>
      <c r="I20" s="62">
        <v>9518400</v>
      </c>
      <c r="J20" s="62">
        <v>9559800</v>
      </c>
      <c r="K20" s="63">
        <v>8998200</v>
      </c>
      <c r="L20" s="62">
        <v>9698400</v>
      </c>
      <c r="M20" s="62">
        <v>9878400</v>
      </c>
      <c r="N20" s="62">
        <v>9900000</v>
      </c>
      <c r="O20" s="63">
        <v>8998200</v>
      </c>
    </row>
    <row r="21" spans="2:15" ht="18.75" customHeight="1" x14ac:dyDescent="0.45">
      <c r="B21" s="90"/>
      <c r="C21" s="34" t="s">
        <v>19</v>
      </c>
      <c r="D21" s="56">
        <f t="shared" ref="D21:O21" si="6">IFERROR(IF(D20="","",D6/D20),0)</f>
        <v>0.97785608308605343</v>
      </c>
      <c r="E21" s="76">
        <f t="shared" si="6"/>
        <v>0.85393160720885242</v>
      </c>
      <c r="F21" s="76">
        <f t="shared" si="6"/>
        <v>0.90169803600654663</v>
      </c>
      <c r="G21" s="77">
        <f t="shared" si="6"/>
        <v>1.0052884615384616</v>
      </c>
      <c r="H21" s="56">
        <f t="shared" si="6"/>
        <v>0.9421677518192263</v>
      </c>
      <c r="I21" s="76">
        <f t="shared" si="6"/>
        <v>1.0079425113464449</v>
      </c>
      <c r="J21" s="76">
        <f t="shared" si="6"/>
        <v>0.67046381723467019</v>
      </c>
      <c r="K21" s="77">
        <f t="shared" si="6"/>
        <v>0.84066813362672532</v>
      </c>
      <c r="L21" s="76">
        <f t="shared" si="6"/>
        <v>0.98923533778767636</v>
      </c>
      <c r="M21" s="76">
        <f t="shared" si="6"/>
        <v>0.76575963718820861</v>
      </c>
      <c r="N21" s="76">
        <f t="shared" si="6"/>
        <v>0.89454545454545453</v>
      </c>
      <c r="O21" s="77">
        <f t="shared" si="6"/>
        <v>1.1705813384899202</v>
      </c>
    </row>
    <row r="22" spans="2:15" ht="18.75" customHeight="1" x14ac:dyDescent="0.45">
      <c r="B22" s="90"/>
      <c r="C22" s="34" t="s">
        <v>12</v>
      </c>
      <c r="D22" s="55">
        <v>6225400</v>
      </c>
      <c r="E22" s="62">
        <v>6245800</v>
      </c>
      <c r="F22" s="62">
        <v>6065600</v>
      </c>
      <c r="G22" s="63">
        <v>6205000</v>
      </c>
      <c r="H22" s="55">
        <v>6065600</v>
      </c>
      <c r="I22" s="62">
        <v>6111500</v>
      </c>
      <c r="J22" s="62">
        <v>5975500</v>
      </c>
      <c r="K22" s="63">
        <v>6053700</v>
      </c>
      <c r="L22" s="62">
        <v>6048600</v>
      </c>
      <c r="M22" s="62">
        <v>6001000</v>
      </c>
      <c r="N22" s="62">
        <v>6106400</v>
      </c>
      <c r="O22" s="63">
        <v>6045200</v>
      </c>
    </row>
    <row r="23" spans="2:15" ht="18.75" customHeight="1" thickBot="1" x14ac:dyDescent="0.5">
      <c r="B23" s="91"/>
      <c r="C23" s="35" t="s">
        <v>13</v>
      </c>
      <c r="D23" s="57">
        <f t="shared" ref="D23:O23" si="7">IFERROR(IF(D22="","",D10/D22),0)</f>
        <v>0.83154496096636366</v>
      </c>
      <c r="E23" s="78">
        <f t="shared" si="7"/>
        <v>0.81268052131032054</v>
      </c>
      <c r="F23" s="78">
        <f t="shared" si="7"/>
        <v>0.83145937747296228</v>
      </c>
      <c r="G23" s="79">
        <f t="shared" si="7"/>
        <v>0.79466881547139401</v>
      </c>
      <c r="H23" s="57">
        <f t="shared" si="7"/>
        <v>0.68227380638353996</v>
      </c>
      <c r="I23" s="78">
        <f t="shared" si="7"/>
        <v>0.84473860754315633</v>
      </c>
      <c r="J23" s="78">
        <f t="shared" si="7"/>
        <v>1.0388352439126434</v>
      </c>
      <c r="K23" s="79">
        <f t="shared" si="7"/>
        <v>0.87915159324049752</v>
      </c>
      <c r="L23" s="78">
        <f t="shared" si="7"/>
        <v>0.92988790794564036</v>
      </c>
      <c r="M23" s="78">
        <f t="shared" si="7"/>
        <v>1.0112247958673555</v>
      </c>
      <c r="N23" s="78">
        <f t="shared" si="7"/>
        <v>0.78998427878946675</v>
      </c>
      <c r="O23" s="79">
        <f t="shared" si="7"/>
        <v>0.76242969628796398</v>
      </c>
    </row>
  </sheetData>
  <mergeCells count="5">
    <mergeCell ref="B2:O2"/>
    <mergeCell ref="B3:O3"/>
    <mergeCell ref="B4:O4"/>
    <mergeCell ref="B6:B13"/>
    <mergeCell ref="B14:B23"/>
  </mergeCells>
  <conditionalFormatting sqref="D6:O6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{E3E70B8C-AD2B-4791-AC35-7427C566390C}</x14:id>
        </ext>
      </extLst>
    </cfRule>
  </conditionalFormatting>
  <conditionalFormatting sqref="D7:O7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{679E7F8B-2460-4802-9183-E4208F0649E0}</x14:id>
        </ext>
      </extLst>
    </cfRule>
  </conditionalFormatting>
  <conditionalFormatting sqref="D8:O8">
    <cfRule type="dataBar" priority="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{62FFB7B3-4567-4C47-AE87-7BE18C1F16D2}</x14:id>
        </ext>
      </extLst>
    </cfRule>
  </conditionalFormatting>
  <conditionalFormatting sqref="D10:O10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{1A822BF1-091F-4037-A901-5F02DD678F20}</x14:id>
        </ext>
      </extLst>
    </cfRule>
  </conditionalFormatting>
  <conditionalFormatting sqref="D12:O12">
    <cfRule type="dataBar" priority="1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{C0E24182-3F9D-4470-AE39-F78CBFF0E8BF}</x14:id>
        </ext>
      </extLst>
    </cfRule>
  </conditionalFormatting>
  <conditionalFormatting sqref="D13:O13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{975462F5-8B3B-4722-B962-1B64803B4D2B}</x14:id>
        </ext>
      </extLst>
    </cfRule>
  </conditionalFormatting>
  <conditionalFormatting sqref="D14:O14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D15:O15">
    <cfRule type="iconSet" priority="9">
      <iconSet>
        <cfvo type="percent" val="0"/>
        <cfvo type="percent" val="33"/>
        <cfvo type="percent" val="67"/>
      </iconSet>
    </cfRule>
  </conditionalFormatting>
  <conditionalFormatting sqref="D16:O16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17:O17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D18:O18">
    <cfRule type="iconSet" priority="6">
      <iconSet iconSet="3TrafficLights2">
        <cfvo type="percent" val="0"/>
        <cfvo type="percent" val="33"/>
        <cfvo type="percent" val="67"/>
      </iconSet>
    </cfRule>
  </conditionalFormatting>
  <conditionalFormatting sqref="D19:O19">
    <cfRule type="iconSet" priority="5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D20:O20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{9A875CE7-F0BE-450D-BBA7-79677BACB852}</x14:id>
        </ext>
      </extLst>
    </cfRule>
  </conditionalFormatting>
  <conditionalFormatting sqref="D21:O21">
    <cfRule type="iconSet" priority="2">
      <iconSet iconSet="3Signs">
        <cfvo type="percent" val="0"/>
        <cfvo type="percent" val="33"/>
        <cfvo type="percent" val="67"/>
      </iconSet>
    </cfRule>
  </conditionalFormatting>
  <conditionalFormatting sqref="D22:O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E70B8C-AD2B-4791-AC35-7427C56639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D6:O6</xm:sqref>
        </x14:conditionalFormatting>
        <x14:conditionalFormatting xmlns:xm="http://schemas.microsoft.com/office/excel/2006/main">
          <x14:cfRule type="dataBar" id="{679E7F8B-2460-4802-9183-E4208F0649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D7:O7</xm:sqref>
        </x14:conditionalFormatting>
        <x14:conditionalFormatting xmlns:xm="http://schemas.microsoft.com/office/excel/2006/main">
          <x14:cfRule type="dataBar" id="{62FFB7B3-4567-4C47-AE87-7BE18C1F16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D8:O8</xm:sqref>
        </x14:conditionalFormatting>
        <x14:conditionalFormatting xmlns:xm="http://schemas.microsoft.com/office/excel/2006/main">
          <x14:cfRule type="dataBar" id="{1A822BF1-091F-4037-A901-5F02DD678F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D10:O10</xm:sqref>
        </x14:conditionalFormatting>
        <x14:conditionalFormatting xmlns:xm="http://schemas.microsoft.com/office/excel/2006/main">
          <x14:cfRule type="dataBar" id="{C0E24182-3F9D-4470-AE39-F78CBFF0E8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D12:O12</xm:sqref>
        </x14:conditionalFormatting>
        <x14:conditionalFormatting xmlns:xm="http://schemas.microsoft.com/office/excel/2006/main">
          <x14:cfRule type="dataBar" id="{975462F5-8B3B-4722-B962-1B64803B4D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D13:O13</xm:sqref>
        </x14:conditionalFormatting>
        <x14:conditionalFormatting xmlns:xm="http://schemas.microsoft.com/office/excel/2006/main">
          <x14:cfRule type="dataBar" id="{9A875CE7-F0BE-450D-BBA7-79677BACB8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D20:O20</xm:sqref>
        </x14:conditionalFormatting>
        <x14:conditionalFormatting xmlns:xm="http://schemas.microsoft.com/office/excel/2006/main">
          <x14:cfRule type="iconSet" priority="1" id="{788033E6-93CB-4018-96F1-909384E653B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D23:O23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BB5B-56DE-42D8-924D-180807B6873A}">
  <dimension ref="D27"/>
  <sheetViews>
    <sheetView tabSelected="1" zoomScale="90" zoomScaleNormal="90" workbookViewId="0">
      <selection activeCell="H34" sqref="H34"/>
    </sheetView>
  </sheetViews>
  <sheetFormatPr defaultRowHeight="14.25" x14ac:dyDescent="0.45"/>
  <cols>
    <col min="1" max="16384" width="9.06640625" style="40"/>
  </cols>
  <sheetData>
    <row r="27" spans="4:4" x14ac:dyDescent="0.45">
      <c r="D27" s="40">
        <v>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15</xdr:col>
                    <xdr:colOff>166688</xdr:colOff>
                    <xdr:row>2</xdr:row>
                    <xdr:rowOff>9525</xdr:rowOff>
                  </from>
                  <to>
                    <xdr:col>20</xdr:col>
                    <xdr:colOff>452438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99CE-E1C5-4FE1-8866-3A982ACD49E1}">
  <dimension ref="A1:M56"/>
  <sheetViews>
    <sheetView topLeftCell="A19" zoomScale="96" workbookViewId="0">
      <selection activeCell="B47" sqref="B47"/>
    </sheetView>
  </sheetViews>
  <sheetFormatPr defaultRowHeight="14.25" x14ac:dyDescent="0.45"/>
  <cols>
    <col min="1" max="2" width="24.53125" bestFit="1" customWidth="1"/>
    <col min="3" max="3" width="13.3984375" bestFit="1" customWidth="1"/>
    <col min="4" max="4" width="12.33203125" bestFit="1" customWidth="1"/>
    <col min="5" max="6" width="24.53125" bestFit="1" customWidth="1"/>
    <col min="7" max="12" width="12.33203125" bestFit="1" customWidth="1"/>
    <col min="13" max="13" width="12.53125" bestFit="1" customWidth="1"/>
    <col min="14" max="17" width="12.33203125" bestFit="1" customWidth="1"/>
    <col min="18" max="18" width="12.53125" bestFit="1" customWidth="1"/>
  </cols>
  <sheetData>
    <row r="1" spans="1:13" ht="14.65" thickBot="1" x14ac:dyDescent="0.5">
      <c r="A1" s="41" t="s">
        <v>21</v>
      </c>
      <c r="B1" s="42">
        <v>43831</v>
      </c>
      <c r="C1" s="43">
        <v>43862</v>
      </c>
      <c r="D1" s="43">
        <v>43891</v>
      </c>
      <c r="E1" s="44">
        <v>43922</v>
      </c>
      <c r="F1" s="42">
        <v>43952</v>
      </c>
      <c r="G1" s="43">
        <v>43983</v>
      </c>
      <c r="H1" s="43">
        <v>44013</v>
      </c>
      <c r="I1" s="44">
        <v>44044</v>
      </c>
      <c r="J1" s="42">
        <v>44075</v>
      </c>
      <c r="K1" s="43">
        <v>44105</v>
      </c>
      <c r="L1" s="43">
        <v>44136</v>
      </c>
      <c r="M1" s="44">
        <v>44166</v>
      </c>
    </row>
    <row r="2" spans="1:13" x14ac:dyDescent="0.45">
      <c r="A2" s="45" t="s">
        <v>0</v>
      </c>
      <c r="B2" s="8">
        <v>8304345</v>
      </c>
      <c r="C2" s="2">
        <v>7856000</v>
      </c>
      <c r="D2" s="2">
        <v>7933500</v>
      </c>
      <c r="E2" s="4">
        <v>9409500</v>
      </c>
      <c r="F2" s="8">
        <v>8856000</v>
      </c>
      <c r="G2" s="2">
        <v>9594000</v>
      </c>
      <c r="H2" s="2">
        <v>6409500</v>
      </c>
      <c r="I2" s="4">
        <v>7564500</v>
      </c>
      <c r="J2" s="2">
        <v>9594000</v>
      </c>
      <c r="K2" s="2">
        <v>7564480</v>
      </c>
      <c r="L2" s="2">
        <v>8856000</v>
      </c>
      <c r="M2" s="27">
        <v>10533125</v>
      </c>
    </row>
    <row r="3" spans="1:13" x14ac:dyDescent="0.45">
      <c r="A3" s="46" t="s">
        <v>1</v>
      </c>
      <c r="B3" s="8">
        <v>2200000</v>
      </c>
      <c r="C3" s="2">
        <v>2015840</v>
      </c>
      <c r="D3" s="2">
        <v>2008800</v>
      </c>
      <c r="E3" s="4">
        <v>2003520</v>
      </c>
      <c r="F3" s="8">
        <v>1173600</v>
      </c>
      <c r="G3" s="2">
        <v>2185920</v>
      </c>
      <c r="H3" s="2">
        <v>3157760</v>
      </c>
      <c r="I3" s="4">
        <v>2177120</v>
      </c>
      <c r="J3" s="2">
        <v>2221120</v>
      </c>
      <c r="K3" s="2">
        <v>3113760</v>
      </c>
      <c r="L3" s="2">
        <v>2175360</v>
      </c>
      <c r="M3" s="4">
        <v>2154240</v>
      </c>
    </row>
    <row r="4" spans="1:13" x14ac:dyDescent="0.45">
      <c r="A4" s="46" t="s">
        <v>2</v>
      </c>
      <c r="B4" s="8">
        <f t="shared" ref="B4:M4" si="0">B2-B3</f>
        <v>6104345</v>
      </c>
      <c r="C4" s="2">
        <f t="shared" si="0"/>
        <v>5840160</v>
      </c>
      <c r="D4" s="2">
        <f t="shared" si="0"/>
        <v>5924700</v>
      </c>
      <c r="E4" s="4">
        <f t="shared" si="0"/>
        <v>7405980</v>
      </c>
      <c r="F4" s="8">
        <f t="shared" si="0"/>
        <v>7682400</v>
      </c>
      <c r="G4" s="2">
        <f t="shared" si="0"/>
        <v>7408080</v>
      </c>
      <c r="H4" s="2">
        <f t="shared" si="0"/>
        <v>3251740</v>
      </c>
      <c r="I4" s="4">
        <f t="shared" si="0"/>
        <v>5387380</v>
      </c>
      <c r="J4" s="2">
        <f t="shared" si="0"/>
        <v>7372880</v>
      </c>
      <c r="K4" s="2">
        <f t="shared" si="0"/>
        <v>4450720</v>
      </c>
      <c r="L4" s="2">
        <f t="shared" si="0"/>
        <v>6680640</v>
      </c>
      <c r="M4" s="4">
        <f t="shared" si="0"/>
        <v>8378885</v>
      </c>
    </row>
    <row r="5" spans="1:13" x14ac:dyDescent="0.45">
      <c r="A5" s="46" t="s">
        <v>3</v>
      </c>
      <c r="B5" s="8">
        <v>2976700</v>
      </c>
      <c r="C5" s="2">
        <v>3060000</v>
      </c>
      <c r="D5" s="2">
        <v>3034500</v>
      </c>
      <c r="E5" s="4">
        <v>2927400</v>
      </c>
      <c r="F5" s="8">
        <v>2964800</v>
      </c>
      <c r="G5" s="2">
        <v>2976700</v>
      </c>
      <c r="H5" s="2">
        <v>3049800</v>
      </c>
      <c r="I5" s="4">
        <v>3145000</v>
      </c>
      <c r="J5" s="2">
        <v>3403400</v>
      </c>
      <c r="K5" s="2">
        <v>2954600</v>
      </c>
      <c r="L5" s="2">
        <v>2648600</v>
      </c>
      <c r="M5" s="4">
        <v>2454800</v>
      </c>
    </row>
    <row r="6" spans="1:13" x14ac:dyDescent="0.45">
      <c r="A6" s="46" t="s">
        <v>4</v>
      </c>
      <c r="B6" s="8">
        <f t="shared" ref="B6:M6" si="1">B3+B5</f>
        <v>5176700</v>
      </c>
      <c r="C6" s="2">
        <f t="shared" si="1"/>
        <v>5075840</v>
      </c>
      <c r="D6" s="2">
        <f t="shared" si="1"/>
        <v>5043300</v>
      </c>
      <c r="E6" s="4">
        <f t="shared" si="1"/>
        <v>4930920</v>
      </c>
      <c r="F6" s="8">
        <f t="shared" si="1"/>
        <v>4138400</v>
      </c>
      <c r="G6" s="2">
        <f t="shared" si="1"/>
        <v>5162620</v>
      </c>
      <c r="H6" s="2">
        <f t="shared" si="1"/>
        <v>6207560</v>
      </c>
      <c r="I6" s="4">
        <f t="shared" si="1"/>
        <v>5322120</v>
      </c>
      <c r="J6" s="2">
        <f t="shared" si="1"/>
        <v>5624520</v>
      </c>
      <c r="K6" s="2">
        <f t="shared" si="1"/>
        <v>6068360</v>
      </c>
      <c r="L6" s="2">
        <f t="shared" si="1"/>
        <v>4823960</v>
      </c>
      <c r="M6" s="4">
        <f t="shared" si="1"/>
        <v>4609040</v>
      </c>
    </row>
    <row r="7" spans="1:13" x14ac:dyDescent="0.45">
      <c r="A7" s="46" t="s">
        <v>17</v>
      </c>
      <c r="B7" s="8">
        <f>B4-B5</f>
        <v>3127645</v>
      </c>
      <c r="C7" s="2">
        <f t="shared" ref="C7:M7" si="2">C4-C5</f>
        <v>2780160</v>
      </c>
      <c r="D7" s="2">
        <f t="shared" si="2"/>
        <v>2890200</v>
      </c>
      <c r="E7" s="4">
        <f t="shared" si="2"/>
        <v>4478580</v>
      </c>
      <c r="F7" s="8">
        <f t="shared" si="2"/>
        <v>4717600</v>
      </c>
      <c r="G7" s="2">
        <f t="shared" si="2"/>
        <v>4431380</v>
      </c>
      <c r="H7" s="2">
        <f t="shared" si="2"/>
        <v>201940</v>
      </c>
      <c r="I7" s="4">
        <f t="shared" si="2"/>
        <v>2242380</v>
      </c>
      <c r="J7" s="2">
        <f t="shared" si="2"/>
        <v>3969480</v>
      </c>
      <c r="K7" s="2">
        <f t="shared" si="2"/>
        <v>1496120</v>
      </c>
      <c r="L7" s="2">
        <f t="shared" si="2"/>
        <v>4032040</v>
      </c>
      <c r="M7" s="4">
        <f t="shared" si="2"/>
        <v>5924085</v>
      </c>
    </row>
    <row r="8" spans="1:13" x14ac:dyDescent="0.45">
      <c r="A8" s="46" t="s">
        <v>18</v>
      </c>
      <c r="B8" s="8">
        <f>B7*15%</f>
        <v>469146.75</v>
      </c>
      <c r="C8" s="2">
        <f t="shared" ref="C8:M8" si="3">C7*15%</f>
        <v>417024</v>
      </c>
      <c r="D8" s="2">
        <f t="shared" si="3"/>
        <v>433530</v>
      </c>
      <c r="E8" s="4">
        <f t="shared" si="3"/>
        <v>671787</v>
      </c>
      <c r="F8" s="8">
        <f t="shared" si="3"/>
        <v>707640</v>
      </c>
      <c r="G8" s="2">
        <f t="shared" si="3"/>
        <v>664707</v>
      </c>
      <c r="H8" s="2">
        <f t="shared" si="3"/>
        <v>30291</v>
      </c>
      <c r="I8" s="4">
        <f t="shared" si="3"/>
        <v>336357</v>
      </c>
      <c r="J8" s="2">
        <f t="shared" si="3"/>
        <v>595422</v>
      </c>
      <c r="K8" s="2">
        <f t="shared" si="3"/>
        <v>224418</v>
      </c>
      <c r="L8" s="2">
        <f t="shared" si="3"/>
        <v>604806</v>
      </c>
      <c r="M8" s="4">
        <f t="shared" si="3"/>
        <v>888612.75</v>
      </c>
    </row>
    <row r="9" spans="1:13" ht="14.65" thickBot="1" x14ac:dyDescent="0.5">
      <c r="A9" s="47" t="s">
        <v>5</v>
      </c>
      <c r="B9" s="8">
        <f>B7-B8</f>
        <v>2658498.25</v>
      </c>
      <c r="C9" s="2">
        <f t="shared" ref="C9:M9" si="4">C7-C8</f>
        <v>2363136</v>
      </c>
      <c r="D9" s="2">
        <f t="shared" si="4"/>
        <v>2456670</v>
      </c>
      <c r="E9" s="4">
        <f t="shared" si="4"/>
        <v>3806793</v>
      </c>
      <c r="F9" s="8">
        <f t="shared" si="4"/>
        <v>4009960</v>
      </c>
      <c r="G9" s="2">
        <f t="shared" si="4"/>
        <v>3766673</v>
      </c>
      <c r="H9" s="2">
        <f t="shared" si="4"/>
        <v>171649</v>
      </c>
      <c r="I9" s="4">
        <f t="shared" si="4"/>
        <v>1906023</v>
      </c>
      <c r="J9" s="2">
        <f t="shared" si="4"/>
        <v>3374058</v>
      </c>
      <c r="K9" s="2">
        <f t="shared" si="4"/>
        <v>1271702</v>
      </c>
      <c r="L9" s="2">
        <f t="shared" si="4"/>
        <v>3427234</v>
      </c>
      <c r="M9" s="4">
        <f t="shared" si="4"/>
        <v>5035472.25</v>
      </c>
    </row>
    <row r="10" spans="1:13" x14ac:dyDescent="0.45">
      <c r="A10" s="48" t="s">
        <v>6</v>
      </c>
      <c r="B10" s="11">
        <v>3.2000000000000001E-2</v>
      </c>
      <c r="C10" s="12">
        <v>4.1000000000000002E-2</v>
      </c>
      <c r="D10" s="12">
        <v>2.9000000000000001E-2</v>
      </c>
      <c r="E10" s="13">
        <v>5.1999999999999998E-2</v>
      </c>
      <c r="F10" s="11">
        <v>4.5999999999999999E-2</v>
      </c>
      <c r="G10" s="12">
        <v>6.3E-2</v>
      </c>
      <c r="H10" s="12">
        <v>3.2000000000000001E-2</v>
      </c>
      <c r="I10" s="13">
        <v>4.4999999999999998E-2</v>
      </c>
      <c r="J10" s="11">
        <v>7.5999999999999998E-2</v>
      </c>
      <c r="K10" s="12">
        <v>6.7000000000000004E-2</v>
      </c>
      <c r="L10" s="12">
        <v>3.5000000000000003E-2</v>
      </c>
      <c r="M10" s="13">
        <v>5.2999999999999999E-2</v>
      </c>
    </row>
    <row r="11" spans="1:13" x14ac:dyDescent="0.45">
      <c r="A11" s="49" t="s">
        <v>20</v>
      </c>
      <c r="B11" s="20">
        <f t="shared" ref="B11:M11" si="5">B9/B2</f>
        <v>0.32013340606634239</v>
      </c>
      <c r="C11" s="21">
        <f t="shared" si="5"/>
        <v>0.30080651731160896</v>
      </c>
      <c r="D11" s="21">
        <f t="shared" si="5"/>
        <v>0.3096577802987332</v>
      </c>
      <c r="E11" s="22">
        <f t="shared" si="5"/>
        <v>0.40456910569105692</v>
      </c>
      <c r="F11" s="20">
        <f t="shared" si="5"/>
        <v>0.45279584462511291</v>
      </c>
      <c r="G11" s="21">
        <f t="shared" si="5"/>
        <v>0.39260715030227228</v>
      </c>
      <c r="H11" s="21">
        <f t="shared" si="5"/>
        <v>2.6780404087682348E-2</v>
      </c>
      <c r="I11" s="22">
        <f t="shared" si="5"/>
        <v>0.25196946262145548</v>
      </c>
      <c r="J11" s="20">
        <f t="shared" si="5"/>
        <v>0.3516841776110069</v>
      </c>
      <c r="K11" s="21">
        <f t="shared" si="5"/>
        <v>0.1681149266043403</v>
      </c>
      <c r="L11" s="21">
        <f t="shared" si="5"/>
        <v>0.38699570912375791</v>
      </c>
      <c r="M11" s="22">
        <f t="shared" si="5"/>
        <v>0.47806061828754526</v>
      </c>
    </row>
    <row r="12" spans="1:13" ht="14.65" thickBot="1" x14ac:dyDescent="0.5">
      <c r="A12" s="50" t="s">
        <v>10</v>
      </c>
      <c r="B12" s="23">
        <v>1.0666666666666666E-2</v>
      </c>
      <c r="C12" s="24">
        <v>1.3666666666666667E-2</v>
      </c>
      <c r="D12" s="24">
        <v>1.2999999999999999E-2</v>
      </c>
      <c r="E12" s="25">
        <v>1.7333333333333333E-2</v>
      </c>
      <c r="F12" s="23">
        <v>1.5333333333333332E-2</v>
      </c>
      <c r="G12" s="24">
        <v>2.1000000000000001E-2</v>
      </c>
      <c r="H12" s="24">
        <v>2.3000000000000003E-2</v>
      </c>
      <c r="I12" s="25">
        <v>1.4999999999999999E-2</v>
      </c>
      <c r="J12" s="23">
        <v>2.2666666666666668E-2</v>
      </c>
      <c r="K12" s="24">
        <v>2.2333333333333334E-2</v>
      </c>
      <c r="L12" s="24">
        <v>1.6999999999999998E-2</v>
      </c>
      <c r="M12" s="25">
        <v>1.7666666666666667E-2</v>
      </c>
    </row>
    <row r="13" spans="1:13" x14ac:dyDescent="0.45">
      <c r="A13" s="46" t="s">
        <v>7</v>
      </c>
      <c r="B13" s="54">
        <v>1.4630000000000003</v>
      </c>
      <c r="C13" s="15">
        <v>1.617</v>
      </c>
      <c r="D13" s="15">
        <v>2.0790000000000002</v>
      </c>
      <c r="E13" s="16">
        <v>2.3210000000000002</v>
      </c>
      <c r="F13" s="14">
        <v>2.1339999999999999</v>
      </c>
      <c r="G13" s="15">
        <v>1.8480000000000001</v>
      </c>
      <c r="H13" s="15">
        <v>1.595</v>
      </c>
      <c r="I13" s="16">
        <v>1.3420000000000001</v>
      </c>
      <c r="J13" s="15">
        <v>1.2210000000000003</v>
      </c>
      <c r="K13" s="15">
        <v>1.7050000000000003</v>
      </c>
      <c r="L13" s="15">
        <v>1.9360000000000002</v>
      </c>
      <c r="M13" s="16">
        <v>1.4630000000000003</v>
      </c>
    </row>
    <row r="14" spans="1:13" x14ac:dyDescent="0.45">
      <c r="A14" s="46" t="s">
        <v>8</v>
      </c>
      <c r="B14" s="54">
        <v>4.5210000000000008</v>
      </c>
      <c r="C14" s="15">
        <v>4.0260000000000007</v>
      </c>
      <c r="D14" s="15">
        <v>4.4110000000000005</v>
      </c>
      <c r="E14" s="16">
        <v>4.4880000000000004</v>
      </c>
      <c r="F14" s="14">
        <v>4.5210000000000008</v>
      </c>
      <c r="G14" s="15">
        <v>3.2890000000000006</v>
      </c>
      <c r="H14" s="15">
        <v>3.5420000000000007</v>
      </c>
      <c r="I14" s="16">
        <v>4.0260000000000007</v>
      </c>
      <c r="J14" s="15">
        <v>3.4320000000000004</v>
      </c>
      <c r="K14" s="15">
        <v>3.9050000000000002</v>
      </c>
      <c r="L14" s="15">
        <v>4.2679999999999998</v>
      </c>
      <c r="M14" s="16">
        <v>4.3890000000000002</v>
      </c>
    </row>
    <row r="15" spans="1:13" x14ac:dyDescent="0.45">
      <c r="A15" s="51" t="s">
        <v>9</v>
      </c>
      <c r="B15" s="55">
        <v>5.1205000000000007</v>
      </c>
      <c r="C15" s="18">
        <v>5.6594999999999995</v>
      </c>
      <c r="D15" s="18">
        <v>7.2765000000000004</v>
      </c>
      <c r="E15" s="19">
        <v>8.1234999999999999</v>
      </c>
      <c r="F15" s="17">
        <v>7.4689999999999994</v>
      </c>
      <c r="G15" s="18">
        <v>6.468</v>
      </c>
      <c r="H15" s="18">
        <v>5.5824999999999996</v>
      </c>
      <c r="I15" s="19">
        <v>4.6970000000000001</v>
      </c>
      <c r="J15" s="18">
        <v>4.2735000000000012</v>
      </c>
      <c r="K15" s="18">
        <v>5.9675000000000011</v>
      </c>
      <c r="L15" s="18">
        <v>6.7760000000000007</v>
      </c>
      <c r="M15" s="19">
        <v>5.1205000000000007</v>
      </c>
    </row>
    <row r="16" spans="1:13" x14ac:dyDescent="0.45">
      <c r="A16" s="46" t="s">
        <v>11</v>
      </c>
      <c r="B16" s="55">
        <v>8492400</v>
      </c>
      <c r="C16" s="2">
        <v>9199800</v>
      </c>
      <c r="D16" s="2">
        <v>8798400</v>
      </c>
      <c r="E16" s="4">
        <v>9360000</v>
      </c>
      <c r="F16" s="8">
        <v>9399600</v>
      </c>
      <c r="G16" s="2">
        <v>9518400</v>
      </c>
      <c r="H16" s="2">
        <v>9559800</v>
      </c>
      <c r="I16" s="4">
        <v>8998200</v>
      </c>
      <c r="J16" s="2">
        <v>9698400</v>
      </c>
      <c r="K16" s="2">
        <v>9878400</v>
      </c>
      <c r="L16" s="2">
        <v>9900000</v>
      </c>
      <c r="M16" s="4">
        <v>8998200</v>
      </c>
    </row>
    <row r="17" spans="1:13" x14ac:dyDescent="0.45">
      <c r="A17" s="46" t="s">
        <v>19</v>
      </c>
      <c r="B17" s="56">
        <f t="shared" ref="B17:M17" si="6">IFERROR(IF(B16="","",B2/B16),0)</f>
        <v>0.97785608308605343</v>
      </c>
      <c r="C17" s="3">
        <f t="shared" si="6"/>
        <v>0.85393160720885242</v>
      </c>
      <c r="D17" s="3">
        <f t="shared" si="6"/>
        <v>0.90169803600654663</v>
      </c>
      <c r="E17" s="5">
        <f t="shared" si="6"/>
        <v>1.0052884615384616</v>
      </c>
      <c r="F17" s="9">
        <f t="shared" si="6"/>
        <v>0.9421677518192263</v>
      </c>
      <c r="G17" s="3">
        <f t="shared" si="6"/>
        <v>1.0079425113464449</v>
      </c>
      <c r="H17" s="3">
        <f t="shared" si="6"/>
        <v>0.67046381723467019</v>
      </c>
      <c r="I17" s="5">
        <f t="shared" si="6"/>
        <v>0.84066813362672532</v>
      </c>
      <c r="J17" s="3">
        <f t="shared" si="6"/>
        <v>0.98923533778767636</v>
      </c>
      <c r="K17" s="3">
        <f t="shared" si="6"/>
        <v>0.76575963718820861</v>
      </c>
      <c r="L17" s="3">
        <f t="shared" si="6"/>
        <v>0.89454545454545453</v>
      </c>
      <c r="M17" s="5">
        <f t="shared" si="6"/>
        <v>1.1705813384899202</v>
      </c>
    </row>
    <row r="18" spans="1:13" x14ac:dyDescent="0.45">
      <c r="A18" s="46" t="s">
        <v>12</v>
      </c>
      <c r="B18" s="55">
        <v>6225400</v>
      </c>
      <c r="C18" s="2">
        <v>6245800</v>
      </c>
      <c r="D18" s="2">
        <v>6065600</v>
      </c>
      <c r="E18" s="4">
        <v>6205000</v>
      </c>
      <c r="F18" s="8">
        <v>6065600</v>
      </c>
      <c r="G18" s="2">
        <v>6111500</v>
      </c>
      <c r="H18" s="2">
        <v>5975500</v>
      </c>
      <c r="I18" s="4">
        <v>6053700</v>
      </c>
      <c r="J18" s="2">
        <v>6048600</v>
      </c>
      <c r="K18" s="2">
        <v>6001000</v>
      </c>
      <c r="L18" s="2">
        <v>6106400</v>
      </c>
      <c r="M18" s="4">
        <v>6045200</v>
      </c>
    </row>
    <row r="19" spans="1:13" ht="14.65" thickBot="1" x14ac:dyDescent="0.5">
      <c r="A19" s="47" t="s">
        <v>13</v>
      </c>
      <c r="B19" s="57">
        <f t="shared" ref="B19:M19" si="7">IFERROR(IF(B18="","",B6/B18),0)</f>
        <v>0.83154496096636366</v>
      </c>
      <c r="C19" s="6">
        <f t="shared" si="7"/>
        <v>0.81268052131032054</v>
      </c>
      <c r="D19" s="6">
        <f t="shared" si="7"/>
        <v>0.83145937747296228</v>
      </c>
      <c r="E19" s="7">
        <f t="shared" si="7"/>
        <v>0.79466881547139401</v>
      </c>
      <c r="F19" s="10">
        <f t="shared" si="7"/>
        <v>0.68227380638353996</v>
      </c>
      <c r="G19" s="6">
        <f t="shared" si="7"/>
        <v>0.84473860754315633</v>
      </c>
      <c r="H19" s="6">
        <f t="shared" si="7"/>
        <v>1.0388352439126434</v>
      </c>
      <c r="I19" s="7">
        <f t="shared" si="7"/>
        <v>0.87915159324049752</v>
      </c>
      <c r="J19" s="6">
        <f t="shared" si="7"/>
        <v>0.92988790794564036</v>
      </c>
      <c r="K19" s="6">
        <f t="shared" si="7"/>
        <v>1.0112247958673555</v>
      </c>
      <c r="L19" s="6">
        <f t="shared" si="7"/>
        <v>0.78998427878946675</v>
      </c>
      <c r="M19" s="7">
        <f t="shared" si="7"/>
        <v>0.76242969628796398</v>
      </c>
    </row>
    <row r="23" spans="1:13" x14ac:dyDescent="0.45">
      <c r="A23" s="52" t="s">
        <v>21</v>
      </c>
      <c r="B23" s="52">
        <v>1</v>
      </c>
      <c r="C23" s="52"/>
    </row>
    <row r="24" spans="1:13" x14ac:dyDescent="0.45">
      <c r="A24" s="53" t="str">
        <f>'Detailed Report'!C6</f>
        <v>Income</v>
      </c>
      <c r="B24" s="53" cm="1">
        <f t="array" ref="B24">INDEX($B$2:$M$19,MATCH(A24,$A$2:$A$19,0),$B$23)</f>
        <v>8304345</v>
      </c>
      <c r="C24" s="58">
        <f>MAX(B2:M2)*1.25</f>
        <v>13166406.25</v>
      </c>
    </row>
    <row r="25" spans="1:13" x14ac:dyDescent="0.45">
      <c r="A25" s="53" t="str">
        <f>'Detailed Report'!C7</f>
        <v>Cost of Goods Sold</v>
      </c>
      <c r="B25" s="53" cm="1">
        <f t="array" ref="B25">INDEX($B$2:$M$19,MATCH(A25,$A$2:$A$19,0),$B$23)</f>
        <v>2200000</v>
      </c>
      <c r="C25" s="58">
        <f t="shared" ref="C25:C41" si="8">MAX(B3:M3)*1.25</f>
        <v>3947200</v>
      </c>
    </row>
    <row r="26" spans="1:13" x14ac:dyDescent="0.45">
      <c r="A26" s="53" t="str">
        <f>'Detailed Report'!C8</f>
        <v xml:space="preserve">Gross Profit </v>
      </c>
      <c r="B26" s="53" cm="1">
        <f t="array" ref="B26">INDEX($B$2:$M$19,MATCH(A26,$A$2:$A$19,0),$B$23)</f>
        <v>6104345</v>
      </c>
      <c r="C26" s="58">
        <f t="shared" si="8"/>
        <v>10473606.25</v>
      </c>
    </row>
    <row r="27" spans="1:13" x14ac:dyDescent="0.45">
      <c r="A27" s="53" t="str">
        <f>'Detailed Report'!C9</f>
        <v xml:space="preserve">Total Operating Expenses  </v>
      </c>
      <c r="B27" s="53" cm="1">
        <f t="array" ref="B27">INDEX($B$2:$M$19,MATCH(A27,$A$2:$A$19,0),$B$23)</f>
        <v>2976700</v>
      </c>
      <c r="C27" s="58">
        <f t="shared" si="8"/>
        <v>4254250</v>
      </c>
    </row>
    <row r="28" spans="1:13" x14ac:dyDescent="0.45">
      <c r="A28" s="53" t="str">
        <f>'Detailed Report'!C10</f>
        <v>Total Expenses</v>
      </c>
      <c r="B28" s="53" cm="1">
        <f t="array" ref="B28">INDEX($B$2:$M$19,MATCH(A28,$A$2:$A$19,0),$B$23)</f>
        <v>5176700</v>
      </c>
      <c r="C28" s="58">
        <f t="shared" si="8"/>
        <v>7759450</v>
      </c>
    </row>
    <row r="29" spans="1:13" x14ac:dyDescent="0.45">
      <c r="A29" s="53" t="str">
        <f>'Detailed Report'!C11</f>
        <v>EBIT</v>
      </c>
      <c r="B29" s="53" cm="1">
        <f t="array" ref="B29">INDEX($B$2:$M$19,MATCH(A29,$A$2:$A$19,0),$B$23)</f>
        <v>3127645</v>
      </c>
      <c r="C29" s="58">
        <f t="shared" si="8"/>
        <v>7405106.25</v>
      </c>
    </row>
    <row r="30" spans="1:13" x14ac:dyDescent="0.45">
      <c r="A30" s="53" t="str">
        <f>'Detailed Report'!C12</f>
        <v>Tax</v>
      </c>
      <c r="B30" s="53" cm="1">
        <f t="array" ref="B30">INDEX($B$2:$M$19,MATCH(A30,$A$2:$A$19,0),$B$23)</f>
        <v>469146.75</v>
      </c>
      <c r="C30" s="58">
        <f t="shared" si="8"/>
        <v>1110765.9375</v>
      </c>
    </row>
    <row r="31" spans="1:13" x14ac:dyDescent="0.45">
      <c r="A31" s="53" t="str">
        <f>'Detailed Report'!C13</f>
        <v xml:space="preserve">Net Profit   </v>
      </c>
      <c r="B31" s="53" cm="1">
        <f t="array" ref="B31">INDEX($B$2:$M$19,MATCH(A31,$A$2:$A$19,0),$B$23)</f>
        <v>2658498.25</v>
      </c>
      <c r="C31" s="58">
        <f t="shared" si="8"/>
        <v>6294340.3125</v>
      </c>
    </row>
    <row r="32" spans="1:13" x14ac:dyDescent="0.45">
      <c r="A32" s="53" t="str">
        <f>'Detailed Report'!C14</f>
        <v>ROI</v>
      </c>
      <c r="B32" s="59" cm="1">
        <f t="array" ref="B32">INDEX($B$2:$M$19,MATCH(A32,$A$2:$A$19,0),$B$23)</f>
        <v>3.2000000000000001E-2</v>
      </c>
      <c r="C32" s="59">
        <f t="shared" si="8"/>
        <v>9.5000000000000001E-2</v>
      </c>
    </row>
    <row r="33" spans="1:6" ht="16.899999999999999" x14ac:dyDescent="0.65">
      <c r="A33" s="53" t="str">
        <f>'Detailed Report'!C15</f>
        <v>Net Profit Margin Ratio(NPM)</v>
      </c>
      <c r="B33" s="59" cm="1">
        <f t="array" ref="B33">INDEX($B$2:$M$19,MATCH(A33,$A$2:$A$19,0),$B$23)</f>
        <v>0.32013340606634239</v>
      </c>
      <c r="C33" s="59">
        <f t="shared" si="8"/>
        <v>0.59757577285943153</v>
      </c>
      <c r="F33" s="60" t="s">
        <v>25</v>
      </c>
    </row>
    <row r="34" spans="1:6" ht="16.899999999999999" x14ac:dyDescent="0.65">
      <c r="A34" s="53" t="str">
        <f>'Detailed Report'!C16</f>
        <v>ROA</v>
      </c>
      <c r="B34" s="59" cm="1">
        <f t="array" ref="B34">INDEX($B$2:$M$19,MATCH(A34,$A$2:$A$19,0),$B$23)</f>
        <v>1.0666666666666666E-2</v>
      </c>
      <c r="C34" s="59">
        <f t="shared" si="8"/>
        <v>2.8750000000000005E-2</v>
      </c>
      <c r="F34" s="60" t="s">
        <v>26</v>
      </c>
    </row>
    <row r="35" spans="1:6" ht="16.899999999999999" x14ac:dyDescent="0.65">
      <c r="A35" s="53" t="str">
        <f>'Detailed Report'!C17</f>
        <v>Quick Ratio</v>
      </c>
      <c r="B35" s="53" cm="1">
        <f t="array" ref="B35">INDEX($B$2:$M$19,MATCH(A35,$A$2:$A$19,0),$B$23)</f>
        <v>1.4630000000000003</v>
      </c>
      <c r="C35" s="58">
        <f t="shared" si="8"/>
        <v>2.9012500000000001</v>
      </c>
      <c r="F35" s="60" t="s">
        <v>27</v>
      </c>
    </row>
    <row r="36" spans="1:6" ht="16.899999999999999" x14ac:dyDescent="0.65">
      <c r="A36" s="53" t="str">
        <f>'Detailed Report'!C18</f>
        <v>Current Ratio</v>
      </c>
      <c r="B36" s="53" cm="1">
        <f t="array" ref="B36">INDEX($B$2:$M$19,MATCH(A36,$A$2:$A$19,0),$B$23)</f>
        <v>4.5210000000000008</v>
      </c>
      <c r="C36" s="58">
        <f t="shared" si="8"/>
        <v>5.651250000000001</v>
      </c>
      <c r="F36" s="60" t="s">
        <v>28</v>
      </c>
    </row>
    <row r="37" spans="1:6" ht="16.899999999999999" x14ac:dyDescent="0.65">
      <c r="A37" s="53" t="str">
        <f>'Detailed Report'!C19</f>
        <v>EPS</v>
      </c>
      <c r="B37" s="53" cm="1">
        <f t="array" ref="B37">INDEX($B$2:$M$19,MATCH(A37,$A$2:$A$19,0),$B$23)</f>
        <v>5.1205000000000007</v>
      </c>
      <c r="C37" s="58">
        <f t="shared" si="8"/>
        <v>10.154375</v>
      </c>
      <c r="F37" s="60" t="s">
        <v>29</v>
      </c>
    </row>
    <row r="38" spans="1:6" ht="16.899999999999999" x14ac:dyDescent="0.65">
      <c r="A38" s="53" t="str">
        <f>'Detailed Report'!C20</f>
        <v>Target Income</v>
      </c>
      <c r="B38" s="53" cm="1">
        <f t="array" ref="B38">INDEX($B$2:$M$19,MATCH(A38,$A$2:$A$19,0),$B$23)</f>
        <v>8492400</v>
      </c>
      <c r="C38" s="58">
        <f t="shared" si="8"/>
        <v>12375000</v>
      </c>
      <c r="F38" s="60" t="s">
        <v>30</v>
      </c>
    </row>
    <row r="39" spans="1:6" ht="16.899999999999999" x14ac:dyDescent="0.65">
      <c r="A39" s="53" t="str">
        <f>'Detailed Report'!C21</f>
        <v>Target Income Achieved</v>
      </c>
      <c r="B39" s="59" cm="1">
        <f t="array" ref="B39">INDEX($B$2:$M$19,MATCH(A39,$A$2:$A$19,0),$B$23)</f>
        <v>0.97785608308605343</v>
      </c>
      <c r="C39" s="59">
        <f t="shared" si="8"/>
        <v>1.4632266731124002</v>
      </c>
      <c r="F39" s="60" t="s">
        <v>31</v>
      </c>
    </row>
    <row r="40" spans="1:6" ht="16.899999999999999" x14ac:dyDescent="0.65">
      <c r="A40" s="53" t="str">
        <f>'Detailed Report'!C22</f>
        <v>Target Expenses</v>
      </c>
      <c r="B40" s="53" cm="1">
        <f t="array" ref="B40">INDEX($B$2:$M$19,MATCH(A40,$A$2:$A$19,0),$B$23)</f>
        <v>6225400</v>
      </c>
      <c r="C40" s="58">
        <f t="shared" si="8"/>
        <v>7807250</v>
      </c>
      <c r="F40" s="60" t="s">
        <v>32</v>
      </c>
    </row>
    <row r="41" spans="1:6" ht="16.899999999999999" x14ac:dyDescent="0.65">
      <c r="A41" s="53" t="str">
        <f>'Detailed Report'!C23</f>
        <v>Expenses Reached</v>
      </c>
      <c r="B41" s="59" cm="1">
        <f t="array" ref="B41">INDEX($B$2:$M$19,MATCH(A41,$A$2:$A$19,0),$B$23)</f>
        <v>0.83154496096636366</v>
      </c>
      <c r="C41" s="59">
        <f t="shared" si="8"/>
        <v>1.2985440548908043</v>
      </c>
      <c r="F41" s="60" t="s">
        <v>33</v>
      </c>
    </row>
    <row r="42" spans="1:6" ht="16.899999999999999" x14ac:dyDescent="0.65">
      <c r="F42" s="60" t="s">
        <v>34</v>
      </c>
    </row>
    <row r="43" spans="1:6" ht="16.899999999999999" x14ac:dyDescent="0.65">
      <c r="F43" s="60" t="s">
        <v>35</v>
      </c>
    </row>
    <row r="44" spans="1:6" ht="16.899999999999999" x14ac:dyDescent="0.65">
      <c r="F44" s="60" t="s">
        <v>36</v>
      </c>
    </row>
    <row r="45" spans="1:6" x14ac:dyDescent="0.45">
      <c r="A45" t="s">
        <v>0</v>
      </c>
      <c r="B45" s="61">
        <f>B24</f>
        <v>8304345</v>
      </c>
    </row>
    <row r="46" spans="1:6" x14ac:dyDescent="0.45">
      <c r="A46" t="s">
        <v>37</v>
      </c>
      <c r="B46" s="61">
        <f>B28</f>
        <v>5176700</v>
      </c>
    </row>
    <row r="51" spans="5:6" x14ac:dyDescent="0.45">
      <c r="E51" t="str">
        <f>A24</f>
        <v>Income</v>
      </c>
      <c r="F51">
        <f>B24</f>
        <v>8304345</v>
      </c>
    </row>
    <row r="52" spans="5:6" x14ac:dyDescent="0.45">
      <c r="E52" t="s">
        <v>39</v>
      </c>
      <c r="F52">
        <f>B25</f>
        <v>2200000</v>
      </c>
    </row>
    <row r="53" spans="5:6" x14ac:dyDescent="0.45">
      <c r="E53" t="s">
        <v>40</v>
      </c>
      <c r="F53">
        <f>B27</f>
        <v>2976700</v>
      </c>
    </row>
    <row r="54" spans="5:6" x14ac:dyDescent="0.45">
      <c r="E54" t="str">
        <f>A30</f>
        <v>Tax</v>
      </c>
      <c r="F54">
        <f>B30</f>
        <v>469146.75</v>
      </c>
    </row>
    <row r="55" spans="5:6" x14ac:dyDescent="0.45">
      <c r="E55" t="str">
        <f>A31</f>
        <v xml:space="preserve">Net Profit   </v>
      </c>
      <c r="F55">
        <f>B31</f>
        <v>2658498.25</v>
      </c>
    </row>
    <row r="56" spans="5:6" x14ac:dyDescent="0.45">
      <c r="E56" t="s">
        <v>38</v>
      </c>
      <c r="F56">
        <f>SUM(F51:F55)</f>
        <v>16608690</v>
      </c>
    </row>
  </sheetData>
  <phoneticPr fontId="1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Drop Down 1">
              <controlPr defaultSize="0" autoLine="0" autoPict="0">
                <anchor moveWithCells="1">
                  <from>
                    <xdr:col>5</xdr:col>
                    <xdr:colOff>14288</xdr:colOff>
                    <xdr:row>45</xdr:row>
                    <xdr:rowOff>4763</xdr:rowOff>
                  </from>
                  <to>
                    <xdr:col>6</xdr:col>
                    <xdr:colOff>85725</xdr:colOff>
                    <xdr:row>46</xdr:row>
                    <xdr:rowOff>80963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Detailed Report</vt:lpstr>
      <vt:lpstr>Dashboard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Jibon</dc:creator>
  <cp:lastModifiedBy>Majdal Hindi</cp:lastModifiedBy>
  <dcterms:created xsi:type="dcterms:W3CDTF">2015-06-05T18:17:20Z</dcterms:created>
  <dcterms:modified xsi:type="dcterms:W3CDTF">2023-08-09T14:31:43Z</dcterms:modified>
</cp:coreProperties>
</file>